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____DISK____\"/>
    </mc:Choice>
  </mc:AlternateContent>
  <xr:revisionPtr revIDLastSave="0" documentId="8_{FDE56A13-46B0-4976-BF18-37370E8A463D}" xr6:coauthVersionLast="47" xr6:coauthVersionMax="47" xr10:uidLastSave="{00000000-0000-0000-0000-000000000000}"/>
  <bookViews>
    <workbookView xWindow="-108" yWindow="-108" windowWidth="23256" windowHeight="12456" firstSheet="3" activeTab="7" xr2:uid="{00000000-000D-0000-FFFF-FFFF00000000}"/>
  </bookViews>
  <sheets>
    <sheet name="Rekapitulace stavby" sheetId="1" r:id="rId1"/>
    <sheet name="D.1.1 Bourání - Stavebně ..." sheetId="2" r:id="rId2"/>
    <sheet name="D.1.1 Nový stav - Stavebn..." sheetId="3" r:id="rId3"/>
    <sheet name="D.1.4.1 - Zdravotechnika" sheetId="4" r:id="rId4"/>
    <sheet name="D.1.4.2 - Vytápění" sheetId="5" r:id="rId5"/>
    <sheet name="D.1.4.2 ÚT" sheetId="19" r:id="rId6"/>
    <sheet name="D.1.4.3 - Elektroinstalace" sheetId="6" r:id="rId7"/>
    <sheet name="D.1.4.3 SO01 Elektro" sheetId="20" r:id="rId8"/>
    <sheet name="D.1.4.4 - Vzduchotechnika" sheetId="7" r:id="rId9"/>
    <sheet name="D.1.4.5 - FVE" sheetId="8" r:id="rId10"/>
    <sheet name="D.1.4.5 - FVE Identifikace" sheetId="22" r:id="rId11"/>
    <sheet name="D.1.4.5 - FVE Rekapitulace" sheetId="23" r:id="rId12"/>
    <sheet name="D.1.4.5 - FVE Rozpočet" sheetId="24" r:id="rId13"/>
    <sheet name="D.1.2 - Architektonicko -..." sheetId="9" r:id="rId14"/>
    <sheet name="D.1.4.3 - Elektroinstalace_01" sheetId="10" r:id="rId15"/>
    <sheet name="D.1.4.3 SO02 Elektro" sheetId="21" r:id="rId16"/>
    <sheet name="SO 06 - Zpevněné plochy p..." sheetId="11" r:id="rId17"/>
    <sheet name="SO 07 - Konečné terénní ú..." sheetId="12" r:id="rId18"/>
    <sheet name="SO 08 - Oplocení" sheetId="13" r:id="rId19"/>
    <sheet name="IO 04 - Dešťová kanalizace " sheetId="14" r:id="rId20"/>
    <sheet name="IO 05 - Splašková kanalizace" sheetId="15" r:id="rId21"/>
    <sheet name="VRN - Vedlejší rozpočtové..." sheetId="16" r:id="rId22"/>
    <sheet name="Seznam figur" sheetId="17" r:id="rId23"/>
    <sheet name="Pokyny pro vyplnění" sheetId="18" r:id="rId24"/>
  </sheets>
  <definedNames>
    <definedName name="_xlnm._FilterDatabase" localSheetId="1" hidden="1">'D.1.1 Bourání - Stavebně ...'!$C$103:$K$647</definedName>
    <definedName name="_xlnm._FilterDatabase" localSheetId="2" hidden="1">'D.1.1 Nový stav - Stavebn...'!$C$113:$K$2735</definedName>
    <definedName name="_xlnm._FilterDatabase" localSheetId="13" hidden="1">'D.1.2 - Architektonicko -...'!$C$103:$K$829</definedName>
    <definedName name="_xlnm._FilterDatabase" localSheetId="3" hidden="1">'D.1.4.1 - Zdravotechnika'!$C$95:$K$233</definedName>
    <definedName name="_xlnm._FilterDatabase" localSheetId="4" hidden="1">'D.1.4.2 - Vytápění'!$C$91:$K$94</definedName>
    <definedName name="_xlnm._FilterDatabase" localSheetId="6" hidden="1">'D.1.4.3 - Elektroinstalace'!$C$91:$K$94</definedName>
    <definedName name="_xlnm._FilterDatabase" localSheetId="14" hidden="1">'D.1.4.3 - Elektroinstalace_01'!$C$91:$K$94</definedName>
    <definedName name="_xlnm._FilterDatabase" localSheetId="8" hidden="1">'D.1.4.4 - Vzduchotechnika'!$C$92:$K$153</definedName>
    <definedName name="_xlnm._FilterDatabase" localSheetId="9" hidden="1">'D.1.4.5 - FVE'!$C$86:$K$90</definedName>
    <definedName name="_xlnm._FilterDatabase" localSheetId="19" hidden="1">'IO 04 - Dešťová kanalizace '!$C$87:$K$194</definedName>
    <definedName name="_xlnm._FilterDatabase" localSheetId="20" hidden="1">'IO 05 - Splašková kanalizace'!$C$85:$K$154</definedName>
    <definedName name="_xlnm._FilterDatabase" localSheetId="16" hidden="1">'SO 06 - Zpevněné plochy p...'!$C$83:$K$200</definedName>
    <definedName name="_xlnm._FilterDatabase" localSheetId="17" hidden="1">'SO 07 - Konečné terénní ú...'!$C$80:$K$146</definedName>
    <definedName name="_xlnm._FilterDatabase" localSheetId="18" hidden="1">'SO 08 - Oplocení'!$C$82:$K$124</definedName>
    <definedName name="_xlnm._FilterDatabase" localSheetId="21" hidden="1">'VRN - Vedlejší rozpočtové...'!$C$82:$K$93</definedName>
    <definedName name="_xlnm.Print_Titles" localSheetId="1">'D.1.1 Bourání - Stavebně ...'!$103:$103</definedName>
    <definedName name="_xlnm.Print_Titles" localSheetId="2">'D.1.1 Nový stav - Stavebn...'!$113:$113</definedName>
    <definedName name="_xlnm.Print_Titles" localSheetId="13">'D.1.2 - Architektonicko -...'!$103:$103</definedName>
    <definedName name="_xlnm.Print_Titles" localSheetId="3">'D.1.4.1 - Zdravotechnika'!$95:$95</definedName>
    <definedName name="_xlnm.Print_Titles" localSheetId="4">'D.1.4.2 - Vytápění'!$91:$91</definedName>
    <definedName name="_xlnm.Print_Titles" localSheetId="5">'D.1.4.2 ÚT'!$1:$6</definedName>
    <definedName name="_xlnm.Print_Titles" localSheetId="6">'D.1.4.3 - Elektroinstalace'!$91:$91</definedName>
    <definedName name="_xlnm.Print_Titles" localSheetId="14">'D.1.4.3 - Elektroinstalace_01'!$91:$91</definedName>
    <definedName name="_xlnm.Print_Titles" localSheetId="7">'D.1.4.3 SO01 Elektro'!$1:$4</definedName>
    <definedName name="_xlnm.Print_Titles" localSheetId="15">'D.1.4.3 SO02 Elektro'!$1:$4</definedName>
    <definedName name="_xlnm.Print_Titles" localSheetId="8">'D.1.4.4 - Vzduchotechnika'!$92:$92</definedName>
    <definedName name="_xlnm.Print_Titles" localSheetId="9">'D.1.4.5 - FVE'!$86:$86</definedName>
    <definedName name="_xlnm.Print_Titles" localSheetId="19">'IO 04 - Dešťová kanalizace '!$87:$87</definedName>
    <definedName name="_xlnm.Print_Titles" localSheetId="20">'IO 05 - Splašková kanalizace'!$85:$85</definedName>
    <definedName name="_xlnm.Print_Titles" localSheetId="0">'Rekapitulace stavby'!$52:$52</definedName>
    <definedName name="_xlnm.Print_Titles" localSheetId="22">'Seznam figur'!$9:$9</definedName>
    <definedName name="_xlnm.Print_Titles" localSheetId="16">'SO 06 - Zpevněné plochy p...'!$83:$83</definedName>
    <definedName name="_xlnm.Print_Titles" localSheetId="17">'SO 07 - Konečné terénní ú...'!$80:$80</definedName>
    <definedName name="_xlnm.Print_Titles" localSheetId="18">'SO 08 - Oplocení'!$82:$82</definedName>
    <definedName name="_xlnm.Print_Titles" localSheetId="21">'VRN - Vedlejší rozpočtové...'!$82:$82</definedName>
    <definedName name="_xlnm.Print_Area" localSheetId="1">'D.1.1 Bourání - Stavebně ...'!$C$4:$J$41,'D.1.1 Bourání - Stavebně ...'!$C$47:$J$83,'D.1.1 Bourání - Stavebně ...'!$C$89:$K$647</definedName>
    <definedName name="_xlnm.Print_Area" localSheetId="2">'D.1.1 Nový stav - Stavebn...'!$C$4:$J$41,'D.1.1 Nový stav - Stavebn...'!$C$47:$J$93,'D.1.1 Nový stav - Stavebn...'!$C$99:$K$2735</definedName>
    <definedName name="_xlnm.Print_Area" localSheetId="13">'D.1.2 - Architektonicko -...'!$C$4:$J$41,'D.1.2 - Architektonicko -...'!$C$47:$J$83,'D.1.2 - Architektonicko -...'!$C$89:$K$829</definedName>
    <definedName name="_xlnm.Print_Area" localSheetId="3">'D.1.4.1 - Zdravotechnika'!$C$4:$J$43,'D.1.4.1 - Zdravotechnika'!$C$49:$J$73,'D.1.4.1 - Zdravotechnika'!$C$79:$K$233</definedName>
    <definedName name="_xlnm.Print_Area" localSheetId="4">'D.1.4.2 - Vytápění'!$C$4:$J$43,'D.1.4.2 - Vytápění'!$C$49:$J$69,'D.1.4.2 - Vytápění'!$C$75:$K$94</definedName>
    <definedName name="_xlnm.Print_Area" localSheetId="6">'D.1.4.3 - Elektroinstalace'!$C$4:$J$43,'D.1.4.3 - Elektroinstalace'!$C$49:$J$69,'D.1.4.3 - Elektroinstalace'!$C$75:$K$94</definedName>
    <definedName name="_xlnm.Print_Area" localSheetId="14">'D.1.4.3 - Elektroinstalace_01'!$C$4:$J$43,'D.1.4.3 - Elektroinstalace_01'!$C$49:$J$69,'D.1.4.3 - Elektroinstalace_01'!$C$75:$K$94</definedName>
    <definedName name="_xlnm.Print_Area" localSheetId="7">'D.1.4.3 SO01 Elektro'!$A:$F</definedName>
    <definedName name="_xlnm.Print_Area" localSheetId="15">'D.1.4.3 SO02 Elektro'!$A:$F</definedName>
    <definedName name="_xlnm.Print_Area" localSheetId="8">'D.1.4.4 - Vzduchotechnika'!$C$4:$J$43,'D.1.4.4 - Vzduchotechnika'!$C$49:$J$70,'D.1.4.4 - Vzduchotechnika'!$C$76:$K$153</definedName>
    <definedName name="_xlnm.Print_Area" localSheetId="9">'D.1.4.5 - FVE'!$C$4:$J$41,'D.1.4.5 - FVE'!$C$47:$J$66,'D.1.4.5 - FVE'!$C$72:$K$90</definedName>
    <definedName name="_xlnm.Print_Area" localSheetId="12">'D.1.4.5 - FVE Rozpočet'!$A$1:$K$24</definedName>
    <definedName name="_xlnm.Print_Area" localSheetId="19">'IO 04 - Dešťová kanalizace '!$C$4:$J$39,'IO 04 - Dešťová kanalizace '!$C$45:$J$69,'IO 04 - Dešťová kanalizace '!$C$75:$K$194</definedName>
    <definedName name="_xlnm.Print_Area" localSheetId="20">'IO 05 - Splašková kanalizace'!$C$4:$J$39,'IO 05 - Splašková kanalizace'!$C$45:$J$67,'IO 05 - Splašková kanalizace'!$C$73:$K$154</definedName>
    <definedName name="_xlnm.Print_Area" localSheetId="2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stavby'!$C$42:$AQ$74</definedName>
    <definedName name="_xlnm.Print_Area" localSheetId="22">'Seznam figur'!$C$4:$G$1303</definedName>
    <definedName name="_xlnm.Print_Area" localSheetId="16">'SO 06 - Zpevněné plochy p...'!$C$4:$J$39,'SO 06 - Zpevněné plochy p...'!$C$45:$J$65,'SO 06 - Zpevněné plochy p...'!$C$71:$K$200</definedName>
    <definedName name="_xlnm.Print_Area" localSheetId="17">'SO 07 - Konečné terénní ú...'!$C$4:$J$39,'SO 07 - Konečné terénní ú...'!$C$45:$J$62,'SO 07 - Konečné terénní ú...'!$C$68:$K$146</definedName>
    <definedName name="_xlnm.Print_Area" localSheetId="18">'SO 08 - Oplocení'!$C$4:$J$39,'SO 08 - Oplocení'!$C$45:$J$64,'SO 08 - Oplocení'!$C$70:$K$124</definedName>
    <definedName name="_xlnm.Print_Area" localSheetId="21">'VRN - Vedlejší rozpočtové...'!$C$4:$J$39,'VRN - Vedlejší rozpočtové...'!$C$45:$J$64,'VRN - Vedlejší rozpočtové...'!$C$70:$K$93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4" i="20" l="1"/>
  <c r="F172" i="20"/>
  <c r="F131" i="20"/>
  <c r="F80" i="20"/>
  <c r="F241" i="20"/>
  <c r="F235" i="20"/>
  <c r="F198" i="20"/>
  <c r="F24" i="24"/>
  <c r="F23" i="24"/>
  <c r="K22" i="24"/>
  <c r="I22" i="24"/>
  <c r="F22" i="24"/>
  <c r="F21" i="24"/>
  <c r="F20" i="24"/>
  <c r="F19" i="24" s="1"/>
  <c r="K18" i="24"/>
  <c r="F18" i="24"/>
  <c r="I18" i="24" s="1"/>
  <c r="K16" i="24"/>
  <c r="F16" i="24"/>
  <c r="I16" i="24" s="1"/>
  <c r="F15" i="24"/>
  <c r="K14" i="24"/>
  <c r="F14" i="24"/>
  <c r="I14" i="24" s="1"/>
  <c r="K13" i="24"/>
  <c r="F13" i="24"/>
  <c r="I13" i="24" s="1"/>
  <c r="D12" i="24"/>
  <c r="K12" i="24" s="1"/>
  <c r="K10" i="24"/>
  <c r="I10" i="24"/>
  <c r="F10" i="24"/>
  <c r="F9" i="24"/>
  <c r="F8" i="24"/>
  <c r="F7" i="24" s="1"/>
  <c r="K7" i="24"/>
  <c r="K6" i="24"/>
  <c r="H6" i="24"/>
  <c r="F6" i="24"/>
  <c r="I6" i="24" s="1"/>
  <c r="B1" i="24"/>
  <c r="D35" i="23"/>
  <c r="E35" i="23" s="1"/>
  <c r="B34" i="23"/>
  <c r="D25" i="23"/>
  <c r="D23" i="23"/>
  <c r="D22" i="23"/>
  <c r="D17" i="23"/>
  <c r="D16" i="23"/>
  <c r="F113" i="21"/>
  <c r="F114" i="21" s="1"/>
  <c r="F13" i="21" s="1"/>
  <c r="F109" i="21"/>
  <c r="F110" i="21" s="1"/>
  <c r="F12" i="21" s="1"/>
  <c r="F108" i="21"/>
  <c r="F107" i="21"/>
  <c r="F103" i="21"/>
  <c r="F104" i="21" s="1"/>
  <c r="F11" i="21" s="1"/>
  <c r="F102" i="21"/>
  <c r="F101" i="21"/>
  <c r="F97" i="21"/>
  <c r="F96" i="21"/>
  <c r="F95" i="21"/>
  <c r="F94" i="21"/>
  <c r="F90" i="21"/>
  <c r="F89" i="21"/>
  <c r="F88" i="21"/>
  <c r="F87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44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F28" i="21"/>
  <c r="F27" i="21"/>
  <c r="F26" i="21"/>
  <c r="F25" i="21"/>
  <c r="F24" i="21"/>
  <c r="F23" i="21"/>
  <c r="F22" i="21"/>
  <c r="F21" i="21"/>
  <c r="F20" i="21"/>
  <c r="F19" i="21"/>
  <c r="F18" i="21"/>
  <c r="B13" i="21"/>
  <c r="B12" i="21"/>
  <c r="B11" i="21"/>
  <c r="B10" i="21"/>
  <c r="B9" i="21"/>
  <c r="B8" i="21"/>
  <c r="B7" i="21"/>
  <c r="B6" i="21"/>
  <c r="F240" i="20"/>
  <c r="F239" i="20"/>
  <c r="F238" i="20"/>
  <c r="F234" i="20"/>
  <c r="F233" i="20"/>
  <c r="F232" i="20"/>
  <c r="F231" i="20"/>
  <c r="F230" i="20"/>
  <c r="F229" i="20"/>
  <c r="F228" i="20"/>
  <c r="F227" i="20"/>
  <c r="F223" i="20"/>
  <c r="F222" i="20"/>
  <c r="F221" i="20"/>
  <c r="F220" i="20"/>
  <c r="F219" i="20"/>
  <c r="F218" i="20"/>
  <c r="F217" i="20"/>
  <c r="F216" i="20"/>
  <c r="F215" i="20"/>
  <c r="F214" i="20"/>
  <c r="F213" i="20"/>
  <c r="F212" i="20"/>
  <c r="F211" i="20"/>
  <c r="F210" i="20"/>
  <c r="F209" i="20"/>
  <c r="F208" i="20"/>
  <c r="F207" i="20"/>
  <c r="F206" i="20"/>
  <c r="F205" i="20"/>
  <c r="F204" i="20"/>
  <c r="F203" i="20"/>
  <c r="F202" i="20"/>
  <c r="F201" i="20"/>
  <c r="F197" i="20"/>
  <c r="F196" i="20"/>
  <c r="F195" i="20"/>
  <c r="F194" i="20"/>
  <c r="F193" i="20"/>
  <c r="F192" i="20"/>
  <c r="F191" i="20"/>
  <c r="F190" i="20"/>
  <c r="F186" i="20"/>
  <c r="F185" i="20"/>
  <c r="F184" i="20"/>
  <c r="F183" i="20"/>
  <c r="F182" i="20"/>
  <c r="F181" i="20"/>
  <c r="F180" i="20"/>
  <c r="F179" i="20"/>
  <c r="F178" i="20"/>
  <c r="F177" i="20"/>
  <c r="F176" i="20"/>
  <c r="F175" i="20"/>
  <c r="F169" i="20"/>
  <c r="F168" i="20"/>
  <c r="F167" i="20"/>
  <c r="F166" i="20"/>
  <c r="F165" i="20"/>
  <c r="F164" i="20"/>
  <c r="F163" i="20"/>
  <c r="F162" i="20"/>
  <c r="F161" i="20"/>
  <c r="F160" i="20"/>
  <c r="F159" i="20"/>
  <c r="F158" i="20"/>
  <c r="F157" i="20"/>
  <c r="F156" i="20"/>
  <c r="F155" i="20"/>
  <c r="F154" i="20"/>
  <c r="F153" i="20"/>
  <c r="F152" i="20"/>
  <c r="F151" i="20"/>
  <c r="F150" i="20"/>
  <c r="F149" i="20"/>
  <c r="F148" i="20"/>
  <c r="F147" i="20"/>
  <c r="F146" i="20"/>
  <c r="F145" i="20"/>
  <c r="F144" i="20"/>
  <c r="F143" i="20"/>
  <c r="F142" i="20"/>
  <c r="F141" i="20"/>
  <c r="F140" i="20"/>
  <c r="F139" i="20"/>
  <c r="F138" i="20"/>
  <c r="F137" i="20"/>
  <c r="F136" i="20"/>
  <c r="F130" i="20"/>
  <c r="F129" i="20"/>
  <c r="F128" i="20"/>
  <c r="F127" i="20"/>
  <c r="F126" i="20"/>
  <c r="F125" i="20"/>
  <c r="F124" i="20"/>
  <c r="F123" i="20"/>
  <c r="F122" i="20"/>
  <c r="F121" i="20"/>
  <c r="F120" i="20"/>
  <c r="F119" i="20"/>
  <c r="F118" i="20"/>
  <c r="F117" i="20"/>
  <c r="F116" i="20"/>
  <c r="F115" i="20"/>
  <c r="F114" i="20"/>
  <c r="F113" i="20"/>
  <c r="F112" i="20"/>
  <c r="F111" i="20"/>
  <c r="F110" i="20"/>
  <c r="F109" i="20"/>
  <c r="F108" i="20"/>
  <c r="F107" i="20"/>
  <c r="F106" i="20"/>
  <c r="F105" i="20"/>
  <c r="F104" i="20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F79" i="20"/>
  <c r="F78" i="20"/>
  <c r="F77" i="20"/>
  <c r="F76" i="20"/>
  <c r="F75" i="20"/>
  <c r="F73" i="20"/>
  <c r="F72" i="20"/>
  <c r="F71" i="20"/>
  <c r="F70" i="20"/>
  <c r="F69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6" i="20"/>
  <c r="F25" i="20"/>
  <c r="F24" i="20"/>
  <c r="F23" i="20"/>
  <c r="F22" i="20"/>
  <c r="F21" i="20"/>
  <c r="F20" i="20"/>
  <c r="F19" i="20"/>
  <c r="F18" i="20"/>
  <c r="B13" i="20"/>
  <c r="B12" i="20"/>
  <c r="B11" i="20"/>
  <c r="B10" i="20"/>
  <c r="B9" i="20"/>
  <c r="B8" i="20"/>
  <c r="B7" i="20"/>
  <c r="B6" i="20"/>
  <c r="J112" i="19"/>
  <c r="J111" i="19"/>
  <c r="J110" i="19"/>
  <c r="J109" i="19"/>
  <c r="J108" i="19"/>
  <c r="H102" i="19"/>
  <c r="J102" i="19" s="1"/>
  <c r="J101" i="19"/>
  <c r="J100" i="19"/>
  <c r="J99" i="19"/>
  <c r="J98" i="19"/>
  <c r="J97" i="19"/>
  <c r="J96" i="19"/>
  <c r="J95" i="19"/>
  <c r="J94" i="19"/>
  <c r="J93" i="19"/>
  <c r="J92" i="19"/>
  <c r="J91" i="19"/>
  <c r="J90" i="19"/>
  <c r="J89" i="19"/>
  <c r="J88" i="19"/>
  <c r="J87" i="19"/>
  <c r="J86" i="19"/>
  <c r="J85" i="19"/>
  <c r="J103" i="19" s="1"/>
  <c r="J79" i="19"/>
  <c r="J78" i="19"/>
  <c r="J77" i="19"/>
  <c r="J76" i="19"/>
  <c r="J75" i="19"/>
  <c r="J74" i="19"/>
  <c r="J73" i="19"/>
  <c r="J72" i="19"/>
  <c r="J71" i="19"/>
  <c r="J70" i="19"/>
  <c r="J69" i="19"/>
  <c r="J68" i="19"/>
  <c r="J80" i="19" s="1"/>
  <c r="J67" i="19"/>
  <c r="J60" i="19"/>
  <c r="J59" i="19"/>
  <c r="J58" i="19"/>
  <c r="J57" i="19"/>
  <c r="J56" i="19"/>
  <c r="J54" i="19"/>
  <c r="J52" i="19"/>
  <c r="J51" i="19"/>
  <c r="J50" i="19"/>
  <c r="J49" i="19"/>
  <c r="J48" i="19"/>
  <c r="J61" i="19" s="1"/>
  <c r="H43" i="19"/>
  <c r="J43" i="19" s="1"/>
  <c r="J41" i="19"/>
  <c r="J40" i="19"/>
  <c r="J39" i="19"/>
  <c r="J38" i="19"/>
  <c r="J37" i="19"/>
  <c r="J36" i="19"/>
  <c r="J35" i="19"/>
  <c r="J34" i="19"/>
  <c r="J33" i="19"/>
  <c r="J32" i="19"/>
  <c r="J31" i="19"/>
  <c r="J42" i="19" s="1"/>
  <c r="J25" i="19"/>
  <c r="J24" i="19"/>
  <c r="J23" i="19"/>
  <c r="J22" i="19"/>
  <c r="J21" i="19"/>
  <c r="J20" i="19"/>
  <c r="J19" i="19"/>
  <c r="J18" i="19"/>
  <c r="J17" i="19"/>
  <c r="J16" i="19"/>
  <c r="J15" i="19"/>
  <c r="J14" i="19"/>
  <c r="J13" i="19"/>
  <c r="J11" i="19"/>
  <c r="J9" i="19"/>
  <c r="F133" i="20" l="1"/>
  <c r="F5" i="24"/>
  <c r="F12" i="24"/>
  <c r="F11" i="24" s="1"/>
  <c r="F35" i="23"/>
  <c r="F17" i="24"/>
  <c r="J26" i="19"/>
  <c r="F6" i="20"/>
  <c r="F132" i="20"/>
  <c r="F170" i="20"/>
  <c r="F57" i="21"/>
  <c r="J113" i="19"/>
  <c r="F12" i="20"/>
  <c r="F13" i="20"/>
  <c r="F29" i="21"/>
  <c r="F6" i="21" s="1"/>
  <c r="F82" i="21"/>
  <c r="F91" i="21"/>
  <c r="F9" i="21" s="1"/>
  <c r="F98" i="21"/>
  <c r="F10" i="21" s="1"/>
  <c r="F187" i="20"/>
  <c r="F9" i="20" s="1"/>
  <c r="F10" i="20"/>
  <c r="F11" i="20"/>
  <c r="F4" i="24"/>
  <c r="I7" i="24"/>
  <c r="D34" i="23"/>
  <c r="C34" i="23"/>
  <c r="I12" i="24"/>
  <c r="F58" i="21"/>
  <c r="F59" i="21" s="1"/>
  <c r="F7" i="21" s="1"/>
  <c r="F83" i="21"/>
  <c r="F84" i="21" s="1"/>
  <c r="F8" i="21" s="1"/>
  <c r="F171" i="20"/>
  <c r="F8" i="20" s="1"/>
  <c r="J62" i="19"/>
  <c r="J63" i="19"/>
  <c r="J64" i="19" s="1"/>
  <c r="J45" i="19"/>
  <c r="J44" i="19"/>
  <c r="J81" i="19"/>
  <c r="J82" i="19" s="1"/>
  <c r="J104" i="19"/>
  <c r="J105" i="19" s="1"/>
  <c r="J27" i="19"/>
  <c r="J28" i="19" s="1"/>
  <c r="D7" i="17"/>
  <c r="J37" i="16"/>
  <c r="J36" i="16"/>
  <c r="AY73" i="1" s="1"/>
  <c r="J35" i="16"/>
  <c r="AX73" i="1" s="1"/>
  <c r="BI92" i="16"/>
  <c r="BH92" i="16"/>
  <c r="BG92" i="16"/>
  <c r="BE92" i="16"/>
  <c r="T92" i="16"/>
  <c r="T91" i="16"/>
  <c r="R92" i="16"/>
  <c r="R91" i="16" s="1"/>
  <c r="P92" i="16"/>
  <c r="P91" i="16"/>
  <c r="BI89" i="16"/>
  <c r="BH89" i="16"/>
  <c r="BG89" i="16"/>
  <c r="BE89" i="16"/>
  <c r="T89" i="16"/>
  <c r="T88" i="16" s="1"/>
  <c r="R89" i="16"/>
  <c r="R88" i="16"/>
  <c r="P89" i="16"/>
  <c r="P88" i="16" s="1"/>
  <c r="BI86" i="16"/>
  <c r="BH86" i="16"/>
  <c r="BG86" i="16"/>
  <c r="BE86" i="16"/>
  <c r="T86" i="16"/>
  <c r="T85" i="16" s="1"/>
  <c r="T84" i="16" s="1"/>
  <c r="T83" i="16" s="1"/>
  <c r="R86" i="16"/>
  <c r="R85" i="16"/>
  <c r="P86" i="16"/>
  <c r="P85" i="16" s="1"/>
  <c r="P84" i="16" s="1"/>
  <c r="P83" i="16" s="1"/>
  <c r="AU73" i="1" s="1"/>
  <c r="J80" i="16"/>
  <c r="J79" i="16"/>
  <c r="F79" i="16"/>
  <c r="F77" i="16"/>
  <c r="E75" i="16"/>
  <c r="J55" i="16"/>
  <c r="J54" i="16"/>
  <c r="F54" i="16"/>
  <c r="F52" i="16"/>
  <c r="E50" i="16"/>
  <c r="J18" i="16"/>
  <c r="E18" i="16"/>
  <c r="F80" i="16"/>
  <c r="J17" i="16"/>
  <c r="J12" i="16"/>
  <c r="J77" i="16" s="1"/>
  <c r="E7" i="16"/>
  <c r="E73" i="16" s="1"/>
  <c r="J37" i="15"/>
  <c r="J36" i="15"/>
  <c r="AY72" i="1"/>
  <c r="J35" i="15"/>
  <c r="AX72" i="1" s="1"/>
  <c r="BI153" i="15"/>
  <c r="BH153" i="15"/>
  <c r="BG153" i="15"/>
  <c r="BE153" i="15"/>
  <c r="T153" i="15"/>
  <c r="R153" i="15"/>
  <c r="P153" i="15"/>
  <c r="BI149" i="15"/>
  <c r="BH149" i="15"/>
  <c r="BG149" i="15"/>
  <c r="BE149" i="15"/>
  <c r="T149" i="15"/>
  <c r="R149" i="15"/>
  <c r="P149" i="15"/>
  <c r="BI145" i="15"/>
  <c r="BH145" i="15"/>
  <c r="BG145" i="15"/>
  <c r="BE145" i="15"/>
  <c r="T145" i="15"/>
  <c r="T144" i="15" s="1"/>
  <c r="R145" i="15"/>
  <c r="R144" i="15"/>
  <c r="P145" i="15"/>
  <c r="P144" i="15" s="1"/>
  <c r="BI143" i="15"/>
  <c r="BH143" i="15"/>
  <c r="BG143" i="15"/>
  <c r="BE143" i="15"/>
  <c r="T143" i="15"/>
  <c r="R143" i="15"/>
  <c r="P143" i="15"/>
  <c r="BI142" i="15"/>
  <c r="BH142" i="15"/>
  <c r="BG142" i="15"/>
  <c r="BE142" i="15"/>
  <c r="T142" i="15"/>
  <c r="R142" i="15"/>
  <c r="P142" i="15"/>
  <c r="BI140" i="15"/>
  <c r="BH140" i="15"/>
  <c r="BG140" i="15"/>
  <c r="BE140" i="15"/>
  <c r="T140" i="15"/>
  <c r="R140" i="15"/>
  <c r="P140" i="15"/>
  <c r="BI137" i="15"/>
  <c r="BH137" i="15"/>
  <c r="BG137" i="15"/>
  <c r="BE137" i="15"/>
  <c r="T137" i="15"/>
  <c r="R137" i="15"/>
  <c r="P137" i="15"/>
  <c r="BI134" i="15"/>
  <c r="BH134" i="15"/>
  <c r="BG134" i="15"/>
  <c r="BE134" i="15"/>
  <c r="T134" i="15"/>
  <c r="R134" i="15"/>
  <c r="P134" i="15"/>
  <c r="BI131" i="15"/>
  <c r="BH131" i="15"/>
  <c r="BG131" i="15"/>
  <c r="BE131" i="15"/>
  <c r="T131" i="15"/>
  <c r="R131" i="15"/>
  <c r="P131" i="15"/>
  <c r="BI130" i="15"/>
  <c r="BH130" i="15"/>
  <c r="BG130" i="15"/>
  <c r="BE130" i="15"/>
  <c r="T130" i="15"/>
  <c r="R130" i="15"/>
  <c r="P130" i="15"/>
  <c r="BI129" i="15"/>
  <c r="BH129" i="15"/>
  <c r="BG129" i="15"/>
  <c r="BE129" i="15"/>
  <c r="T129" i="15"/>
  <c r="R129" i="15"/>
  <c r="P129" i="15"/>
  <c r="BI127" i="15"/>
  <c r="BH127" i="15"/>
  <c r="BG127" i="15"/>
  <c r="BE127" i="15"/>
  <c r="T127" i="15"/>
  <c r="R127" i="15"/>
  <c r="P127" i="15"/>
  <c r="BI123" i="15"/>
  <c r="BH123" i="15"/>
  <c r="BG123" i="15"/>
  <c r="BE123" i="15"/>
  <c r="T123" i="15"/>
  <c r="R123" i="15"/>
  <c r="P123" i="15"/>
  <c r="BI119" i="15"/>
  <c r="BH119" i="15"/>
  <c r="BG119" i="15"/>
  <c r="BE119" i="15"/>
  <c r="T119" i="15"/>
  <c r="R119" i="15"/>
  <c r="P119" i="15"/>
  <c r="BI114" i="15"/>
  <c r="BH114" i="15"/>
  <c r="BG114" i="15"/>
  <c r="BE114" i="15"/>
  <c r="T114" i="15"/>
  <c r="T113" i="15" s="1"/>
  <c r="R114" i="15"/>
  <c r="R113" i="15"/>
  <c r="P114" i="15"/>
  <c r="P113" i="15" s="1"/>
  <c r="BI110" i="15"/>
  <c r="BH110" i="15"/>
  <c r="BG110" i="15"/>
  <c r="BE110" i="15"/>
  <c r="T110" i="15"/>
  <c r="R110" i="15"/>
  <c r="P110" i="15"/>
  <c r="BI106" i="15"/>
  <c r="BH106" i="15"/>
  <c r="BG106" i="15"/>
  <c r="BE106" i="15"/>
  <c r="T106" i="15"/>
  <c r="R106" i="15"/>
  <c r="P106" i="15"/>
  <c r="BI101" i="15"/>
  <c r="BH101" i="15"/>
  <c r="BG101" i="15"/>
  <c r="BE101" i="15"/>
  <c r="T101" i="15"/>
  <c r="R101" i="15"/>
  <c r="P101" i="15"/>
  <c r="BI97" i="15"/>
  <c r="BH97" i="15"/>
  <c r="BG97" i="15"/>
  <c r="BE97" i="15"/>
  <c r="T97" i="15"/>
  <c r="R97" i="15"/>
  <c r="P97" i="15"/>
  <c r="BI93" i="15"/>
  <c r="BH93" i="15"/>
  <c r="BG93" i="15"/>
  <c r="BE93" i="15"/>
  <c r="T93" i="15"/>
  <c r="R93" i="15"/>
  <c r="P93" i="15"/>
  <c r="BI89" i="15"/>
  <c r="BH89" i="15"/>
  <c r="BG89" i="15"/>
  <c r="BE89" i="15"/>
  <c r="T89" i="15"/>
  <c r="R89" i="15"/>
  <c r="P89" i="15"/>
  <c r="J83" i="15"/>
  <c r="J82" i="15"/>
  <c r="F82" i="15"/>
  <c r="F80" i="15"/>
  <c r="E78" i="15"/>
  <c r="J55" i="15"/>
  <c r="J54" i="15"/>
  <c r="F54" i="15"/>
  <c r="F52" i="15"/>
  <c r="E50" i="15"/>
  <c r="J18" i="15"/>
  <c r="E18" i="15"/>
  <c r="F83" i="15"/>
  <c r="J17" i="15"/>
  <c r="J12" i="15"/>
  <c r="J80" i="15" s="1"/>
  <c r="E7" i="15"/>
  <c r="E76" i="15" s="1"/>
  <c r="J37" i="14"/>
  <c r="J36" i="14"/>
  <c r="AY71" i="1" s="1"/>
  <c r="J35" i="14"/>
  <c r="AX71" i="1"/>
  <c r="BI193" i="14"/>
  <c r="BH193" i="14"/>
  <c r="BG193" i="14"/>
  <c r="BE193" i="14"/>
  <c r="T193" i="14"/>
  <c r="R193" i="14"/>
  <c r="P193" i="14"/>
  <c r="BI189" i="14"/>
  <c r="BH189" i="14"/>
  <c r="BG189" i="14"/>
  <c r="BE189" i="14"/>
  <c r="T189" i="14"/>
  <c r="R189" i="14"/>
  <c r="P189" i="14"/>
  <c r="BI188" i="14"/>
  <c r="BH188" i="14"/>
  <c r="BG188" i="14"/>
  <c r="BE188" i="14"/>
  <c r="T188" i="14"/>
  <c r="R188" i="14"/>
  <c r="P188" i="14"/>
  <c r="BI186" i="14"/>
  <c r="BH186" i="14"/>
  <c r="BG186" i="14"/>
  <c r="BE186" i="14"/>
  <c r="T186" i="14"/>
  <c r="R186" i="14"/>
  <c r="P186" i="14"/>
  <c r="BI182" i="14"/>
  <c r="BH182" i="14"/>
  <c r="BG182" i="14"/>
  <c r="BE182" i="14"/>
  <c r="T182" i="14"/>
  <c r="T181" i="14" s="1"/>
  <c r="R182" i="14"/>
  <c r="R181" i="14"/>
  <c r="P182" i="14"/>
  <c r="P181" i="14" s="1"/>
  <c r="BI180" i="14"/>
  <c r="BH180" i="14"/>
  <c r="BG180" i="14"/>
  <c r="BE180" i="14"/>
  <c r="T180" i="14"/>
  <c r="R180" i="14"/>
  <c r="P180" i="14"/>
  <c r="BI178" i="14"/>
  <c r="BH178" i="14"/>
  <c r="BG178" i="14"/>
  <c r="BE178" i="14"/>
  <c r="T178" i="14"/>
  <c r="R178" i="14"/>
  <c r="P178" i="14"/>
  <c r="BI177" i="14"/>
  <c r="BH177" i="14"/>
  <c r="BG177" i="14"/>
  <c r="BE177" i="14"/>
  <c r="T177" i="14"/>
  <c r="R177" i="14"/>
  <c r="P177" i="14"/>
  <c r="BI176" i="14"/>
  <c r="BH176" i="14"/>
  <c r="BG176" i="14"/>
  <c r="BE176" i="14"/>
  <c r="T176" i="14"/>
  <c r="R176" i="14"/>
  <c r="P176" i="14"/>
  <c r="BI174" i="14"/>
  <c r="BH174" i="14"/>
  <c r="BG174" i="14"/>
  <c r="BE174" i="14"/>
  <c r="T174" i="14"/>
  <c r="R174" i="14"/>
  <c r="P174" i="14"/>
  <c r="BI172" i="14"/>
  <c r="BH172" i="14"/>
  <c r="BG172" i="14"/>
  <c r="BE172" i="14"/>
  <c r="T172" i="14"/>
  <c r="R172" i="14"/>
  <c r="P172" i="14"/>
  <c r="BI171" i="14"/>
  <c r="BH171" i="14"/>
  <c r="BG171" i="14"/>
  <c r="BE171" i="14"/>
  <c r="T171" i="14"/>
  <c r="R171" i="14"/>
  <c r="P171" i="14"/>
  <c r="BI169" i="14"/>
  <c r="BH169" i="14"/>
  <c r="BG169" i="14"/>
  <c r="BE169" i="14"/>
  <c r="T169" i="14"/>
  <c r="R169" i="14"/>
  <c r="P169" i="14"/>
  <c r="BI166" i="14"/>
  <c r="BH166" i="14"/>
  <c r="BG166" i="14"/>
  <c r="BE166" i="14"/>
  <c r="T166" i="14"/>
  <c r="R166" i="14"/>
  <c r="P166" i="14"/>
  <c r="BI163" i="14"/>
  <c r="BH163" i="14"/>
  <c r="BG163" i="14"/>
  <c r="BE163" i="14"/>
  <c r="T163" i="14"/>
  <c r="R163" i="14"/>
  <c r="P163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8" i="14"/>
  <c r="BH158" i="14"/>
  <c r="BG158" i="14"/>
  <c r="BE158" i="14"/>
  <c r="T158" i="14"/>
  <c r="R158" i="14"/>
  <c r="P158" i="14"/>
  <c r="BI156" i="14"/>
  <c r="BH156" i="14"/>
  <c r="BG156" i="14"/>
  <c r="BE156" i="14"/>
  <c r="T156" i="14"/>
  <c r="R156" i="14"/>
  <c r="P156" i="14"/>
  <c r="BI155" i="14"/>
  <c r="BH155" i="14"/>
  <c r="BG155" i="14"/>
  <c r="BE155" i="14"/>
  <c r="T155" i="14"/>
  <c r="R155" i="14"/>
  <c r="P155" i="14"/>
  <c r="BI154" i="14"/>
  <c r="BH154" i="14"/>
  <c r="BG154" i="14"/>
  <c r="BE154" i="14"/>
  <c r="T154" i="14"/>
  <c r="R154" i="14"/>
  <c r="P154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4" i="14"/>
  <c r="BH144" i="14"/>
  <c r="BG144" i="14"/>
  <c r="BE144" i="14"/>
  <c r="T144" i="14"/>
  <c r="R144" i="14"/>
  <c r="P144" i="14"/>
  <c r="BI140" i="14"/>
  <c r="BH140" i="14"/>
  <c r="BG140" i="14"/>
  <c r="BE140" i="14"/>
  <c r="T140" i="14"/>
  <c r="R140" i="14"/>
  <c r="P140" i="14"/>
  <c r="BI136" i="14"/>
  <c r="BH136" i="14"/>
  <c r="BG136" i="14"/>
  <c r="BE136" i="14"/>
  <c r="T136" i="14"/>
  <c r="R136" i="14"/>
  <c r="P136" i="14"/>
  <c r="BI134" i="14"/>
  <c r="BH134" i="14"/>
  <c r="BG134" i="14"/>
  <c r="BE134" i="14"/>
  <c r="T134" i="14"/>
  <c r="R134" i="14"/>
  <c r="P134" i="14"/>
  <c r="BI132" i="14"/>
  <c r="BH132" i="14"/>
  <c r="BG132" i="14"/>
  <c r="BE132" i="14"/>
  <c r="T132" i="14"/>
  <c r="R132" i="14"/>
  <c r="P132" i="14"/>
  <c r="BI127" i="14"/>
  <c r="BH127" i="14"/>
  <c r="BG127" i="14"/>
  <c r="BE127" i="14"/>
  <c r="T127" i="14"/>
  <c r="T126" i="14" s="1"/>
  <c r="R127" i="14"/>
  <c r="R126" i="14"/>
  <c r="P127" i="14"/>
  <c r="P126" i="14" s="1"/>
  <c r="BI124" i="14"/>
  <c r="BH124" i="14"/>
  <c r="BG124" i="14"/>
  <c r="BE124" i="14"/>
  <c r="T124" i="14"/>
  <c r="R124" i="14"/>
  <c r="P124" i="14"/>
  <c r="BI120" i="14"/>
  <c r="BH120" i="14"/>
  <c r="BG120" i="14"/>
  <c r="BE120" i="14"/>
  <c r="T120" i="14"/>
  <c r="R120" i="14"/>
  <c r="P120" i="14"/>
  <c r="BI117" i="14"/>
  <c r="BH117" i="14"/>
  <c r="BG117" i="14"/>
  <c r="BE117" i="14"/>
  <c r="T117" i="14"/>
  <c r="R117" i="14"/>
  <c r="P117" i="14"/>
  <c r="BI113" i="14"/>
  <c r="BH113" i="14"/>
  <c r="BG113" i="14"/>
  <c r="BE113" i="14"/>
  <c r="T113" i="14"/>
  <c r="R113" i="14"/>
  <c r="P113" i="14"/>
  <c r="BI109" i="14"/>
  <c r="BH109" i="14"/>
  <c r="BG109" i="14"/>
  <c r="BE109" i="14"/>
  <c r="T109" i="14"/>
  <c r="R109" i="14"/>
  <c r="P109" i="14"/>
  <c r="BI104" i="14"/>
  <c r="BH104" i="14"/>
  <c r="BG104" i="14"/>
  <c r="BE104" i="14"/>
  <c r="T104" i="14"/>
  <c r="R104" i="14"/>
  <c r="P104" i="14"/>
  <c r="BI100" i="14"/>
  <c r="BH100" i="14"/>
  <c r="BG100" i="14"/>
  <c r="BE100" i="14"/>
  <c r="T100" i="14"/>
  <c r="R100" i="14"/>
  <c r="P100" i="14"/>
  <c r="BI96" i="14"/>
  <c r="BH96" i="14"/>
  <c r="BG96" i="14"/>
  <c r="BE96" i="14"/>
  <c r="T96" i="14"/>
  <c r="R96" i="14"/>
  <c r="P96" i="14"/>
  <c r="BI91" i="14"/>
  <c r="BH91" i="14"/>
  <c r="BG91" i="14"/>
  <c r="BE91" i="14"/>
  <c r="T91" i="14"/>
  <c r="R91" i="14"/>
  <c r="P91" i="14"/>
  <c r="J85" i="14"/>
  <c r="J84" i="14"/>
  <c r="F84" i="14"/>
  <c r="F82" i="14"/>
  <c r="E80" i="14"/>
  <c r="J55" i="14"/>
  <c r="J54" i="14"/>
  <c r="F54" i="14"/>
  <c r="F52" i="14"/>
  <c r="E50" i="14"/>
  <c r="J18" i="14"/>
  <c r="E18" i="14"/>
  <c r="F55" i="14" s="1"/>
  <c r="J17" i="14"/>
  <c r="J12" i="14"/>
  <c r="J82" i="14"/>
  <c r="E7" i="14"/>
  <c r="E78" i="14" s="1"/>
  <c r="J37" i="13"/>
  <c r="J36" i="13"/>
  <c r="AY70" i="1" s="1"/>
  <c r="J35" i="13"/>
  <c r="AX70" i="1" s="1"/>
  <c r="BI123" i="13"/>
  <c r="BH123" i="13"/>
  <c r="BG123" i="13"/>
  <c r="BE123" i="13"/>
  <c r="T123" i="13"/>
  <c r="T122" i="13" s="1"/>
  <c r="R123" i="13"/>
  <c r="R122" i="13" s="1"/>
  <c r="P123" i="13"/>
  <c r="P122" i="13" s="1"/>
  <c r="BI120" i="13"/>
  <c r="BH120" i="13"/>
  <c r="BG120" i="13"/>
  <c r="BE120" i="13"/>
  <c r="T120" i="13"/>
  <c r="R120" i="13"/>
  <c r="P120" i="13"/>
  <c r="BI114" i="13"/>
  <c r="BH114" i="13"/>
  <c r="BG114" i="13"/>
  <c r="BE114" i="13"/>
  <c r="T114" i="13"/>
  <c r="R114" i="13"/>
  <c r="P114" i="13"/>
  <c r="BI113" i="13"/>
  <c r="BH113" i="13"/>
  <c r="BG113" i="13"/>
  <c r="BE113" i="13"/>
  <c r="T113" i="13"/>
  <c r="R113" i="13"/>
  <c r="P113" i="13"/>
  <c r="BI112" i="13"/>
  <c r="BH112" i="13"/>
  <c r="BG112" i="13"/>
  <c r="BE112" i="13"/>
  <c r="T112" i="13"/>
  <c r="R112" i="13"/>
  <c r="P112" i="13"/>
  <c r="BI110" i="13"/>
  <c r="BH110" i="13"/>
  <c r="BG110" i="13"/>
  <c r="BE110" i="13"/>
  <c r="T110" i="13"/>
  <c r="R110" i="13"/>
  <c r="P110" i="13"/>
  <c r="BI105" i="13"/>
  <c r="BH105" i="13"/>
  <c r="BG105" i="13"/>
  <c r="BE105" i="13"/>
  <c r="T105" i="13"/>
  <c r="R105" i="13"/>
  <c r="P105" i="13"/>
  <c r="BI101" i="13"/>
  <c r="BH101" i="13"/>
  <c r="BG101" i="13"/>
  <c r="BE101" i="13"/>
  <c r="T101" i="13"/>
  <c r="R101" i="13"/>
  <c r="P101" i="13"/>
  <c r="BI97" i="13"/>
  <c r="BH97" i="13"/>
  <c r="BG97" i="13"/>
  <c r="BE97" i="13"/>
  <c r="T97" i="13"/>
  <c r="R97" i="13"/>
  <c r="P97" i="13"/>
  <c r="BI92" i="13"/>
  <c r="BH92" i="13"/>
  <c r="BG92" i="13"/>
  <c r="BE92" i="13"/>
  <c r="T92" i="13"/>
  <c r="R92" i="13"/>
  <c r="P92" i="13"/>
  <c r="BI86" i="13"/>
  <c r="BH86" i="13"/>
  <c r="BG86" i="13"/>
  <c r="BE86" i="13"/>
  <c r="T86" i="13"/>
  <c r="R86" i="13"/>
  <c r="P86" i="13"/>
  <c r="J80" i="13"/>
  <c r="J79" i="13"/>
  <c r="F79" i="13"/>
  <c r="F77" i="13"/>
  <c r="E75" i="13"/>
  <c r="J55" i="13"/>
  <c r="J54" i="13"/>
  <c r="F54" i="13"/>
  <c r="F52" i="13"/>
  <c r="E50" i="13"/>
  <c r="J18" i="13"/>
  <c r="E18" i="13"/>
  <c r="F80" i="13"/>
  <c r="J17" i="13"/>
  <c r="J12" i="13"/>
  <c r="J52" i="13" s="1"/>
  <c r="E7" i="13"/>
  <c r="E48" i="13" s="1"/>
  <c r="J37" i="12"/>
  <c r="J36" i="12"/>
  <c r="AY69" i="1"/>
  <c r="J35" i="12"/>
  <c r="AX69" i="1"/>
  <c r="BI142" i="12"/>
  <c r="BH142" i="12"/>
  <c r="BG142" i="12"/>
  <c r="BE142" i="12"/>
  <c r="T142" i="12"/>
  <c r="R142" i="12"/>
  <c r="P142" i="12"/>
  <c r="BI140" i="12"/>
  <c r="BH140" i="12"/>
  <c r="BG140" i="12"/>
  <c r="BE140" i="12"/>
  <c r="T140" i="12"/>
  <c r="R140" i="12"/>
  <c r="P140" i="12"/>
  <c r="BI136" i="12"/>
  <c r="BH136" i="12"/>
  <c r="BG136" i="12"/>
  <c r="BE136" i="12"/>
  <c r="T136" i="12"/>
  <c r="R136" i="12"/>
  <c r="P136" i="12"/>
  <c r="BI131" i="12"/>
  <c r="BH131" i="12"/>
  <c r="BG131" i="12"/>
  <c r="BE131" i="12"/>
  <c r="T131" i="12"/>
  <c r="R131" i="12"/>
  <c r="P131" i="12"/>
  <c r="BI127" i="12"/>
  <c r="BH127" i="12"/>
  <c r="BG127" i="12"/>
  <c r="BE127" i="12"/>
  <c r="T127" i="12"/>
  <c r="R127" i="12"/>
  <c r="P127" i="12"/>
  <c r="BI123" i="12"/>
  <c r="BH123" i="12"/>
  <c r="BG123" i="12"/>
  <c r="BE123" i="12"/>
  <c r="T123" i="12"/>
  <c r="R123" i="12"/>
  <c r="P123" i="12"/>
  <c r="BI117" i="12"/>
  <c r="BH117" i="12"/>
  <c r="BG117" i="12"/>
  <c r="BE117" i="12"/>
  <c r="T117" i="12"/>
  <c r="R117" i="12"/>
  <c r="P117" i="12"/>
  <c r="BI97" i="12"/>
  <c r="BH97" i="12"/>
  <c r="BG97" i="12"/>
  <c r="BE97" i="12"/>
  <c r="T97" i="12"/>
  <c r="R97" i="12"/>
  <c r="P97" i="12"/>
  <c r="BI84" i="12"/>
  <c r="BH84" i="12"/>
  <c r="BG84" i="12"/>
  <c r="BE84" i="12"/>
  <c r="T84" i="12"/>
  <c r="R84" i="12"/>
  <c r="P84" i="12"/>
  <c r="J78" i="12"/>
  <c r="J77" i="12"/>
  <c r="F77" i="12"/>
  <c r="F75" i="12"/>
  <c r="E73" i="12"/>
  <c r="J55" i="12"/>
  <c r="J54" i="12"/>
  <c r="F54" i="12"/>
  <c r="F52" i="12"/>
  <c r="E50" i="12"/>
  <c r="J18" i="12"/>
  <c r="E18" i="12"/>
  <c r="F78" i="12"/>
  <c r="J17" i="12"/>
  <c r="J12" i="12"/>
  <c r="J75" i="12" s="1"/>
  <c r="E7" i="12"/>
  <c r="E48" i="12" s="1"/>
  <c r="J37" i="11"/>
  <c r="J36" i="11"/>
  <c r="AY68" i="1"/>
  <c r="J35" i="11"/>
  <c r="AX68" i="1"/>
  <c r="BI199" i="11"/>
  <c r="BH199" i="11"/>
  <c r="BG199" i="11"/>
  <c r="BE199" i="11"/>
  <c r="T199" i="11"/>
  <c r="T198" i="11"/>
  <c r="R199" i="11"/>
  <c r="R198" i="11"/>
  <c r="P199" i="11"/>
  <c r="P198" i="11"/>
  <c r="BI192" i="11"/>
  <c r="BH192" i="11"/>
  <c r="BG192" i="11"/>
  <c r="BE192" i="11"/>
  <c r="T192" i="11"/>
  <c r="R192" i="11"/>
  <c r="P192" i="11"/>
  <c r="BI190" i="11"/>
  <c r="BH190" i="11"/>
  <c r="BG190" i="11"/>
  <c r="BE190" i="11"/>
  <c r="T190" i="11"/>
  <c r="R190" i="11"/>
  <c r="P190" i="11"/>
  <c r="BI182" i="11"/>
  <c r="BH182" i="11"/>
  <c r="BG182" i="11"/>
  <c r="BE182" i="11"/>
  <c r="T182" i="11"/>
  <c r="R182" i="11"/>
  <c r="P182" i="11"/>
  <c r="BI180" i="11"/>
  <c r="BH180" i="11"/>
  <c r="BG180" i="11"/>
  <c r="BE180" i="11"/>
  <c r="T180" i="11"/>
  <c r="R180" i="11"/>
  <c r="P180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59" i="11"/>
  <c r="BH159" i="11"/>
  <c r="BG159" i="11"/>
  <c r="BE159" i="11"/>
  <c r="T159" i="11"/>
  <c r="R159" i="11"/>
  <c r="P159" i="11"/>
  <c r="BI156" i="11"/>
  <c r="BH156" i="11"/>
  <c r="BG156" i="11"/>
  <c r="BE156" i="11"/>
  <c r="T156" i="11"/>
  <c r="R156" i="11"/>
  <c r="P156" i="11"/>
  <c r="BI149" i="11"/>
  <c r="BH149" i="11"/>
  <c r="BG149" i="11"/>
  <c r="BE149" i="11"/>
  <c r="T149" i="11"/>
  <c r="R149" i="11"/>
  <c r="P149" i="11"/>
  <c r="BI142" i="11"/>
  <c r="BH142" i="11"/>
  <c r="BG142" i="11"/>
  <c r="BE142" i="11"/>
  <c r="T142" i="11"/>
  <c r="R142" i="11"/>
  <c r="P142" i="11"/>
  <c r="BI138" i="11"/>
  <c r="BH138" i="11"/>
  <c r="BG138" i="11"/>
  <c r="BE138" i="11"/>
  <c r="T138" i="11"/>
  <c r="R138" i="11"/>
  <c r="P138" i="11"/>
  <c r="BI134" i="11"/>
  <c r="BH134" i="11"/>
  <c r="BG134" i="11"/>
  <c r="BE134" i="11"/>
  <c r="T134" i="11"/>
  <c r="R134" i="11"/>
  <c r="P134" i="11"/>
  <c r="BI130" i="11"/>
  <c r="BH130" i="11"/>
  <c r="BG130" i="11"/>
  <c r="BE130" i="11"/>
  <c r="T130" i="11"/>
  <c r="R130" i="11"/>
  <c r="P130" i="11"/>
  <c r="BI126" i="11"/>
  <c r="BH126" i="11"/>
  <c r="BG126" i="11"/>
  <c r="BE126" i="11"/>
  <c r="T126" i="11"/>
  <c r="R126" i="11"/>
  <c r="P126" i="11"/>
  <c r="BI122" i="11"/>
  <c r="BH122" i="11"/>
  <c r="BG122" i="11"/>
  <c r="BE122" i="11"/>
  <c r="T122" i="11"/>
  <c r="R122" i="11"/>
  <c r="P122" i="11"/>
  <c r="BI117" i="11"/>
  <c r="BH117" i="11"/>
  <c r="BG117" i="11"/>
  <c r="BE117" i="11"/>
  <c r="T117" i="11"/>
  <c r="R117" i="11"/>
  <c r="P117" i="11"/>
  <c r="BI110" i="11"/>
  <c r="BH110" i="11"/>
  <c r="BG110" i="11"/>
  <c r="BE110" i="11"/>
  <c r="T110" i="11"/>
  <c r="R110" i="11"/>
  <c r="P110" i="11"/>
  <c r="BI104" i="11"/>
  <c r="BH104" i="11"/>
  <c r="BG104" i="11"/>
  <c r="BE104" i="11"/>
  <c r="T104" i="11"/>
  <c r="R104" i="11"/>
  <c r="P104" i="11"/>
  <c r="BI96" i="11"/>
  <c r="BH96" i="11"/>
  <c r="BG96" i="11"/>
  <c r="BE96" i="11"/>
  <c r="T96" i="11"/>
  <c r="R96" i="11"/>
  <c r="P96" i="11"/>
  <c r="BI87" i="11"/>
  <c r="BH87" i="11"/>
  <c r="BG87" i="11"/>
  <c r="BE87" i="11"/>
  <c r="T87" i="11"/>
  <c r="R87" i="11"/>
  <c r="P87" i="11"/>
  <c r="J81" i="11"/>
  <c r="J80" i="11"/>
  <c r="F80" i="11"/>
  <c r="F78" i="11"/>
  <c r="E76" i="11"/>
  <c r="J55" i="11"/>
  <c r="J54" i="11"/>
  <c r="F54" i="11"/>
  <c r="F52" i="11"/>
  <c r="E50" i="11"/>
  <c r="J18" i="11"/>
  <c r="E18" i="11"/>
  <c r="F55" i="11" s="1"/>
  <c r="J17" i="11"/>
  <c r="J12" i="11"/>
  <c r="J52" i="11"/>
  <c r="E7" i="11"/>
  <c r="E74" i="11" s="1"/>
  <c r="J41" i="10"/>
  <c r="J40" i="10"/>
  <c r="AY67" i="1" s="1"/>
  <c r="J39" i="10"/>
  <c r="AX67" i="1"/>
  <c r="BI94" i="10"/>
  <c r="F41" i="10" s="1"/>
  <c r="BD67" i="1" s="1"/>
  <c r="BD66" i="1" s="1"/>
  <c r="BH94" i="10"/>
  <c r="BG94" i="10"/>
  <c r="F39" i="10" s="1"/>
  <c r="BB67" i="1" s="1"/>
  <c r="BB66" i="1" s="1"/>
  <c r="BE94" i="10"/>
  <c r="F37" i="10" s="1"/>
  <c r="AZ67" i="1" s="1"/>
  <c r="AZ66" i="1" s="1"/>
  <c r="T94" i="10"/>
  <c r="T93" i="10" s="1"/>
  <c r="T92" i="10" s="1"/>
  <c r="R94" i="10"/>
  <c r="R93" i="10"/>
  <c r="R92" i="10" s="1"/>
  <c r="P94" i="10"/>
  <c r="P93" i="10" s="1"/>
  <c r="P92" i="10" s="1"/>
  <c r="AU67" i="1" s="1"/>
  <c r="AU66" i="1" s="1"/>
  <c r="J88" i="10"/>
  <c r="F88" i="10"/>
  <c r="F86" i="10"/>
  <c r="E84" i="10"/>
  <c r="J62" i="10"/>
  <c r="F62" i="10"/>
  <c r="F60" i="10"/>
  <c r="E58" i="10"/>
  <c r="J28" i="10"/>
  <c r="E28" i="10"/>
  <c r="J63" i="10"/>
  <c r="J27" i="10"/>
  <c r="J22" i="10"/>
  <c r="E22" i="10"/>
  <c r="F89" i="10"/>
  <c r="J21" i="10"/>
  <c r="J16" i="10"/>
  <c r="J86" i="10"/>
  <c r="E7" i="10"/>
  <c r="E78" i="10" s="1"/>
  <c r="J39" i="9"/>
  <c r="J38" i="9"/>
  <c r="AY65" i="1"/>
  <c r="J37" i="9"/>
  <c r="AX65" i="1" s="1"/>
  <c r="BI826" i="9"/>
  <c r="BH826" i="9"/>
  <c r="BG826" i="9"/>
  <c r="BE826" i="9"/>
  <c r="T826" i="9"/>
  <c r="R826" i="9"/>
  <c r="P826" i="9"/>
  <c r="BI822" i="9"/>
  <c r="BH822" i="9"/>
  <c r="BG822" i="9"/>
  <c r="BE822" i="9"/>
  <c r="T822" i="9"/>
  <c r="R822" i="9"/>
  <c r="P822" i="9"/>
  <c r="BI814" i="9"/>
  <c r="BH814" i="9"/>
  <c r="BG814" i="9"/>
  <c r="BE814" i="9"/>
  <c r="T814" i="9"/>
  <c r="R814" i="9"/>
  <c r="P814" i="9"/>
  <c r="BI804" i="9"/>
  <c r="BH804" i="9"/>
  <c r="BG804" i="9"/>
  <c r="BE804" i="9"/>
  <c r="T804" i="9"/>
  <c r="R804" i="9"/>
  <c r="P804" i="9"/>
  <c r="BI795" i="9"/>
  <c r="BH795" i="9"/>
  <c r="BG795" i="9"/>
  <c r="BE795" i="9"/>
  <c r="T795" i="9"/>
  <c r="R795" i="9"/>
  <c r="P795" i="9"/>
  <c r="BI786" i="9"/>
  <c r="BH786" i="9"/>
  <c r="BG786" i="9"/>
  <c r="BE786" i="9"/>
  <c r="T786" i="9"/>
  <c r="R786" i="9"/>
  <c r="P786" i="9"/>
  <c r="BI784" i="9"/>
  <c r="BH784" i="9"/>
  <c r="BG784" i="9"/>
  <c r="BE784" i="9"/>
  <c r="T784" i="9"/>
  <c r="R784" i="9"/>
  <c r="P784" i="9"/>
  <c r="BI775" i="9"/>
  <c r="BH775" i="9"/>
  <c r="BG775" i="9"/>
  <c r="BE775" i="9"/>
  <c r="T775" i="9"/>
  <c r="R775" i="9"/>
  <c r="P775" i="9"/>
  <c r="BI772" i="9"/>
  <c r="BH772" i="9"/>
  <c r="BG772" i="9"/>
  <c r="BE772" i="9"/>
  <c r="T772" i="9"/>
  <c r="R772" i="9"/>
  <c r="P772" i="9"/>
  <c r="BI767" i="9"/>
  <c r="BH767" i="9"/>
  <c r="BG767" i="9"/>
  <c r="BE767" i="9"/>
  <c r="T767" i="9"/>
  <c r="R767" i="9"/>
  <c r="P767" i="9"/>
  <c r="BI761" i="9"/>
  <c r="BH761" i="9"/>
  <c r="BG761" i="9"/>
  <c r="BE761" i="9"/>
  <c r="T761" i="9"/>
  <c r="R761" i="9"/>
  <c r="P761" i="9"/>
  <c r="BI760" i="9"/>
  <c r="BH760" i="9"/>
  <c r="BG760" i="9"/>
  <c r="BE760" i="9"/>
  <c r="T760" i="9"/>
  <c r="R760" i="9"/>
  <c r="P760" i="9"/>
  <c r="BI754" i="9"/>
  <c r="BH754" i="9"/>
  <c r="BG754" i="9"/>
  <c r="BE754" i="9"/>
  <c r="T754" i="9"/>
  <c r="R754" i="9"/>
  <c r="P754" i="9"/>
  <c r="BI738" i="9"/>
  <c r="BH738" i="9"/>
  <c r="BG738" i="9"/>
  <c r="BE738" i="9"/>
  <c r="T738" i="9"/>
  <c r="R738" i="9"/>
  <c r="P738" i="9"/>
  <c r="BI735" i="9"/>
  <c r="BH735" i="9"/>
  <c r="BG735" i="9"/>
  <c r="BE735" i="9"/>
  <c r="T735" i="9"/>
  <c r="R735" i="9"/>
  <c r="P735" i="9"/>
  <c r="BI733" i="9"/>
  <c r="BH733" i="9"/>
  <c r="BG733" i="9"/>
  <c r="BE733" i="9"/>
  <c r="T733" i="9"/>
  <c r="R733" i="9"/>
  <c r="P733" i="9"/>
  <c r="BI732" i="9"/>
  <c r="BH732" i="9"/>
  <c r="BG732" i="9"/>
  <c r="BE732" i="9"/>
  <c r="T732" i="9"/>
  <c r="R732" i="9"/>
  <c r="P732" i="9"/>
  <c r="BI725" i="9"/>
  <c r="BH725" i="9"/>
  <c r="BG725" i="9"/>
  <c r="BE725" i="9"/>
  <c r="T725" i="9"/>
  <c r="R725" i="9"/>
  <c r="P725" i="9"/>
  <c r="BI721" i="9"/>
  <c r="BH721" i="9"/>
  <c r="BG721" i="9"/>
  <c r="BE721" i="9"/>
  <c r="T721" i="9"/>
  <c r="R721" i="9"/>
  <c r="P721" i="9"/>
  <c r="BI716" i="9"/>
  <c r="BH716" i="9"/>
  <c r="BG716" i="9"/>
  <c r="BE716" i="9"/>
  <c r="T716" i="9"/>
  <c r="R716" i="9"/>
  <c r="P716" i="9"/>
  <c r="BI712" i="9"/>
  <c r="BH712" i="9"/>
  <c r="BG712" i="9"/>
  <c r="BE712" i="9"/>
  <c r="T712" i="9"/>
  <c r="R712" i="9"/>
  <c r="P712" i="9"/>
  <c r="BI707" i="9"/>
  <c r="BH707" i="9"/>
  <c r="BG707" i="9"/>
  <c r="BE707" i="9"/>
  <c r="T707" i="9"/>
  <c r="R707" i="9"/>
  <c r="P707" i="9"/>
  <c r="BI701" i="9"/>
  <c r="BH701" i="9"/>
  <c r="BG701" i="9"/>
  <c r="BE701" i="9"/>
  <c r="T701" i="9"/>
  <c r="R701" i="9"/>
  <c r="P701" i="9"/>
  <c r="BI694" i="9"/>
  <c r="BH694" i="9"/>
  <c r="BG694" i="9"/>
  <c r="BE694" i="9"/>
  <c r="T694" i="9"/>
  <c r="R694" i="9"/>
  <c r="P694" i="9"/>
  <c r="BI691" i="9"/>
  <c r="BH691" i="9"/>
  <c r="BG691" i="9"/>
  <c r="BE691" i="9"/>
  <c r="T691" i="9"/>
  <c r="R691" i="9"/>
  <c r="P691" i="9"/>
  <c r="BI689" i="9"/>
  <c r="BH689" i="9"/>
  <c r="BG689" i="9"/>
  <c r="BE689" i="9"/>
  <c r="T689" i="9"/>
  <c r="R689" i="9"/>
  <c r="P689" i="9"/>
  <c r="BI685" i="9"/>
  <c r="BH685" i="9"/>
  <c r="BG685" i="9"/>
  <c r="BE685" i="9"/>
  <c r="T685" i="9"/>
  <c r="R685" i="9"/>
  <c r="P685" i="9"/>
  <c r="BI683" i="9"/>
  <c r="BH683" i="9"/>
  <c r="BG683" i="9"/>
  <c r="BE683" i="9"/>
  <c r="T683" i="9"/>
  <c r="R683" i="9"/>
  <c r="P683" i="9"/>
  <c r="BI681" i="9"/>
  <c r="BH681" i="9"/>
  <c r="BG681" i="9"/>
  <c r="BE681" i="9"/>
  <c r="T681" i="9"/>
  <c r="R681" i="9"/>
  <c r="P681" i="9"/>
  <c r="BI679" i="9"/>
  <c r="BH679" i="9"/>
  <c r="BG679" i="9"/>
  <c r="BE679" i="9"/>
  <c r="T679" i="9"/>
  <c r="R679" i="9"/>
  <c r="P679" i="9"/>
  <c r="BI675" i="9"/>
  <c r="BH675" i="9"/>
  <c r="BG675" i="9"/>
  <c r="BE675" i="9"/>
  <c r="T675" i="9"/>
  <c r="R675" i="9"/>
  <c r="P675" i="9"/>
  <c r="BI672" i="9"/>
  <c r="BH672" i="9"/>
  <c r="BG672" i="9"/>
  <c r="BE672" i="9"/>
  <c r="T672" i="9"/>
  <c r="R672" i="9"/>
  <c r="P672" i="9"/>
  <c r="BI670" i="9"/>
  <c r="BH670" i="9"/>
  <c r="BG670" i="9"/>
  <c r="BE670" i="9"/>
  <c r="T670" i="9"/>
  <c r="R670" i="9"/>
  <c r="P670" i="9"/>
  <c r="BI668" i="9"/>
  <c r="BH668" i="9"/>
  <c r="BG668" i="9"/>
  <c r="BE668" i="9"/>
  <c r="T668" i="9"/>
  <c r="R668" i="9"/>
  <c r="P668" i="9"/>
  <c r="BI664" i="9"/>
  <c r="BH664" i="9"/>
  <c r="BG664" i="9"/>
  <c r="BE664" i="9"/>
  <c r="T664" i="9"/>
  <c r="R664" i="9"/>
  <c r="P664" i="9"/>
  <c r="BI662" i="9"/>
  <c r="BH662" i="9"/>
  <c r="BG662" i="9"/>
  <c r="BE662" i="9"/>
  <c r="T662" i="9"/>
  <c r="R662" i="9"/>
  <c r="P662" i="9"/>
  <c r="BI660" i="9"/>
  <c r="BH660" i="9"/>
  <c r="BG660" i="9"/>
  <c r="BE660" i="9"/>
  <c r="T660" i="9"/>
  <c r="R660" i="9"/>
  <c r="P660" i="9"/>
  <c r="BI653" i="9"/>
  <c r="BH653" i="9"/>
  <c r="BG653" i="9"/>
  <c r="BE653" i="9"/>
  <c r="T653" i="9"/>
  <c r="R653" i="9"/>
  <c r="P653" i="9"/>
  <c r="BI649" i="9"/>
  <c r="BH649" i="9"/>
  <c r="BG649" i="9"/>
  <c r="BE649" i="9"/>
  <c r="T649" i="9"/>
  <c r="R649" i="9"/>
  <c r="P649" i="9"/>
  <c r="BI645" i="9"/>
  <c r="BH645" i="9"/>
  <c r="BG645" i="9"/>
  <c r="BE645" i="9"/>
  <c r="T645" i="9"/>
  <c r="R645" i="9"/>
  <c r="P645" i="9"/>
  <c r="BI641" i="9"/>
  <c r="BH641" i="9"/>
  <c r="BG641" i="9"/>
  <c r="BE641" i="9"/>
  <c r="T641" i="9"/>
  <c r="R641" i="9"/>
  <c r="P641" i="9"/>
  <c r="BI639" i="9"/>
  <c r="BH639" i="9"/>
  <c r="BG639" i="9"/>
  <c r="BE639" i="9"/>
  <c r="T639" i="9"/>
  <c r="R639" i="9"/>
  <c r="P639" i="9"/>
  <c r="BI637" i="9"/>
  <c r="BH637" i="9"/>
  <c r="BG637" i="9"/>
  <c r="BE637" i="9"/>
  <c r="T637" i="9"/>
  <c r="R637" i="9"/>
  <c r="P637" i="9"/>
  <c r="BI635" i="9"/>
  <c r="BH635" i="9"/>
  <c r="BG635" i="9"/>
  <c r="BE635" i="9"/>
  <c r="T635" i="9"/>
  <c r="R635" i="9"/>
  <c r="P635" i="9"/>
  <c r="BI633" i="9"/>
  <c r="BH633" i="9"/>
  <c r="BG633" i="9"/>
  <c r="BE633" i="9"/>
  <c r="T633" i="9"/>
  <c r="R633" i="9"/>
  <c r="P633" i="9"/>
  <c r="BI629" i="9"/>
  <c r="BH629" i="9"/>
  <c r="BG629" i="9"/>
  <c r="BE629" i="9"/>
  <c r="T629" i="9"/>
  <c r="R629" i="9"/>
  <c r="P629" i="9"/>
  <c r="BI625" i="9"/>
  <c r="BH625" i="9"/>
  <c r="BG625" i="9"/>
  <c r="BE625" i="9"/>
  <c r="T625" i="9"/>
  <c r="R625" i="9"/>
  <c r="P625" i="9"/>
  <c r="BI622" i="9"/>
  <c r="BH622" i="9"/>
  <c r="BG622" i="9"/>
  <c r="BE622" i="9"/>
  <c r="T622" i="9"/>
  <c r="R622" i="9"/>
  <c r="P622" i="9"/>
  <c r="BI620" i="9"/>
  <c r="BH620" i="9"/>
  <c r="BG620" i="9"/>
  <c r="BE620" i="9"/>
  <c r="T620" i="9"/>
  <c r="R620" i="9"/>
  <c r="P620" i="9"/>
  <c r="BI612" i="9"/>
  <c r="BH612" i="9"/>
  <c r="BG612" i="9"/>
  <c r="BE612" i="9"/>
  <c r="T612" i="9"/>
  <c r="R612" i="9"/>
  <c r="P612" i="9"/>
  <c r="BI604" i="9"/>
  <c r="BH604" i="9"/>
  <c r="BG604" i="9"/>
  <c r="BE604" i="9"/>
  <c r="T604" i="9"/>
  <c r="R604" i="9"/>
  <c r="P604" i="9"/>
  <c r="BI601" i="9"/>
  <c r="BH601" i="9"/>
  <c r="BG601" i="9"/>
  <c r="BE601" i="9"/>
  <c r="T601" i="9"/>
  <c r="R601" i="9"/>
  <c r="P601" i="9"/>
  <c r="BI597" i="9"/>
  <c r="BH597" i="9"/>
  <c r="BG597" i="9"/>
  <c r="BE597" i="9"/>
  <c r="T597" i="9"/>
  <c r="R597" i="9"/>
  <c r="P597" i="9"/>
  <c r="BI592" i="9"/>
  <c r="BH592" i="9"/>
  <c r="BG592" i="9"/>
  <c r="BE592" i="9"/>
  <c r="T592" i="9"/>
  <c r="R592" i="9"/>
  <c r="P592" i="9"/>
  <c r="BI587" i="9"/>
  <c r="BH587" i="9"/>
  <c r="BG587" i="9"/>
  <c r="BE587" i="9"/>
  <c r="T587" i="9"/>
  <c r="R587" i="9"/>
  <c r="P587" i="9"/>
  <c r="BI566" i="9"/>
  <c r="BH566" i="9"/>
  <c r="BG566" i="9"/>
  <c r="BE566" i="9"/>
  <c r="T566" i="9"/>
  <c r="R566" i="9"/>
  <c r="P566" i="9"/>
  <c r="BI561" i="9"/>
  <c r="BH561" i="9"/>
  <c r="BG561" i="9"/>
  <c r="BE561" i="9"/>
  <c r="T561" i="9"/>
  <c r="R561" i="9"/>
  <c r="P561" i="9"/>
  <c r="BI556" i="9"/>
  <c r="BH556" i="9"/>
  <c r="BG556" i="9"/>
  <c r="BE556" i="9"/>
  <c r="T556" i="9"/>
  <c r="R556" i="9"/>
  <c r="P556" i="9"/>
  <c r="BI549" i="9"/>
  <c r="BH549" i="9"/>
  <c r="BG549" i="9"/>
  <c r="BE549" i="9"/>
  <c r="T549" i="9"/>
  <c r="R549" i="9"/>
  <c r="P549" i="9"/>
  <c r="BI541" i="9"/>
  <c r="BH541" i="9"/>
  <c r="BG541" i="9"/>
  <c r="BE541" i="9"/>
  <c r="T541" i="9"/>
  <c r="R541" i="9"/>
  <c r="P541" i="9"/>
  <c r="BI530" i="9"/>
  <c r="BH530" i="9"/>
  <c r="BG530" i="9"/>
  <c r="BE530" i="9"/>
  <c r="T530" i="9"/>
  <c r="R530" i="9"/>
  <c r="P530" i="9"/>
  <c r="BI518" i="9"/>
  <c r="BH518" i="9"/>
  <c r="BG518" i="9"/>
  <c r="BE518" i="9"/>
  <c r="T518" i="9"/>
  <c r="R518" i="9"/>
  <c r="P518" i="9"/>
  <c r="BI510" i="9"/>
  <c r="BH510" i="9"/>
  <c r="BG510" i="9"/>
  <c r="BE510" i="9"/>
  <c r="T510" i="9"/>
  <c r="R510" i="9"/>
  <c r="P510" i="9"/>
  <c r="BI501" i="9"/>
  <c r="BH501" i="9"/>
  <c r="BG501" i="9"/>
  <c r="BE501" i="9"/>
  <c r="T501" i="9"/>
  <c r="R501" i="9"/>
  <c r="P501" i="9"/>
  <c r="BI495" i="9"/>
  <c r="BH495" i="9"/>
  <c r="BG495" i="9"/>
  <c r="BE495" i="9"/>
  <c r="T495" i="9"/>
  <c r="R495" i="9"/>
  <c r="P495" i="9"/>
  <c r="BI493" i="9"/>
  <c r="BH493" i="9"/>
  <c r="BG493" i="9"/>
  <c r="BE493" i="9"/>
  <c r="T493" i="9"/>
  <c r="R493" i="9"/>
  <c r="P493" i="9"/>
  <c r="BI490" i="9"/>
  <c r="BH490" i="9"/>
  <c r="BG490" i="9"/>
  <c r="BE490" i="9"/>
  <c r="T490" i="9"/>
  <c r="R490" i="9"/>
  <c r="P490" i="9"/>
  <c r="BI485" i="9"/>
  <c r="BH485" i="9"/>
  <c r="BG485" i="9"/>
  <c r="BE485" i="9"/>
  <c r="T485" i="9"/>
  <c r="R485" i="9"/>
  <c r="P485" i="9"/>
  <c r="BI465" i="9"/>
  <c r="BH465" i="9"/>
  <c r="BG465" i="9"/>
  <c r="BE465" i="9"/>
  <c r="T465" i="9"/>
  <c r="R465" i="9"/>
  <c r="P465" i="9"/>
  <c r="BI462" i="9"/>
  <c r="BH462" i="9"/>
  <c r="BG462" i="9"/>
  <c r="BE462" i="9"/>
  <c r="T462" i="9"/>
  <c r="R462" i="9"/>
  <c r="P462" i="9"/>
  <c r="BI460" i="9"/>
  <c r="BH460" i="9"/>
  <c r="BG460" i="9"/>
  <c r="BE460" i="9"/>
  <c r="T460" i="9"/>
  <c r="R460" i="9"/>
  <c r="P460" i="9"/>
  <c r="BI458" i="9"/>
  <c r="BH458" i="9"/>
  <c r="BG458" i="9"/>
  <c r="BE458" i="9"/>
  <c r="T458" i="9"/>
  <c r="R458" i="9"/>
  <c r="P458" i="9"/>
  <c r="BI456" i="9"/>
  <c r="BH456" i="9"/>
  <c r="BG456" i="9"/>
  <c r="BE456" i="9"/>
  <c r="T456" i="9"/>
  <c r="R456" i="9"/>
  <c r="P456" i="9"/>
  <c r="BI450" i="9"/>
  <c r="BH450" i="9"/>
  <c r="BG450" i="9"/>
  <c r="BE450" i="9"/>
  <c r="T450" i="9"/>
  <c r="R450" i="9"/>
  <c r="P450" i="9"/>
  <c r="BI446" i="9"/>
  <c r="BH446" i="9"/>
  <c r="BG446" i="9"/>
  <c r="BE446" i="9"/>
  <c r="T446" i="9"/>
  <c r="T445" i="9"/>
  <c r="R446" i="9"/>
  <c r="R445" i="9" s="1"/>
  <c r="P446" i="9"/>
  <c r="P445" i="9"/>
  <c r="BI443" i="9"/>
  <c r="BH443" i="9"/>
  <c r="BG443" i="9"/>
  <c r="BE443" i="9"/>
  <c r="T443" i="9"/>
  <c r="R443" i="9"/>
  <c r="P443" i="9"/>
  <c r="BI441" i="9"/>
  <c r="BH441" i="9"/>
  <c r="BG441" i="9"/>
  <c r="BE441" i="9"/>
  <c r="T441" i="9"/>
  <c r="R441" i="9"/>
  <c r="P441" i="9"/>
  <c r="BI439" i="9"/>
  <c r="BH439" i="9"/>
  <c r="BG439" i="9"/>
  <c r="BE439" i="9"/>
  <c r="T439" i="9"/>
  <c r="R439" i="9"/>
  <c r="P439" i="9"/>
  <c r="BI435" i="9"/>
  <c r="BH435" i="9"/>
  <c r="BG435" i="9"/>
  <c r="BE435" i="9"/>
  <c r="T435" i="9"/>
  <c r="R435" i="9"/>
  <c r="P435" i="9"/>
  <c r="BI433" i="9"/>
  <c r="BH433" i="9"/>
  <c r="BG433" i="9"/>
  <c r="BE433" i="9"/>
  <c r="T433" i="9"/>
  <c r="R433" i="9"/>
  <c r="P433" i="9"/>
  <c r="BI426" i="9"/>
  <c r="BH426" i="9"/>
  <c r="BG426" i="9"/>
  <c r="BE426" i="9"/>
  <c r="T426" i="9"/>
  <c r="R426" i="9"/>
  <c r="P426" i="9"/>
  <c r="BI424" i="9"/>
  <c r="BH424" i="9"/>
  <c r="BG424" i="9"/>
  <c r="BE424" i="9"/>
  <c r="T424" i="9"/>
  <c r="R424" i="9"/>
  <c r="P424" i="9"/>
  <c r="BI421" i="9"/>
  <c r="BH421" i="9"/>
  <c r="BG421" i="9"/>
  <c r="BE421" i="9"/>
  <c r="T421" i="9"/>
  <c r="R421" i="9"/>
  <c r="P421" i="9"/>
  <c r="BI419" i="9"/>
  <c r="BH419" i="9"/>
  <c r="BG419" i="9"/>
  <c r="BE419" i="9"/>
  <c r="T419" i="9"/>
  <c r="R419" i="9"/>
  <c r="P419" i="9"/>
  <c r="BI414" i="9"/>
  <c r="BH414" i="9"/>
  <c r="BG414" i="9"/>
  <c r="BE414" i="9"/>
  <c r="T414" i="9"/>
  <c r="R414" i="9"/>
  <c r="P414" i="9"/>
  <c r="BI405" i="9"/>
  <c r="BH405" i="9"/>
  <c r="BG405" i="9"/>
  <c r="BE405" i="9"/>
  <c r="T405" i="9"/>
  <c r="R405" i="9"/>
  <c r="P405" i="9"/>
  <c r="BI403" i="9"/>
  <c r="BH403" i="9"/>
  <c r="BG403" i="9"/>
  <c r="BE403" i="9"/>
  <c r="T403" i="9"/>
  <c r="R403" i="9"/>
  <c r="P403" i="9"/>
  <c r="BI401" i="9"/>
  <c r="BH401" i="9"/>
  <c r="BG401" i="9"/>
  <c r="BE401" i="9"/>
  <c r="T401" i="9"/>
  <c r="R401" i="9"/>
  <c r="P401" i="9"/>
  <c r="BI397" i="9"/>
  <c r="BH397" i="9"/>
  <c r="BG397" i="9"/>
  <c r="BE397" i="9"/>
  <c r="T397" i="9"/>
  <c r="R397" i="9"/>
  <c r="P397" i="9"/>
  <c r="BI393" i="9"/>
  <c r="BH393" i="9"/>
  <c r="BG393" i="9"/>
  <c r="BE393" i="9"/>
  <c r="T393" i="9"/>
  <c r="R393" i="9"/>
  <c r="P393" i="9"/>
  <c r="BI389" i="9"/>
  <c r="BH389" i="9"/>
  <c r="BG389" i="9"/>
  <c r="BE389" i="9"/>
  <c r="T389" i="9"/>
  <c r="R389" i="9"/>
  <c r="P389" i="9"/>
  <c r="BI384" i="9"/>
  <c r="BH384" i="9"/>
  <c r="BG384" i="9"/>
  <c r="BE384" i="9"/>
  <c r="T384" i="9"/>
  <c r="R384" i="9"/>
  <c r="P384" i="9"/>
  <c r="BI377" i="9"/>
  <c r="BH377" i="9"/>
  <c r="BG377" i="9"/>
  <c r="BE377" i="9"/>
  <c r="T377" i="9"/>
  <c r="R377" i="9"/>
  <c r="P377" i="9"/>
  <c r="BI369" i="9"/>
  <c r="BH369" i="9"/>
  <c r="BG369" i="9"/>
  <c r="BE369" i="9"/>
  <c r="T369" i="9"/>
  <c r="R369" i="9"/>
  <c r="P369" i="9"/>
  <c r="BI364" i="9"/>
  <c r="BH364" i="9"/>
  <c r="BG364" i="9"/>
  <c r="BE364" i="9"/>
  <c r="T364" i="9"/>
  <c r="R364" i="9"/>
  <c r="P364" i="9"/>
  <c r="BI360" i="9"/>
  <c r="BH360" i="9"/>
  <c r="BG360" i="9"/>
  <c r="BE360" i="9"/>
  <c r="T360" i="9"/>
  <c r="R360" i="9"/>
  <c r="P360" i="9"/>
  <c r="BI356" i="9"/>
  <c r="BH356" i="9"/>
  <c r="BG356" i="9"/>
  <c r="BE356" i="9"/>
  <c r="T356" i="9"/>
  <c r="R356" i="9"/>
  <c r="P356" i="9"/>
  <c r="BI352" i="9"/>
  <c r="BH352" i="9"/>
  <c r="BG352" i="9"/>
  <c r="BE352" i="9"/>
  <c r="T352" i="9"/>
  <c r="R352" i="9"/>
  <c r="P352" i="9"/>
  <c r="BI348" i="9"/>
  <c r="BH348" i="9"/>
  <c r="BG348" i="9"/>
  <c r="BE348" i="9"/>
  <c r="T348" i="9"/>
  <c r="R348" i="9"/>
  <c r="P348" i="9"/>
  <c r="BI344" i="9"/>
  <c r="BH344" i="9"/>
  <c r="BG344" i="9"/>
  <c r="BE344" i="9"/>
  <c r="T344" i="9"/>
  <c r="R344" i="9"/>
  <c r="P344" i="9"/>
  <c r="BI340" i="9"/>
  <c r="BH340" i="9"/>
  <c r="BG340" i="9"/>
  <c r="BE340" i="9"/>
  <c r="T340" i="9"/>
  <c r="R340" i="9"/>
  <c r="P340" i="9"/>
  <c r="BI336" i="9"/>
  <c r="BH336" i="9"/>
  <c r="BG336" i="9"/>
  <c r="BE336" i="9"/>
  <c r="T336" i="9"/>
  <c r="R336" i="9"/>
  <c r="P336" i="9"/>
  <c r="BI332" i="9"/>
  <c r="BH332" i="9"/>
  <c r="BG332" i="9"/>
  <c r="BE332" i="9"/>
  <c r="T332" i="9"/>
  <c r="R332" i="9"/>
  <c r="P332" i="9"/>
  <c r="BI328" i="9"/>
  <c r="BH328" i="9"/>
  <c r="BG328" i="9"/>
  <c r="BE328" i="9"/>
  <c r="T328" i="9"/>
  <c r="R328" i="9"/>
  <c r="P328" i="9"/>
  <c r="BI321" i="9"/>
  <c r="BH321" i="9"/>
  <c r="BG321" i="9"/>
  <c r="BE321" i="9"/>
  <c r="T321" i="9"/>
  <c r="R321" i="9"/>
  <c r="P321" i="9"/>
  <c r="BI314" i="9"/>
  <c r="BH314" i="9"/>
  <c r="BG314" i="9"/>
  <c r="BE314" i="9"/>
  <c r="T314" i="9"/>
  <c r="R314" i="9"/>
  <c r="P314" i="9"/>
  <c r="BI312" i="9"/>
  <c r="BH312" i="9"/>
  <c r="BG312" i="9"/>
  <c r="BE312" i="9"/>
  <c r="T312" i="9"/>
  <c r="R312" i="9"/>
  <c r="P312" i="9"/>
  <c r="BI310" i="9"/>
  <c r="BH310" i="9"/>
  <c r="BG310" i="9"/>
  <c r="BE310" i="9"/>
  <c r="T310" i="9"/>
  <c r="R310" i="9"/>
  <c r="P310" i="9"/>
  <c r="BI308" i="9"/>
  <c r="BH308" i="9"/>
  <c r="BG308" i="9"/>
  <c r="BE308" i="9"/>
  <c r="T308" i="9"/>
  <c r="R308" i="9"/>
  <c r="P308" i="9"/>
  <c r="BI302" i="9"/>
  <c r="BH302" i="9"/>
  <c r="BG302" i="9"/>
  <c r="BE302" i="9"/>
  <c r="T302" i="9"/>
  <c r="R302" i="9"/>
  <c r="P302" i="9"/>
  <c r="BI296" i="9"/>
  <c r="BH296" i="9"/>
  <c r="BG296" i="9"/>
  <c r="BE296" i="9"/>
  <c r="T296" i="9"/>
  <c r="R296" i="9"/>
  <c r="P296" i="9"/>
  <c r="BI290" i="9"/>
  <c r="BH290" i="9"/>
  <c r="BG290" i="9"/>
  <c r="BE290" i="9"/>
  <c r="T290" i="9"/>
  <c r="R290" i="9"/>
  <c r="P290" i="9"/>
  <c r="BI283" i="9"/>
  <c r="BH283" i="9"/>
  <c r="BG283" i="9"/>
  <c r="BE283" i="9"/>
  <c r="T283" i="9"/>
  <c r="R283" i="9"/>
  <c r="P283" i="9"/>
  <c r="BI276" i="9"/>
  <c r="BH276" i="9"/>
  <c r="BG276" i="9"/>
  <c r="BE276" i="9"/>
  <c r="T276" i="9"/>
  <c r="R276" i="9"/>
  <c r="P276" i="9"/>
  <c r="BI269" i="9"/>
  <c r="BH269" i="9"/>
  <c r="BG269" i="9"/>
  <c r="BE269" i="9"/>
  <c r="T269" i="9"/>
  <c r="R269" i="9"/>
  <c r="P269" i="9"/>
  <c r="BI262" i="9"/>
  <c r="BH262" i="9"/>
  <c r="BG262" i="9"/>
  <c r="BE262" i="9"/>
  <c r="T262" i="9"/>
  <c r="R262" i="9"/>
  <c r="P262" i="9"/>
  <c r="BI257" i="9"/>
  <c r="BH257" i="9"/>
  <c r="BG257" i="9"/>
  <c r="BE257" i="9"/>
  <c r="T257" i="9"/>
  <c r="R257" i="9"/>
  <c r="P257" i="9"/>
  <c r="BI250" i="9"/>
  <c r="BH250" i="9"/>
  <c r="BG250" i="9"/>
  <c r="BE250" i="9"/>
  <c r="T250" i="9"/>
  <c r="R250" i="9"/>
  <c r="P250" i="9"/>
  <c r="BI245" i="9"/>
  <c r="BH245" i="9"/>
  <c r="BG245" i="9"/>
  <c r="BE245" i="9"/>
  <c r="T245" i="9"/>
  <c r="R245" i="9"/>
  <c r="P245" i="9"/>
  <c r="BI241" i="9"/>
  <c r="BH241" i="9"/>
  <c r="BG241" i="9"/>
  <c r="BE241" i="9"/>
  <c r="T241" i="9"/>
  <c r="R241" i="9"/>
  <c r="P241" i="9"/>
  <c r="BI237" i="9"/>
  <c r="BH237" i="9"/>
  <c r="BG237" i="9"/>
  <c r="BE237" i="9"/>
  <c r="T237" i="9"/>
  <c r="R237" i="9"/>
  <c r="P237" i="9"/>
  <c r="BI228" i="9"/>
  <c r="BH228" i="9"/>
  <c r="BG228" i="9"/>
  <c r="BE228" i="9"/>
  <c r="T228" i="9"/>
  <c r="R228" i="9"/>
  <c r="P228" i="9"/>
  <c r="BI224" i="9"/>
  <c r="BH224" i="9"/>
  <c r="BG224" i="9"/>
  <c r="BE224" i="9"/>
  <c r="T224" i="9"/>
  <c r="R224" i="9"/>
  <c r="P224" i="9"/>
  <c r="BI220" i="9"/>
  <c r="BH220" i="9"/>
  <c r="BG220" i="9"/>
  <c r="BE220" i="9"/>
  <c r="T220" i="9"/>
  <c r="R220" i="9"/>
  <c r="P220" i="9"/>
  <c r="BI214" i="9"/>
  <c r="BH214" i="9"/>
  <c r="BG214" i="9"/>
  <c r="BE214" i="9"/>
  <c r="T214" i="9"/>
  <c r="R214" i="9"/>
  <c r="P214" i="9"/>
  <c r="BI206" i="9"/>
  <c r="BH206" i="9"/>
  <c r="BG206" i="9"/>
  <c r="BE206" i="9"/>
  <c r="T206" i="9"/>
  <c r="R206" i="9"/>
  <c r="P206" i="9"/>
  <c r="BI200" i="9"/>
  <c r="BH200" i="9"/>
  <c r="BG200" i="9"/>
  <c r="BE200" i="9"/>
  <c r="T200" i="9"/>
  <c r="R200" i="9"/>
  <c r="P200" i="9"/>
  <c r="BI194" i="9"/>
  <c r="BH194" i="9"/>
  <c r="BG194" i="9"/>
  <c r="BE194" i="9"/>
  <c r="T194" i="9"/>
  <c r="R194" i="9"/>
  <c r="P194" i="9"/>
  <c r="BI188" i="9"/>
  <c r="BH188" i="9"/>
  <c r="BG188" i="9"/>
  <c r="BE188" i="9"/>
  <c r="T188" i="9"/>
  <c r="R188" i="9"/>
  <c r="P188" i="9"/>
  <c r="BI182" i="9"/>
  <c r="BH182" i="9"/>
  <c r="BG182" i="9"/>
  <c r="BE182" i="9"/>
  <c r="T182" i="9"/>
  <c r="R182" i="9"/>
  <c r="P182" i="9"/>
  <c r="BI175" i="9"/>
  <c r="BH175" i="9"/>
  <c r="BG175" i="9"/>
  <c r="BE175" i="9"/>
  <c r="T175" i="9"/>
  <c r="R175" i="9"/>
  <c r="P175" i="9"/>
  <c r="BI170" i="9"/>
  <c r="BH170" i="9"/>
  <c r="BG170" i="9"/>
  <c r="BE170" i="9"/>
  <c r="T170" i="9"/>
  <c r="R170" i="9"/>
  <c r="P170" i="9"/>
  <c r="BI164" i="9"/>
  <c r="BH164" i="9"/>
  <c r="BG164" i="9"/>
  <c r="BE164" i="9"/>
  <c r="T164" i="9"/>
  <c r="R164" i="9"/>
  <c r="P164" i="9"/>
  <c r="BI159" i="9"/>
  <c r="BH159" i="9"/>
  <c r="BG159" i="9"/>
  <c r="BE159" i="9"/>
  <c r="T159" i="9"/>
  <c r="R159" i="9"/>
  <c r="P159" i="9"/>
  <c r="BI153" i="9"/>
  <c r="BH153" i="9"/>
  <c r="BG153" i="9"/>
  <c r="BE153" i="9"/>
  <c r="T153" i="9"/>
  <c r="R153" i="9"/>
  <c r="P153" i="9"/>
  <c r="BI147" i="9"/>
  <c r="BH147" i="9"/>
  <c r="BG147" i="9"/>
  <c r="BE147" i="9"/>
  <c r="T147" i="9"/>
  <c r="R147" i="9"/>
  <c r="P147" i="9"/>
  <c r="BI141" i="9"/>
  <c r="BH141" i="9"/>
  <c r="BG141" i="9"/>
  <c r="BE141" i="9"/>
  <c r="T141" i="9"/>
  <c r="R141" i="9"/>
  <c r="P141" i="9"/>
  <c r="BI133" i="9"/>
  <c r="BH133" i="9"/>
  <c r="BG133" i="9"/>
  <c r="BE133" i="9"/>
  <c r="T133" i="9"/>
  <c r="R133" i="9"/>
  <c r="P133" i="9"/>
  <c r="BI126" i="9"/>
  <c r="BH126" i="9"/>
  <c r="BG126" i="9"/>
  <c r="BE126" i="9"/>
  <c r="T126" i="9"/>
  <c r="R126" i="9"/>
  <c r="P126" i="9"/>
  <c r="BI121" i="9"/>
  <c r="BH121" i="9"/>
  <c r="BG121" i="9"/>
  <c r="BE121" i="9"/>
  <c r="T121" i="9"/>
  <c r="R121" i="9"/>
  <c r="P121" i="9"/>
  <c r="BI117" i="9"/>
  <c r="BH117" i="9"/>
  <c r="BG117" i="9"/>
  <c r="BE117" i="9"/>
  <c r="T117" i="9"/>
  <c r="R117" i="9"/>
  <c r="P117" i="9"/>
  <c r="BI112" i="9"/>
  <c r="BH112" i="9"/>
  <c r="BG112" i="9"/>
  <c r="BE112" i="9"/>
  <c r="T112" i="9"/>
  <c r="R112" i="9"/>
  <c r="P112" i="9"/>
  <c r="BI107" i="9"/>
  <c r="BH107" i="9"/>
  <c r="BG107" i="9"/>
  <c r="BE107" i="9"/>
  <c r="T107" i="9"/>
  <c r="T106" i="9" s="1"/>
  <c r="R107" i="9"/>
  <c r="R106" i="9" s="1"/>
  <c r="P107" i="9"/>
  <c r="P106" i="9" s="1"/>
  <c r="J101" i="9"/>
  <c r="J100" i="9"/>
  <c r="F100" i="9"/>
  <c r="F98" i="9"/>
  <c r="E96" i="9"/>
  <c r="J59" i="9"/>
  <c r="J58" i="9"/>
  <c r="F58" i="9"/>
  <c r="F56" i="9"/>
  <c r="E54" i="9"/>
  <c r="J20" i="9"/>
  <c r="E20" i="9"/>
  <c r="F101" i="9"/>
  <c r="J19" i="9"/>
  <c r="J14" i="9"/>
  <c r="J98" i="9" s="1"/>
  <c r="E7" i="9"/>
  <c r="E50" i="9" s="1"/>
  <c r="J39" i="8"/>
  <c r="J38" i="8"/>
  <c r="AY63" i="1"/>
  <c r="J37" i="8"/>
  <c r="AX63" i="1"/>
  <c r="BI90" i="8"/>
  <c r="BH90" i="8"/>
  <c r="BG90" i="8"/>
  <c r="F37" i="8" s="1"/>
  <c r="BB63" i="1" s="1"/>
  <c r="BE90" i="8"/>
  <c r="J35" i="8" s="1"/>
  <c r="AV63" i="1" s="1"/>
  <c r="T90" i="8"/>
  <c r="T89" i="8"/>
  <c r="T88" i="8" s="1"/>
  <c r="T87" i="8" s="1"/>
  <c r="R90" i="8"/>
  <c r="R89" i="8"/>
  <c r="R88" i="8" s="1"/>
  <c r="R87" i="8" s="1"/>
  <c r="P90" i="8"/>
  <c r="P89" i="8"/>
  <c r="P88" i="8" s="1"/>
  <c r="P87" i="8" s="1"/>
  <c r="AU63" i="1" s="1"/>
  <c r="J84" i="8"/>
  <c r="J83" i="8"/>
  <c r="F83" i="8"/>
  <c r="F81" i="8"/>
  <c r="E79" i="8"/>
  <c r="J59" i="8"/>
  <c r="J58" i="8"/>
  <c r="F58" i="8"/>
  <c r="F56" i="8"/>
  <c r="E54" i="8"/>
  <c r="J20" i="8"/>
  <c r="E20" i="8"/>
  <c r="F84" i="8"/>
  <c r="J19" i="8"/>
  <c r="J14" i="8"/>
  <c r="J56" i="8" s="1"/>
  <c r="E7" i="8"/>
  <c r="E75" i="8" s="1"/>
  <c r="J41" i="7"/>
  <c r="J40" i="7"/>
  <c r="AY62" i="1" s="1"/>
  <c r="J39" i="7"/>
  <c r="AX62" i="1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0" i="7"/>
  <c r="BH150" i="7"/>
  <c r="BG150" i="7"/>
  <c r="BE150" i="7"/>
  <c r="T150" i="7"/>
  <c r="R150" i="7"/>
  <c r="P150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0" i="7"/>
  <c r="BH130" i="7"/>
  <c r="BG130" i="7"/>
  <c r="BE130" i="7"/>
  <c r="T130" i="7"/>
  <c r="R130" i="7"/>
  <c r="P130" i="7"/>
  <c r="BI128" i="7"/>
  <c r="BH128" i="7"/>
  <c r="BG128" i="7"/>
  <c r="BE128" i="7"/>
  <c r="T128" i="7"/>
  <c r="R128" i="7"/>
  <c r="P128" i="7"/>
  <c r="BI124" i="7"/>
  <c r="BH124" i="7"/>
  <c r="BG124" i="7"/>
  <c r="BE124" i="7"/>
  <c r="T124" i="7"/>
  <c r="R124" i="7"/>
  <c r="P124" i="7"/>
  <c r="BI122" i="7"/>
  <c r="BH122" i="7"/>
  <c r="BG122" i="7"/>
  <c r="BE122" i="7"/>
  <c r="T122" i="7"/>
  <c r="R122" i="7"/>
  <c r="P122" i="7"/>
  <c r="BI120" i="7"/>
  <c r="BH120" i="7"/>
  <c r="BG120" i="7"/>
  <c r="BE120" i="7"/>
  <c r="T120" i="7"/>
  <c r="R120" i="7"/>
  <c r="P120" i="7"/>
  <c r="BI118" i="7"/>
  <c r="BH118" i="7"/>
  <c r="BG118" i="7"/>
  <c r="BE118" i="7"/>
  <c r="T118" i="7"/>
  <c r="R118" i="7"/>
  <c r="P118" i="7"/>
  <c r="BI117" i="7"/>
  <c r="BH117" i="7"/>
  <c r="BG117" i="7"/>
  <c r="BE117" i="7"/>
  <c r="T117" i="7"/>
  <c r="R117" i="7"/>
  <c r="P117" i="7"/>
  <c r="BI116" i="7"/>
  <c r="BH116" i="7"/>
  <c r="BG116" i="7"/>
  <c r="BE116" i="7"/>
  <c r="T116" i="7"/>
  <c r="R116" i="7"/>
  <c r="P116" i="7"/>
  <c r="BI114" i="7"/>
  <c r="BH114" i="7"/>
  <c r="BG114" i="7"/>
  <c r="BE114" i="7"/>
  <c r="T114" i="7"/>
  <c r="R114" i="7"/>
  <c r="P114" i="7"/>
  <c r="BI113" i="7"/>
  <c r="BH113" i="7"/>
  <c r="BG113" i="7"/>
  <c r="BE113" i="7"/>
  <c r="T113" i="7"/>
  <c r="R113" i="7"/>
  <c r="P113" i="7"/>
  <c r="BI111" i="7"/>
  <c r="BH111" i="7"/>
  <c r="BG111" i="7"/>
  <c r="BE111" i="7"/>
  <c r="T111" i="7"/>
  <c r="R111" i="7"/>
  <c r="P111" i="7"/>
  <c r="BI110" i="7"/>
  <c r="BH110" i="7"/>
  <c r="BG110" i="7"/>
  <c r="BE110" i="7"/>
  <c r="T110" i="7"/>
  <c r="R110" i="7"/>
  <c r="P110" i="7"/>
  <c r="BI108" i="7"/>
  <c r="BH108" i="7"/>
  <c r="BG108" i="7"/>
  <c r="BE108" i="7"/>
  <c r="T108" i="7"/>
  <c r="R108" i="7"/>
  <c r="P108" i="7"/>
  <c r="BI107" i="7"/>
  <c r="BH107" i="7"/>
  <c r="BG107" i="7"/>
  <c r="BE107" i="7"/>
  <c r="T107" i="7"/>
  <c r="R107" i="7"/>
  <c r="P107" i="7"/>
  <c r="BI105" i="7"/>
  <c r="BH105" i="7"/>
  <c r="BG105" i="7"/>
  <c r="BE105" i="7"/>
  <c r="T105" i="7"/>
  <c r="R105" i="7"/>
  <c r="P105" i="7"/>
  <c r="BI104" i="7"/>
  <c r="BH104" i="7"/>
  <c r="BG104" i="7"/>
  <c r="BE104" i="7"/>
  <c r="T104" i="7"/>
  <c r="R104" i="7"/>
  <c r="P104" i="7"/>
  <c r="BI102" i="7"/>
  <c r="BH102" i="7"/>
  <c r="BG102" i="7"/>
  <c r="BE102" i="7"/>
  <c r="T102" i="7"/>
  <c r="R102" i="7"/>
  <c r="P102" i="7"/>
  <c r="BI101" i="7"/>
  <c r="BH101" i="7"/>
  <c r="BG101" i="7"/>
  <c r="BE101" i="7"/>
  <c r="T101" i="7"/>
  <c r="R101" i="7"/>
  <c r="P101" i="7"/>
  <c r="BI99" i="7"/>
  <c r="BH99" i="7"/>
  <c r="BG99" i="7"/>
  <c r="BE99" i="7"/>
  <c r="T99" i="7"/>
  <c r="R99" i="7"/>
  <c r="P99" i="7"/>
  <c r="BI98" i="7"/>
  <c r="BH98" i="7"/>
  <c r="BG98" i="7"/>
  <c r="BE98" i="7"/>
  <c r="T98" i="7"/>
  <c r="R98" i="7"/>
  <c r="P98" i="7"/>
  <c r="BI96" i="7"/>
  <c r="BH96" i="7"/>
  <c r="BG96" i="7"/>
  <c r="BE96" i="7"/>
  <c r="T96" i="7"/>
  <c r="R96" i="7"/>
  <c r="P96" i="7"/>
  <c r="J90" i="7"/>
  <c r="J89" i="7"/>
  <c r="F89" i="7"/>
  <c r="F87" i="7"/>
  <c r="E85" i="7"/>
  <c r="J63" i="7"/>
  <c r="J62" i="7"/>
  <c r="F62" i="7"/>
  <c r="F60" i="7"/>
  <c r="E58" i="7"/>
  <c r="J22" i="7"/>
  <c r="E22" i="7"/>
  <c r="F90" i="7" s="1"/>
  <c r="J21" i="7"/>
  <c r="J16" i="7"/>
  <c r="J87" i="7"/>
  <c r="E7" i="7"/>
  <c r="E79" i="7" s="1"/>
  <c r="J41" i="6"/>
  <c r="J40" i="6"/>
  <c r="AY61" i="1" s="1"/>
  <c r="J39" i="6"/>
  <c r="AX61" i="1"/>
  <c r="BI94" i="6"/>
  <c r="F41" i="6" s="1"/>
  <c r="BD61" i="1" s="1"/>
  <c r="BH94" i="6"/>
  <c r="F40" i="6" s="1"/>
  <c r="BC61" i="1" s="1"/>
  <c r="BG94" i="6"/>
  <c r="F39" i="6" s="1"/>
  <c r="BB61" i="1" s="1"/>
  <c r="BE94" i="6"/>
  <c r="F37" i="6" s="1"/>
  <c r="AZ61" i="1" s="1"/>
  <c r="T94" i="6"/>
  <c r="T93" i="6" s="1"/>
  <c r="T92" i="6" s="1"/>
  <c r="R94" i="6"/>
  <c r="R93" i="6"/>
  <c r="R92" i="6" s="1"/>
  <c r="P94" i="6"/>
  <c r="P93" i="6"/>
  <c r="P92" i="6" s="1"/>
  <c r="AU61" i="1" s="1"/>
  <c r="J88" i="6"/>
  <c r="F88" i="6"/>
  <c r="F86" i="6"/>
  <c r="E84" i="6"/>
  <c r="J62" i="6"/>
  <c r="F62" i="6"/>
  <c r="F60" i="6"/>
  <c r="E58" i="6"/>
  <c r="J28" i="6"/>
  <c r="E28" i="6"/>
  <c r="J89" i="6"/>
  <c r="J27" i="6"/>
  <c r="J22" i="6"/>
  <c r="E22" i="6"/>
  <c r="F63" i="6"/>
  <c r="J21" i="6"/>
  <c r="J16" i="6"/>
  <c r="J60" i="6" s="1"/>
  <c r="E7" i="6"/>
  <c r="E78" i="6" s="1"/>
  <c r="J41" i="5"/>
  <c r="J40" i="5"/>
  <c r="AY60" i="1"/>
  <c r="J39" i="5"/>
  <c r="AX60" i="1" s="1"/>
  <c r="BI94" i="5"/>
  <c r="F41" i="5" s="1"/>
  <c r="BD60" i="1" s="1"/>
  <c r="BH94" i="5"/>
  <c r="F40" i="5" s="1"/>
  <c r="BC60" i="1" s="1"/>
  <c r="BG94" i="5"/>
  <c r="BE94" i="5"/>
  <c r="J37" i="5" s="1"/>
  <c r="AV60" i="1" s="1"/>
  <c r="T94" i="5"/>
  <c r="T93" i="5" s="1"/>
  <c r="T92" i="5" s="1"/>
  <c r="R94" i="5"/>
  <c r="R93" i="5" s="1"/>
  <c r="R92" i="5" s="1"/>
  <c r="P94" i="5"/>
  <c r="P93" i="5" s="1"/>
  <c r="P92" i="5" s="1"/>
  <c r="AU60" i="1" s="1"/>
  <c r="J89" i="5"/>
  <c r="J88" i="5"/>
  <c r="F88" i="5"/>
  <c r="F86" i="5"/>
  <c r="E84" i="5"/>
  <c r="J63" i="5"/>
  <c r="J62" i="5"/>
  <c r="F62" i="5"/>
  <c r="F60" i="5"/>
  <c r="E58" i="5"/>
  <c r="J22" i="5"/>
  <c r="E22" i="5"/>
  <c r="F89" i="5" s="1"/>
  <c r="J21" i="5"/>
  <c r="J16" i="5"/>
  <c r="J60" i="5"/>
  <c r="E7" i="5"/>
  <c r="E78" i="5" s="1"/>
  <c r="J41" i="4"/>
  <c r="J40" i="4"/>
  <c r="AY59" i="1" s="1"/>
  <c r="J39" i="4"/>
  <c r="AX59" i="1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29" i="4"/>
  <c r="BH229" i="4"/>
  <c r="BG229" i="4"/>
  <c r="BE229" i="4"/>
  <c r="T229" i="4"/>
  <c r="R229" i="4"/>
  <c r="P229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4" i="4"/>
  <c r="BH224" i="4"/>
  <c r="BG224" i="4"/>
  <c r="BE224" i="4"/>
  <c r="T224" i="4"/>
  <c r="R224" i="4"/>
  <c r="P224" i="4"/>
  <c r="BI222" i="4"/>
  <c r="BH222" i="4"/>
  <c r="BG222" i="4"/>
  <c r="BE222" i="4"/>
  <c r="T222" i="4"/>
  <c r="R222" i="4"/>
  <c r="P222" i="4"/>
  <c r="BI220" i="4"/>
  <c r="BH220" i="4"/>
  <c r="BG220" i="4"/>
  <c r="BE220" i="4"/>
  <c r="T220" i="4"/>
  <c r="R220" i="4"/>
  <c r="P220" i="4"/>
  <c r="BI217" i="4"/>
  <c r="BH217" i="4"/>
  <c r="BG217" i="4"/>
  <c r="BE217" i="4"/>
  <c r="T217" i="4"/>
  <c r="R217" i="4"/>
  <c r="P217" i="4"/>
  <c r="BI215" i="4"/>
  <c r="BH215" i="4"/>
  <c r="BG215" i="4"/>
  <c r="BE215" i="4"/>
  <c r="T215" i="4"/>
  <c r="R215" i="4"/>
  <c r="P215" i="4"/>
  <c r="BI213" i="4"/>
  <c r="BH213" i="4"/>
  <c r="BG213" i="4"/>
  <c r="BE213" i="4"/>
  <c r="T213" i="4"/>
  <c r="R213" i="4"/>
  <c r="P213" i="4"/>
  <c r="BI211" i="4"/>
  <c r="BH211" i="4"/>
  <c r="BG211" i="4"/>
  <c r="BE211" i="4"/>
  <c r="T211" i="4"/>
  <c r="R211" i="4"/>
  <c r="P211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199" i="4"/>
  <c r="BH199" i="4"/>
  <c r="BG199" i="4"/>
  <c r="BE199" i="4"/>
  <c r="T199" i="4"/>
  <c r="R199" i="4"/>
  <c r="P199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4" i="4"/>
  <c r="BH194" i="4"/>
  <c r="BG194" i="4"/>
  <c r="BE194" i="4"/>
  <c r="T194" i="4"/>
  <c r="R194" i="4"/>
  <c r="P194" i="4"/>
  <c r="BI192" i="4"/>
  <c r="BH192" i="4"/>
  <c r="BG192" i="4"/>
  <c r="BE192" i="4"/>
  <c r="T192" i="4"/>
  <c r="R192" i="4"/>
  <c r="P192" i="4"/>
  <c r="BI190" i="4"/>
  <c r="BH190" i="4"/>
  <c r="BG190" i="4"/>
  <c r="BE190" i="4"/>
  <c r="T190" i="4"/>
  <c r="R190" i="4"/>
  <c r="P190" i="4"/>
  <c r="BI188" i="4"/>
  <c r="BH188" i="4"/>
  <c r="BG188" i="4"/>
  <c r="BE188" i="4"/>
  <c r="T188" i="4"/>
  <c r="R188" i="4"/>
  <c r="P188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2" i="4"/>
  <c r="BH182" i="4"/>
  <c r="BG182" i="4"/>
  <c r="BE182" i="4"/>
  <c r="T182" i="4"/>
  <c r="R182" i="4"/>
  <c r="P182" i="4"/>
  <c r="BI180" i="4"/>
  <c r="BH180" i="4"/>
  <c r="BG180" i="4"/>
  <c r="BE180" i="4"/>
  <c r="T180" i="4"/>
  <c r="R180" i="4"/>
  <c r="P180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4" i="4"/>
  <c r="BH154" i="4"/>
  <c r="BG154" i="4"/>
  <c r="BE154" i="4"/>
  <c r="T154" i="4"/>
  <c r="R154" i="4"/>
  <c r="P154" i="4"/>
  <c r="BI152" i="4"/>
  <c r="BH152" i="4"/>
  <c r="BG152" i="4"/>
  <c r="BE152" i="4"/>
  <c r="T152" i="4"/>
  <c r="R152" i="4"/>
  <c r="P152" i="4"/>
  <c r="BI150" i="4"/>
  <c r="BH150" i="4"/>
  <c r="BG150" i="4"/>
  <c r="BE150" i="4"/>
  <c r="T150" i="4"/>
  <c r="R150" i="4"/>
  <c r="P150" i="4"/>
  <c r="BI148" i="4"/>
  <c r="BH148" i="4"/>
  <c r="BG148" i="4"/>
  <c r="BE148" i="4"/>
  <c r="T148" i="4"/>
  <c r="R148" i="4"/>
  <c r="P148" i="4"/>
  <c r="BI146" i="4"/>
  <c r="BH146" i="4"/>
  <c r="BG146" i="4"/>
  <c r="BE146" i="4"/>
  <c r="T146" i="4"/>
  <c r="R146" i="4"/>
  <c r="P146" i="4"/>
  <c r="BI144" i="4"/>
  <c r="BH144" i="4"/>
  <c r="BG144" i="4"/>
  <c r="BE144" i="4"/>
  <c r="T144" i="4"/>
  <c r="R144" i="4"/>
  <c r="P144" i="4"/>
  <c r="BI142" i="4"/>
  <c r="BH142" i="4"/>
  <c r="BG142" i="4"/>
  <c r="BE142" i="4"/>
  <c r="T142" i="4"/>
  <c r="R142" i="4"/>
  <c r="P142" i="4"/>
  <c r="BI140" i="4"/>
  <c r="BH140" i="4"/>
  <c r="BG140" i="4"/>
  <c r="BE140" i="4"/>
  <c r="T140" i="4"/>
  <c r="R140" i="4"/>
  <c r="P140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30" i="4"/>
  <c r="BH130" i="4"/>
  <c r="BG130" i="4"/>
  <c r="BE130" i="4"/>
  <c r="T130" i="4"/>
  <c r="R130" i="4"/>
  <c r="P130" i="4"/>
  <c r="BI128" i="4"/>
  <c r="BH128" i="4"/>
  <c r="BG128" i="4"/>
  <c r="BE128" i="4"/>
  <c r="T128" i="4"/>
  <c r="R128" i="4"/>
  <c r="P128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BI121" i="4"/>
  <c r="BH121" i="4"/>
  <c r="BG121" i="4"/>
  <c r="BE121" i="4"/>
  <c r="T121" i="4"/>
  <c r="R121" i="4"/>
  <c r="P121" i="4"/>
  <c r="BI117" i="4"/>
  <c r="BH117" i="4"/>
  <c r="BG117" i="4"/>
  <c r="BE117" i="4"/>
  <c r="T117" i="4"/>
  <c r="R117" i="4"/>
  <c r="P117" i="4"/>
  <c r="BI115" i="4"/>
  <c r="BH115" i="4"/>
  <c r="BG115" i="4"/>
  <c r="BE115" i="4"/>
  <c r="T115" i="4"/>
  <c r="R115" i="4"/>
  <c r="P115" i="4"/>
  <c r="BI113" i="4"/>
  <c r="BH113" i="4"/>
  <c r="BG113" i="4"/>
  <c r="BE113" i="4"/>
  <c r="T113" i="4"/>
  <c r="R113" i="4"/>
  <c r="P113" i="4"/>
  <c r="BI111" i="4"/>
  <c r="BH111" i="4"/>
  <c r="BG111" i="4"/>
  <c r="BE111" i="4"/>
  <c r="T111" i="4"/>
  <c r="R111" i="4"/>
  <c r="P111" i="4"/>
  <c r="BI109" i="4"/>
  <c r="BH109" i="4"/>
  <c r="BG109" i="4"/>
  <c r="BE109" i="4"/>
  <c r="T109" i="4"/>
  <c r="R109" i="4"/>
  <c r="P109" i="4"/>
  <c r="BI107" i="4"/>
  <c r="BH107" i="4"/>
  <c r="BG107" i="4"/>
  <c r="BE107" i="4"/>
  <c r="T107" i="4"/>
  <c r="R107" i="4"/>
  <c r="P107" i="4"/>
  <c r="BI105" i="4"/>
  <c r="BH105" i="4"/>
  <c r="BG105" i="4"/>
  <c r="BE105" i="4"/>
  <c r="T105" i="4"/>
  <c r="R105" i="4"/>
  <c r="P105" i="4"/>
  <c r="BI103" i="4"/>
  <c r="BH103" i="4"/>
  <c r="BG103" i="4"/>
  <c r="BE103" i="4"/>
  <c r="T103" i="4"/>
  <c r="R103" i="4"/>
  <c r="P103" i="4"/>
  <c r="BI101" i="4"/>
  <c r="BH101" i="4"/>
  <c r="BG101" i="4"/>
  <c r="BE101" i="4"/>
  <c r="T101" i="4"/>
  <c r="R101" i="4"/>
  <c r="P101" i="4"/>
  <c r="BI99" i="4"/>
  <c r="BH99" i="4"/>
  <c r="BG99" i="4"/>
  <c r="BE99" i="4"/>
  <c r="T99" i="4"/>
  <c r="R99" i="4"/>
  <c r="P99" i="4"/>
  <c r="J93" i="4"/>
  <c r="J92" i="4"/>
  <c r="F92" i="4"/>
  <c r="F90" i="4"/>
  <c r="E88" i="4"/>
  <c r="J63" i="4"/>
  <c r="J62" i="4"/>
  <c r="F62" i="4"/>
  <c r="F60" i="4"/>
  <c r="E58" i="4"/>
  <c r="J22" i="4"/>
  <c r="E22" i="4"/>
  <c r="F93" i="4" s="1"/>
  <c r="J21" i="4"/>
  <c r="J16" i="4"/>
  <c r="J90" i="4"/>
  <c r="E7" i="4"/>
  <c r="E82" i="4" s="1"/>
  <c r="J39" i="3"/>
  <c r="J38" i="3"/>
  <c r="AY57" i="1" s="1"/>
  <c r="J37" i="3"/>
  <c r="AX57" i="1" s="1"/>
  <c r="BI2735" i="3"/>
  <c r="BH2735" i="3"/>
  <c r="BG2735" i="3"/>
  <c r="BE2735" i="3"/>
  <c r="T2735" i="3"/>
  <c r="T2734" i="3" s="1"/>
  <c r="R2735" i="3"/>
  <c r="R2734" i="3" s="1"/>
  <c r="P2735" i="3"/>
  <c r="P2734" i="3" s="1"/>
  <c r="BI2721" i="3"/>
  <c r="BH2721" i="3"/>
  <c r="BG2721" i="3"/>
  <c r="BE2721" i="3"/>
  <c r="T2721" i="3"/>
  <c r="R2721" i="3"/>
  <c r="P2721" i="3"/>
  <c r="BI2717" i="3"/>
  <c r="BH2717" i="3"/>
  <c r="BG2717" i="3"/>
  <c r="BE2717" i="3"/>
  <c r="T2717" i="3"/>
  <c r="R2717" i="3"/>
  <c r="P2717" i="3"/>
  <c r="BI2713" i="3"/>
  <c r="BH2713" i="3"/>
  <c r="BG2713" i="3"/>
  <c r="BE2713" i="3"/>
  <c r="T2713" i="3"/>
  <c r="R2713" i="3"/>
  <c r="P2713" i="3"/>
  <c r="BI2709" i="3"/>
  <c r="BH2709" i="3"/>
  <c r="BG2709" i="3"/>
  <c r="BE2709" i="3"/>
  <c r="T2709" i="3"/>
  <c r="R2709" i="3"/>
  <c r="P2709" i="3"/>
  <c r="BI2705" i="3"/>
  <c r="BH2705" i="3"/>
  <c r="BG2705" i="3"/>
  <c r="BE2705" i="3"/>
  <c r="T2705" i="3"/>
  <c r="R2705" i="3"/>
  <c r="P2705" i="3"/>
  <c r="BI2681" i="3"/>
  <c r="BH2681" i="3"/>
  <c r="BG2681" i="3"/>
  <c r="BE2681" i="3"/>
  <c r="T2681" i="3"/>
  <c r="R2681" i="3"/>
  <c r="P2681" i="3"/>
  <c r="BI2677" i="3"/>
  <c r="BH2677" i="3"/>
  <c r="BG2677" i="3"/>
  <c r="BE2677" i="3"/>
  <c r="T2677" i="3"/>
  <c r="R2677" i="3"/>
  <c r="P2677" i="3"/>
  <c r="BI2673" i="3"/>
  <c r="BH2673" i="3"/>
  <c r="BG2673" i="3"/>
  <c r="BE2673" i="3"/>
  <c r="T2673" i="3"/>
  <c r="R2673" i="3"/>
  <c r="P2673" i="3"/>
  <c r="BI2669" i="3"/>
  <c r="BH2669" i="3"/>
  <c r="BG2669" i="3"/>
  <c r="BE2669" i="3"/>
  <c r="T2669" i="3"/>
  <c r="R2669" i="3"/>
  <c r="P2669" i="3"/>
  <c r="BI2665" i="3"/>
  <c r="BH2665" i="3"/>
  <c r="BG2665" i="3"/>
  <c r="BE2665" i="3"/>
  <c r="T2665" i="3"/>
  <c r="R2665" i="3"/>
  <c r="P2665" i="3"/>
  <c r="BI2645" i="3"/>
  <c r="BH2645" i="3"/>
  <c r="BG2645" i="3"/>
  <c r="BE2645" i="3"/>
  <c r="T2645" i="3"/>
  <c r="R2645" i="3"/>
  <c r="P2645" i="3"/>
  <c r="BI2640" i="3"/>
  <c r="BH2640" i="3"/>
  <c r="BG2640" i="3"/>
  <c r="BE2640" i="3"/>
  <c r="T2640" i="3"/>
  <c r="R2640" i="3"/>
  <c r="P2640" i="3"/>
  <c r="BI2636" i="3"/>
  <c r="BH2636" i="3"/>
  <c r="BG2636" i="3"/>
  <c r="BE2636" i="3"/>
  <c r="T2636" i="3"/>
  <c r="R2636" i="3"/>
  <c r="P2636" i="3"/>
  <c r="BI2632" i="3"/>
  <c r="BH2632" i="3"/>
  <c r="BG2632" i="3"/>
  <c r="BE2632" i="3"/>
  <c r="T2632" i="3"/>
  <c r="R2632" i="3"/>
  <c r="P2632" i="3"/>
  <c r="BI2629" i="3"/>
  <c r="BH2629" i="3"/>
  <c r="BG2629" i="3"/>
  <c r="BE2629" i="3"/>
  <c r="T2629" i="3"/>
  <c r="R2629" i="3"/>
  <c r="P2629" i="3"/>
  <c r="BI2627" i="3"/>
  <c r="BH2627" i="3"/>
  <c r="BG2627" i="3"/>
  <c r="BE2627" i="3"/>
  <c r="T2627" i="3"/>
  <c r="R2627" i="3"/>
  <c r="P2627" i="3"/>
  <c r="BI2620" i="3"/>
  <c r="BH2620" i="3"/>
  <c r="BG2620" i="3"/>
  <c r="BE2620" i="3"/>
  <c r="T2620" i="3"/>
  <c r="R2620" i="3"/>
  <c r="P2620" i="3"/>
  <c r="BI2616" i="3"/>
  <c r="BH2616" i="3"/>
  <c r="BG2616" i="3"/>
  <c r="BE2616" i="3"/>
  <c r="T2616" i="3"/>
  <c r="R2616" i="3"/>
  <c r="P2616" i="3"/>
  <c r="BI2600" i="3"/>
  <c r="BH2600" i="3"/>
  <c r="BG2600" i="3"/>
  <c r="BE2600" i="3"/>
  <c r="T2600" i="3"/>
  <c r="R2600" i="3"/>
  <c r="P2600" i="3"/>
  <c r="BI2598" i="3"/>
  <c r="BH2598" i="3"/>
  <c r="BG2598" i="3"/>
  <c r="BE2598" i="3"/>
  <c r="T2598" i="3"/>
  <c r="R2598" i="3"/>
  <c r="P2598" i="3"/>
  <c r="BI2582" i="3"/>
  <c r="BH2582" i="3"/>
  <c r="BG2582" i="3"/>
  <c r="BE2582" i="3"/>
  <c r="T2582" i="3"/>
  <c r="R2582" i="3"/>
  <c r="P2582" i="3"/>
  <c r="BI2580" i="3"/>
  <c r="BH2580" i="3"/>
  <c r="BG2580" i="3"/>
  <c r="BE2580" i="3"/>
  <c r="T2580" i="3"/>
  <c r="R2580" i="3"/>
  <c r="P2580" i="3"/>
  <c r="BI2564" i="3"/>
  <c r="BH2564" i="3"/>
  <c r="BG2564" i="3"/>
  <c r="BE2564" i="3"/>
  <c r="T2564" i="3"/>
  <c r="R2564" i="3"/>
  <c r="P2564" i="3"/>
  <c r="BI2556" i="3"/>
  <c r="BH2556" i="3"/>
  <c r="BG2556" i="3"/>
  <c r="BE2556" i="3"/>
  <c r="T2556" i="3"/>
  <c r="R2556" i="3"/>
  <c r="P2556" i="3"/>
  <c r="BI2548" i="3"/>
  <c r="BH2548" i="3"/>
  <c r="BG2548" i="3"/>
  <c r="BE2548" i="3"/>
  <c r="T2548" i="3"/>
  <c r="R2548" i="3"/>
  <c r="P2548" i="3"/>
  <c r="BI2544" i="3"/>
  <c r="BH2544" i="3"/>
  <c r="BG2544" i="3"/>
  <c r="BE2544" i="3"/>
  <c r="T2544" i="3"/>
  <c r="R2544" i="3"/>
  <c r="P2544" i="3"/>
  <c r="BI2541" i="3"/>
  <c r="BH2541" i="3"/>
  <c r="BG2541" i="3"/>
  <c r="BE2541" i="3"/>
  <c r="T2541" i="3"/>
  <c r="R2541" i="3"/>
  <c r="P2541" i="3"/>
  <c r="BI2537" i="3"/>
  <c r="BH2537" i="3"/>
  <c r="BG2537" i="3"/>
  <c r="BE2537" i="3"/>
  <c r="T2537" i="3"/>
  <c r="R2537" i="3"/>
  <c r="P2537" i="3"/>
  <c r="BI2535" i="3"/>
  <c r="BH2535" i="3"/>
  <c r="BG2535" i="3"/>
  <c r="BE2535" i="3"/>
  <c r="T2535" i="3"/>
  <c r="R2535" i="3"/>
  <c r="P2535" i="3"/>
  <c r="BI2513" i="3"/>
  <c r="BH2513" i="3"/>
  <c r="BG2513" i="3"/>
  <c r="BE2513" i="3"/>
  <c r="T2513" i="3"/>
  <c r="R2513" i="3"/>
  <c r="P2513" i="3"/>
  <c r="BI2511" i="3"/>
  <c r="BH2511" i="3"/>
  <c r="BG2511" i="3"/>
  <c r="BE2511" i="3"/>
  <c r="T2511" i="3"/>
  <c r="R2511" i="3"/>
  <c r="P2511" i="3"/>
  <c r="BI2489" i="3"/>
  <c r="BH2489" i="3"/>
  <c r="BG2489" i="3"/>
  <c r="BE2489" i="3"/>
  <c r="T2489" i="3"/>
  <c r="R2489" i="3"/>
  <c r="P2489" i="3"/>
  <c r="BI2483" i="3"/>
  <c r="BH2483" i="3"/>
  <c r="BG2483" i="3"/>
  <c r="BE2483" i="3"/>
  <c r="T2483" i="3"/>
  <c r="R2483" i="3"/>
  <c r="P2483" i="3"/>
  <c r="BI2479" i="3"/>
  <c r="BH2479" i="3"/>
  <c r="BG2479" i="3"/>
  <c r="BE2479" i="3"/>
  <c r="T2479" i="3"/>
  <c r="R2479" i="3"/>
  <c r="P2479" i="3"/>
  <c r="BI2475" i="3"/>
  <c r="BH2475" i="3"/>
  <c r="BG2475" i="3"/>
  <c r="BE2475" i="3"/>
  <c r="T2475" i="3"/>
  <c r="R2475" i="3"/>
  <c r="P2475" i="3"/>
  <c r="BI2472" i="3"/>
  <c r="BH2472" i="3"/>
  <c r="BG2472" i="3"/>
  <c r="BE2472" i="3"/>
  <c r="T2472" i="3"/>
  <c r="R2472" i="3"/>
  <c r="P2472" i="3"/>
  <c r="BI2468" i="3"/>
  <c r="BH2468" i="3"/>
  <c r="BG2468" i="3"/>
  <c r="BE2468" i="3"/>
  <c r="T2468" i="3"/>
  <c r="R2468" i="3"/>
  <c r="P2468" i="3"/>
  <c r="BI2466" i="3"/>
  <c r="BH2466" i="3"/>
  <c r="BG2466" i="3"/>
  <c r="BE2466" i="3"/>
  <c r="T2466" i="3"/>
  <c r="R2466" i="3"/>
  <c r="P2466" i="3"/>
  <c r="BI2460" i="3"/>
  <c r="BH2460" i="3"/>
  <c r="BG2460" i="3"/>
  <c r="BE2460" i="3"/>
  <c r="T2460" i="3"/>
  <c r="R2460" i="3"/>
  <c r="P2460" i="3"/>
  <c r="BI2458" i="3"/>
  <c r="BH2458" i="3"/>
  <c r="BG2458" i="3"/>
  <c r="BE2458" i="3"/>
  <c r="T2458" i="3"/>
  <c r="R2458" i="3"/>
  <c r="P2458" i="3"/>
  <c r="BI2452" i="3"/>
  <c r="BH2452" i="3"/>
  <c r="BG2452" i="3"/>
  <c r="BE2452" i="3"/>
  <c r="T2452" i="3"/>
  <c r="R2452" i="3"/>
  <c r="P2452" i="3"/>
  <c r="BI2450" i="3"/>
  <c r="BH2450" i="3"/>
  <c r="BG2450" i="3"/>
  <c r="BE2450" i="3"/>
  <c r="T2450" i="3"/>
  <c r="R2450" i="3"/>
  <c r="P2450" i="3"/>
  <c r="BI2444" i="3"/>
  <c r="BH2444" i="3"/>
  <c r="BG2444" i="3"/>
  <c r="BE2444" i="3"/>
  <c r="T2444" i="3"/>
  <c r="R2444" i="3"/>
  <c r="P2444" i="3"/>
  <c r="BI2440" i="3"/>
  <c r="BH2440" i="3"/>
  <c r="BG2440" i="3"/>
  <c r="BE2440" i="3"/>
  <c r="T2440" i="3"/>
  <c r="R2440" i="3"/>
  <c r="P2440" i="3"/>
  <c r="BI2436" i="3"/>
  <c r="BH2436" i="3"/>
  <c r="BG2436" i="3"/>
  <c r="BE2436" i="3"/>
  <c r="T2436" i="3"/>
  <c r="R2436" i="3"/>
  <c r="P2436" i="3"/>
  <c r="BI2432" i="3"/>
  <c r="BH2432" i="3"/>
  <c r="BG2432" i="3"/>
  <c r="BE2432" i="3"/>
  <c r="T2432" i="3"/>
  <c r="R2432" i="3"/>
  <c r="P2432" i="3"/>
  <c r="BI2429" i="3"/>
  <c r="BH2429" i="3"/>
  <c r="BG2429" i="3"/>
  <c r="BE2429" i="3"/>
  <c r="T2429" i="3"/>
  <c r="R2429" i="3"/>
  <c r="P2429" i="3"/>
  <c r="BI2425" i="3"/>
  <c r="BH2425" i="3"/>
  <c r="BG2425" i="3"/>
  <c r="BE2425" i="3"/>
  <c r="T2425" i="3"/>
  <c r="R2425" i="3"/>
  <c r="P2425" i="3"/>
  <c r="BI2411" i="3"/>
  <c r="BH2411" i="3"/>
  <c r="BG2411" i="3"/>
  <c r="BE2411" i="3"/>
  <c r="T2411" i="3"/>
  <c r="R2411" i="3"/>
  <c r="P2411" i="3"/>
  <c r="BI2392" i="3"/>
  <c r="BH2392" i="3"/>
  <c r="BG2392" i="3"/>
  <c r="BE2392" i="3"/>
  <c r="T2392" i="3"/>
  <c r="R2392" i="3"/>
  <c r="P2392" i="3"/>
  <c r="BI2388" i="3"/>
  <c r="BH2388" i="3"/>
  <c r="BG2388" i="3"/>
  <c r="BE2388" i="3"/>
  <c r="T2388" i="3"/>
  <c r="R2388" i="3"/>
  <c r="P2388" i="3"/>
  <c r="BI2386" i="3"/>
  <c r="BH2386" i="3"/>
  <c r="BG2386" i="3"/>
  <c r="BE2386" i="3"/>
  <c r="T2386" i="3"/>
  <c r="R2386" i="3"/>
  <c r="P2386" i="3"/>
  <c r="BI2377" i="3"/>
  <c r="BH2377" i="3"/>
  <c r="BG2377" i="3"/>
  <c r="BE2377" i="3"/>
  <c r="T2377" i="3"/>
  <c r="R2377" i="3"/>
  <c r="P2377" i="3"/>
  <c r="BI2375" i="3"/>
  <c r="BH2375" i="3"/>
  <c r="BG2375" i="3"/>
  <c r="BE2375" i="3"/>
  <c r="T2375" i="3"/>
  <c r="R2375" i="3"/>
  <c r="P2375" i="3"/>
  <c r="BI2361" i="3"/>
  <c r="BH2361" i="3"/>
  <c r="BG2361" i="3"/>
  <c r="BE2361" i="3"/>
  <c r="T2361" i="3"/>
  <c r="R2361" i="3"/>
  <c r="P2361" i="3"/>
  <c r="BI2357" i="3"/>
  <c r="BH2357" i="3"/>
  <c r="BG2357" i="3"/>
  <c r="BE2357" i="3"/>
  <c r="T2357" i="3"/>
  <c r="R2357" i="3"/>
  <c r="P2357" i="3"/>
  <c r="BI2348" i="3"/>
  <c r="BH2348" i="3"/>
  <c r="BG2348" i="3"/>
  <c r="BE2348" i="3"/>
  <c r="T2348" i="3"/>
  <c r="R2348" i="3"/>
  <c r="P2348" i="3"/>
  <c r="BI2346" i="3"/>
  <c r="BH2346" i="3"/>
  <c r="BG2346" i="3"/>
  <c r="BE2346" i="3"/>
  <c r="T2346" i="3"/>
  <c r="R2346" i="3"/>
  <c r="P2346" i="3"/>
  <c r="BI2337" i="3"/>
  <c r="BH2337" i="3"/>
  <c r="BG2337" i="3"/>
  <c r="BE2337" i="3"/>
  <c r="T2337" i="3"/>
  <c r="R2337" i="3"/>
  <c r="P2337" i="3"/>
  <c r="BI2333" i="3"/>
  <c r="BH2333" i="3"/>
  <c r="BG2333" i="3"/>
  <c r="BE2333" i="3"/>
  <c r="T2333" i="3"/>
  <c r="R2333" i="3"/>
  <c r="P2333" i="3"/>
  <c r="BI2330" i="3"/>
  <c r="BH2330" i="3"/>
  <c r="BG2330" i="3"/>
  <c r="BE2330" i="3"/>
  <c r="T2330" i="3"/>
  <c r="R2330" i="3"/>
  <c r="P2330" i="3"/>
  <c r="BI2326" i="3"/>
  <c r="BH2326" i="3"/>
  <c r="BG2326" i="3"/>
  <c r="BE2326" i="3"/>
  <c r="T2326" i="3"/>
  <c r="R2326" i="3"/>
  <c r="P2326" i="3"/>
  <c r="BI2322" i="3"/>
  <c r="BH2322" i="3"/>
  <c r="BG2322" i="3"/>
  <c r="BE2322" i="3"/>
  <c r="T2322" i="3"/>
  <c r="R2322" i="3"/>
  <c r="P2322" i="3"/>
  <c r="BI2315" i="3"/>
  <c r="BH2315" i="3"/>
  <c r="BG2315" i="3"/>
  <c r="BE2315" i="3"/>
  <c r="T2315" i="3"/>
  <c r="R2315" i="3"/>
  <c r="P2315" i="3"/>
  <c r="BI2311" i="3"/>
  <c r="BH2311" i="3"/>
  <c r="BG2311" i="3"/>
  <c r="BE2311" i="3"/>
  <c r="T2311" i="3"/>
  <c r="R2311" i="3"/>
  <c r="P2311" i="3"/>
  <c r="BI2308" i="3"/>
  <c r="BH2308" i="3"/>
  <c r="BG2308" i="3"/>
  <c r="BE2308" i="3"/>
  <c r="T2308" i="3"/>
  <c r="R2308" i="3"/>
  <c r="P2308" i="3"/>
  <c r="BI2307" i="3"/>
  <c r="BH2307" i="3"/>
  <c r="BG2307" i="3"/>
  <c r="BE2307" i="3"/>
  <c r="T2307" i="3"/>
  <c r="R2307" i="3"/>
  <c r="P2307" i="3"/>
  <c r="BI2299" i="3"/>
  <c r="BH2299" i="3"/>
  <c r="BG2299" i="3"/>
  <c r="BE2299" i="3"/>
  <c r="T2299" i="3"/>
  <c r="R2299" i="3"/>
  <c r="P2299" i="3"/>
  <c r="BI2296" i="3"/>
  <c r="BH2296" i="3"/>
  <c r="BG2296" i="3"/>
  <c r="BE2296" i="3"/>
  <c r="T2296" i="3"/>
  <c r="R2296" i="3"/>
  <c r="P2296" i="3"/>
  <c r="BI2291" i="3"/>
  <c r="BH2291" i="3"/>
  <c r="BG2291" i="3"/>
  <c r="BE2291" i="3"/>
  <c r="T2291" i="3"/>
  <c r="R2291" i="3"/>
  <c r="P2291" i="3"/>
  <c r="BI2288" i="3"/>
  <c r="BH2288" i="3"/>
  <c r="BG2288" i="3"/>
  <c r="BE2288" i="3"/>
  <c r="T2288" i="3"/>
  <c r="R2288" i="3"/>
  <c r="P2288" i="3"/>
  <c r="BI2283" i="3"/>
  <c r="BH2283" i="3"/>
  <c r="BG2283" i="3"/>
  <c r="BE2283" i="3"/>
  <c r="T2283" i="3"/>
  <c r="R2283" i="3"/>
  <c r="P2283" i="3"/>
  <c r="BI2280" i="3"/>
  <c r="BH2280" i="3"/>
  <c r="BG2280" i="3"/>
  <c r="BE2280" i="3"/>
  <c r="T2280" i="3"/>
  <c r="R2280" i="3"/>
  <c r="P2280" i="3"/>
  <c r="BI2277" i="3"/>
  <c r="BH2277" i="3"/>
  <c r="BG2277" i="3"/>
  <c r="BE2277" i="3"/>
  <c r="T2277" i="3"/>
  <c r="R2277" i="3"/>
  <c r="P2277" i="3"/>
  <c r="BI2273" i="3"/>
  <c r="BH2273" i="3"/>
  <c r="BG2273" i="3"/>
  <c r="BE2273" i="3"/>
  <c r="T2273" i="3"/>
  <c r="R2273" i="3"/>
  <c r="P2273" i="3"/>
  <c r="BI2265" i="3"/>
  <c r="BH2265" i="3"/>
  <c r="BG2265" i="3"/>
  <c r="BE2265" i="3"/>
  <c r="T2265" i="3"/>
  <c r="R2265" i="3"/>
  <c r="P2265" i="3"/>
  <c r="BI2261" i="3"/>
  <c r="BH2261" i="3"/>
  <c r="BG2261" i="3"/>
  <c r="BE2261" i="3"/>
  <c r="T2261" i="3"/>
  <c r="R2261" i="3"/>
  <c r="P2261" i="3"/>
  <c r="BI2258" i="3"/>
  <c r="BH2258" i="3"/>
  <c r="BG2258" i="3"/>
  <c r="BE2258" i="3"/>
  <c r="T2258" i="3"/>
  <c r="R2258" i="3"/>
  <c r="P2258" i="3"/>
  <c r="BI2251" i="3"/>
  <c r="BH2251" i="3"/>
  <c r="BG2251" i="3"/>
  <c r="BE2251" i="3"/>
  <c r="T2251" i="3"/>
  <c r="R2251" i="3"/>
  <c r="P2251" i="3"/>
  <c r="BI2248" i="3"/>
  <c r="BH2248" i="3"/>
  <c r="BG2248" i="3"/>
  <c r="BE2248" i="3"/>
  <c r="T2248" i="3"/>
  <c r="R2248" i="3"/>
  <c r="P2248" i="3"/>
  <c r="BI2245" i="3"/>
  <c r="BH2245" i="3"/>
  <c r="BG2245" i="3"/>
  <c r="BE2245" i="3"/>
  <c r="T2245" i="3"/>
  <c r="R2245" i="3"/>
  <c r="P2245" i="3"/>
  <c r="BI2239" i="3"/>
  <c r="BH2239" i="3"/>
  <c r="BG2239" i="3"/>
  <c r="BE2239" i="3"/>
  <c r="T2239" i="3"/>
  <c r="R2239" i="3"/>
  <c r="P2239" i="3"/>
  <c r="BI2236" i="3"/>
  <c r="BH2236" i="3"/>
  <c r="BG2236" i="3"/>
  <c r="BE2236" i="3"/>
  <c r="T2236" i="3"/>
  <c r="R2236" i="3"/>
  <c r="P2236" i="3"/>
  <c r="BI2233" i="3"/>
  <c r="BH2233" i="3"/>
  <c r="BG2233" i="3"/>
  <c r="BE2233" i="3"/>
  <c r="T2233" i="3"/>
  <c r="R2233" i="3"/>
  <c r="P2233" i="3"/>
  <c r="BI2230" i="3"/>
  <c r="BH2230" i="3"/>
  <c r="BG2230" i="3"/>
  <c r="BE2230" i="3"/>
  <c r="T2230" i="3"/>
  <c r="R2230" i="3"/>
  <c r="P2230" i="3"/>
  <c r="BI2226" i="3"/>
  <c r="BH2226" i="3"/>
  <c r="BG2226" i="3"/>
  <c r="BE2226" i="3"/>
  <c r="T2226" i="3"/>
  <c r="R2226" i="3"/>
  <c r="P2226" i="3"/>
  <c r="BI2223" i="3"/>
  <c r="BH2223" i="3"/>
  <c r="BG2223" i="3"/>
  <c r="BE2223" i="3"/>
  <c r="T2223" i="3"/>
  <c r="R2223" i="3"/>
  <c r="P2223" i="3"/>
  <c r="BI2219" i="3"/>
  <c r="BH2219" i="3"/>
  <c r="BG2219" i="3"/>
  <c r="BE2219" i="3"/>
  <c r="T2219" i="3"/>
  <c r="R2219" i="3"/>
  <c r="P2219" i="3"/>
  <c r="BI2207" i="3"/>
  <c r="BH2207" i="3"/>
  <c r="BG2207" i="3"/>
  <c r="BE2207" i="3"/>
  <c r="T2207" i="3"/>
  <c r="R2207" i="3"/>
  <c r="P2207" i="3"/>
  <c r="BI2203" i="3"/>
  <c r="BH2203" i="3"/>
  <c r="BG2203" i="3"/>
  <c r="BE2203" i="3"/>
  <c r="T2203" i="3"/>
  <c r="R2203" i="3"/>
  <c r="P2203" i="3"/>
  <c r="BI2199" i="3"/>
  <c r="BH2199" i="3"/>
  <c r="BG2199" i="3"/>
  <c r="BE2199" i="3"/>
  <c r="T2199" i="3"/>
  <c r="R2199" i="3"/>
  <c r="P2199" i="3"/>
  <c r="BI2195" i="3"/>
  <c r="BH2195" i="3"/>
  <c r="BG2195" i="3"/>
  <c r="BE2195" i="3"/>
  <c r="T2195" i="3"/>
  <c r="R2195" i="3"/>
  <c r="P2195" i="3"/>
  <c r="BI2192" i="3"/>
  <c r="BH2192" i="3"/>
  <c r="BG2192" i="3"/>
  <c r="BE2192" i="3"/>
  <c r="T2192" i="3"/>
  <c r="R2192" i="3"/>
  <c r="P2192" i="3"/>
  <c r="BI2191" i="3"/>
  <c r="BH2191" i="3"/>
  <c r="BG2191" i="3"/>
  <c r="BE2191" i="3"/>
  <c r="T2191" i="3"/>
  <c r="R2191" i="3"/>
  <c r="P2191" i="3"/>
  <c r="BI2190" i="3"/>
  <c r="BH2190" i="3"/>
  <c r="BG2190" i="3"/>
  <c r="BE2190" i="3"/>
  <c r="T2190" i="3"/>
  <c r="R2190" i="3"/>
  <c r="P2190" i="3"/>
  <c r="BI2189" i="3"/>
  <c r="BH2189" i="3"/>
  <c r="BG2189" i="3"/>
  <c r="BE2189" i="3"/>
  <c r="T2189" i="3"/>
  <c r="R2189" i="3"/>
  <c r="P2189" i="3"/>
  <c r="BI2182" i="3"/>
  <c r="BH2182" i="3"/>
  <c r="BG2182" i="3"/>
  <c r="BE2182" i="3"/>
  <c r="T2182" i="3"/>
  <c r="R2182" i="3"/>
  <c r="P2182" i="3"/>
  <c r="BI2172" i="3"/>
  <c r="BH2172" i="3"/>
  <c r="BG2172" i="3"/>
  <c r="BE2172" i="3"/>
  <c r="T2172" i="3"/>
  <c r="R2172" i="3"/>
  <c r="P2172" i="3"/>
  <c r="BI2155" i="3"/>
  <c r="BH2155" i="3"/>
  <c r="BG2155" i="3"/>
  <c r="BE2155" i="3"/>
  <c r="T2155" i="3"/>
  <c r="R2155" i="3"/>
  <c r="P2155" i="3"/>
  <c r="BI2154" i="3"/>
  <c r="BH2154" i="3"/>
  <c r="BG2154" i="3"/>
  <c r="BE2154" i="3"/>
  <c r="T2154" i="3"/>
  <c r="R2154" i="3"/>
  <c r="P2154" i="3"/>
  <c r="BI2152" i="3"/>
  <c r="BH2152" i="3"/>
  <c r="BG2152" i="3"/>
  <c r="BE2152" i="3"/>
  <c r="T2152" i="3"/>
  <c r="R2152" i="3"/>
  <c r="P2152" i="3"/>
  <c r="BI2151" i="3"/>
  <c r="BH2151" i="3"/>
  <c r="BG2151" i="3"/>
  <c r="BE2151" i="3"/>
  <c r="T2151" i="3"/>
  <c r="R2151" i="3"/>
  <c r="P2151" i="3"/>
  <c r="BI2146" i="3"/>
  <c r="BH2146" i="3"/>
  <c r="BG2146" i="3"/>
  <c r="BE2146" i="3"/>
  <c r="T2146" i="3"/>
  <c r="R2146" i="3"/>
  <c r="P2146" i="3"/>
  <c r="BI2141" i="3"/>
  <c r="BH2141" i="3"/>
  <c r="BG2141" i="3"/>
  <c r="BE2141" i="3"/>
  <c r="T2141" i="3"/>
  <c r="R2141" i="3"/>
  <c r="P2141" i="3"/>
  <c r="BI2135" i="3"/>
  <c r="BH2135" i="3"/>
  <c r="BG2135" i="3"/>
  <c r="BE2135" i="3"/>
  <c r="T2135" i="3"/>
  <c r="R2135" i="3"/>
  <c r="P2135" i="3"/>
  <c r="BI2131" i="3"/>
  <c r="BH2131" i="3"/>
  <c r="BG2131" i="3"/>
  <c r="BE2131" i="3"/>
  <c r="T2131" i="3"/>
  <c r="R2131" i="3"/>
  <c r="P2131" i="3"/>
  <c r="BI2127" i="3"/>
  <c r="BH2127" i="3"/>
  <c r="BG2127" i="3"/>
  <c r="BE2127" i="3"/>
  <c r="T2127" i="3"/>
  <c r="R2127" i="3"/>
  <c r="P2127" i="3"/>
  <c r="BI2123" i="3"/>
  <c r="BH2123" i="3"/>
  <c r="BG2123" i="3"/>
  <c r="BE2123" i="3"/>
  <c r="T2123" i="3"/>
  <c r="R2123" i="3"/>
  <c r="P2123" i="3"/>
  <c r="BI2119" i="3"/>
  <c r="BH2119" i="3"/>
  <c r="BG2119" i="3"/>
  <c r="BE2119" i="3"/>
  <c r="T2119" i="3"/>
  <c r="R2119" i="3"/>
  <c r="P2119" i="3"/>
  <c r="BI2115" i="3"/>
  <c r="BH2115" i="3"/>
  <c r="BG2115" i="3"/>
  <c r="BE2115" i="3"/>
  <c r="T2115" i="3"/>
  <c r="R2115" i="3"/>
  <c r="P2115" i="3"/>
  <c r="BI2111" i="3"/>
  <c r="BH2111" i="3"/>
  <c r="BG2111" i="3"/>
  <c r="BE2111" i="3"/>
  <c r="T2111" i="3"/>
  <c r="R2111" i="3"/>
  <c r="P2111" i="3"/>
  <c r="BI2107" i="3"/>
  <c r="BH2107" i="3"/>
  <c r="BG2107" i="3"/>
  <c r="BE2107" i="3"/>
  <c r="T2107" i="3"/>
  <c r="R2107" i="3"/>
  <c r="P2107" i="3"/>
  <c r="BI2103" i="3"/>
  <c r="BH2103" i="3"/>
  <c r="BG2103" i="3"/>
  <c r="BE2103" i="3"/>
  <c r="T2103" i="3"/>
  <c r="R2103" i="3"/>
  <c r="P2103" i="3"/>
  <c r="BI2099" i="3"/>
  <c r="BH2099" i="3"/>
  <c r="BG2099" i="3"/>
  <c r="BE2099" i="3"/>
  <c r="T2099" i="3"/>
  <c r="R2099" i="3"/>
  <c r="P2099" i="3"/>
  <c r="BI2095" i="3"/>
  <c r="BH2095" i="3"/>
  <c r="BG2095" i="3"/>
  <c r="BE2095" i="3"/>
  <c r="T2095" i="3"/>
  <c r="R2095" i="3"/>
  <c r="P2095" i="3"/>
  <c r="BI2091" i="3"/>
  <c r="BH2091" i="3"/>
  <c r="BG2091" i="3"/>
  <c r="BE2091" i="3"/>
  <c r="T2091" i="3"/>
  <c r="R2091" i="3"/>
  <c r="P2091" i="3"/>
  <c r="BI2087" i="3"/>
  <c r="BH2087" i="3"/>
  <c r="BG2087" i="3"/>
  <c r="BE2087" i="3"/>
  <c r="T2087" i="3"/>
  <c r="R2087" i="3"/>
  <c r="P2087" i="3"/>
  <c r="BI2083" i="3"/>
  <c r="BH2083" i="3"/>
  <c r="BG2083" i="3"/>
  <c r="BE2083" i="3"/>
  <c r="T2083" i="3"/>
  <c r="R2083" i="3"/>
  <c r="P2083" i="3"/>
  <c r="BI2079" i="3"/>
  <c r="BH2079" i="3"/>
  <c r="BG2079" i="3"/>
  <c r="BE2079" i="3"/>
  <c r="T2079" i="3"/>
  <c r="R2079" i="3"/>
  <c r="P2079" i="3"/>
  <c r="BI2075" i="3"/>
  <c r="BH2075" i="3"/>
  <c r="BG2075" i="3"/>
  <c r="BE2075" i="3"/>
  <c r="T2075" i="3"/>
  <c r="R2075" i="3"/>
  <c r="P2075" i="3"/>
  <c r="BI2072" i="3"/>
  <c r="BH2072" i="3"/>
  <c r="BG2072" i="3"/>
  <c r="BE2072" i="3"/>
  <c r="T2072" i="3"/>
  <c r="R2072" i="3"/>
  <c r="P2072" i="3"/>
  <c r="BI2062" i="3"/>
  <c r="BH2062" i="3"/>
  <c r="BG2062" i="3"/>
  <c r="BE2062" i="3"/>
  <c r="T2062" i="3"/>
  <c r="R2062" i="3"/>
  <c r="P2062" i="3"/>
  <c r="BI2056" i="3"/>
  <c r="BH2056" i="3"/>
  <c r="BG2056" i="3"/>
  <c r="BE2056" i="3"/>
  <c r="T2056" i="3"/>
  <c r="R2056" i="3"/>
  <c r="P2056" i="3"/>
  <c r="BI2050" i="3"/>
  <c r="BH2050" i="3"/>
  <c r="BG2050" i="3"/>
  <c r="BE2050" i="3"/>
  <c r="T2050" i="3"/>
  <c r="R2050" i="3"/>
  <c r="P2050" i="3"/>
  <c r="BI2045" i="3"/>
  <c r="BH2045" i="3"/>
  <c r="BG2045" i="3"/>
  <c r="BE2045" i="3"/>
  <c r="T2045" i="3"/>
  <c r="R2045" i="3"/>
  <c r="P2045" i="3"/>
  <c r="BI2040" i="3"/>
  <c r="BH2040" i="3"/>
  <c r="BG2040" i="3"/>
  <c r="BE2040" i="3"/>
  <c r="T2040" i="3"/>
  <c r="R2040" i="3"/>
  <c r="P2040" i="3"/>
  <c r="BI2031" i="3"/>
  <c r="BH2031" i="3"/>
  <c r="BG2031" i="3"/>
  <c r="BE2031" i="3"/>
  <c r="T2031" i="3"/>
  <c r="R2031" i="3"/>
  <c r="P2031" i="3"/>
  <c r="BI2027" i="3"/>
  <c r="BH2027" i="3"/>
  <c r="BG2027" i="3"/>
  <c r="BE2027" i="3"/>
  <c r="T2027" i="3"/>
  <c r="R2027" i="3"/>
  <c r="P2027" i="3"/>
  <c r="BI2022" i="3"/>
  <c r="BH2022" i="3"/>
  <c r="BG2022" i="3"/>
  <c r="BE2022" i="3"/>
  <c r="T2022" i="3"/>
  <c r="R2022" i="3"/>
  <c r="P2022" i="3"/>
  <c r="BI2019" i="3"/>
  <c r="BH2019" i="3"/>
  <c r="BG2019" i="3"/>
  <c r="BE2019" i="3"/>
  <c r="T2019" i="3"/>
  <c r="R2019" i="3"/>
  <c r="P2019" i="3"/>
  <c r="BI2013" i="3"/>
  <c r="BH2013" i="3"/>
  <c r="BG2013" i="3"/>
  <c r="BE2013" i="3"/>
  <c r="T2013" i="3"/>
  <c r="R2013" i="3"/>
  <c r="P2013" i="3"/>
  <c r="BI2004" i="3"/>
  <c r="BH2004" i="3"/>
  <c r="BG2004" i="3"/>
  <c r="BE2004" i="3"/>
  <c r="T2004" i="3"/>
  <c r="R2004" i="3"/>
  <c r="P2004" i="3"/>
  <c r="BI1998" i="3"/>
  <c r="BH1998" i="3"/>
  <c r="BG1998" i="3"/>
  <c r="BE1998" i="3"/>
  <c r="T1998" i="3"/>
  <c r="R1998" i="3"/>
  <c r="P1998" i="3"/>
  <c r="BI1989" i="3"/>
  <c r="BH1989" i="3"/>
  <c r="BG1989" i="3"/>
  <c r="BE1989" i="3"/>
  <c r="T1989" i="3"/>
  <c r="R1989" i="3"/>
  <c r="P1989" i="3"/>
  <c r="BI1983" i="3"/>
  <c r="BH1983" i="3"/>
  <c r="BG1983" i="3"/>
  <c r="BE1983" i="3"/>
  <c r="T1983" i="3"/>
  <c r="R1983" i="3"/>
  <c r="P1983" i="3"/>
  <c r="BI1974" i="3"/>
  <c r="BH1974" i="3"/>
  <c r="BG1974" i="3"/>
  <c r="BE1974" i="3"/>
  <c r="T1974" i="3"/>
  <c r="R1974" i="3"/>
  <c r="P1974" i="3"/>
  <c r="BI1968" i="3"/>
  <c r="BH1968" i="3"/>
  <c r="BG1968" i="3"/>
  <c r="BE1968" i="3"/>
  <c r="T1968" i="3"/>
  <c r="R1968" i="3"/>
  <c r="P1968" i="3"/>
  <c r="BI1963" i="3"/>
  <c r="BH1963" i="3"/>
  <c r="BG1963" i="3"/>
  <c r="BE1963" i="3"/>
  <c r="T1963" i="3"/>
  <c r="R1963" i="3"/>
  <c r="P1963" i="3"/>
  <c r="BI1948" i="3"/>
  <c r="BH1948" i="3"/>
  <c r="BG1948" i="3"/>
  <c r="BE1948" i="3"/>
  <c r="T1948" i="3"/>
  <c r="R1948" i="3"/>
  <c r="P1948" i="3"/>
  <c r="BI1942" i="3"/>
  <c r="BH1942" i="3"/>
  <c r="BG1942" i="3"/>
  <c r="BE1942" i="3"/>
  <c r="T1942" i="3"/>
  <c r="R1942" i="3"/>
  <c r="P1942" i="3"/>
  <c r="BI1936" i="3"/>
  <c r="BH1936" i="3"/>
  <c r="BG1936" i="3"/>
  <c r="BE1936" i="3"/>
  <c r="T1936" i="3"/>
  <c r="R1936" i="3"/>
  <c r="P1936" i="3"/>
  <c r="BI1929" i="3"/>
  <c r="BH1929" i="3"/>
  <c r="BG1929" i="3"/>
  <c r="BE1929" i="3"/>
  <c r="T1929" i="3"/>
  <c r="R1929" i="3"/>
  <c r="P1929" i="3"/>
  <c r="BI1923" i="3"/>
  <c r="BH1923" i="3"/>
  <c r="BG1923" i="3"/>
  <c r="BE1923" i="3"/>
  <c r="T1923" i="3"/>
  <c r="R1923" i="3"/>
  <c r="P1923" i="3"/>
  <c r="BI1917" i="3"/>
  <c r="BH1917" i="3"/>
  <c r="BG1917" i="3"/>
  <c r="BE1917" i="3"/>
  <c r="T1917" i="3"/>
  <c r="R1917" i="3"/>
  <c r="P1917" i="3"/>
  <c r="BI1910" i="3"/>
  <c r="BH1910" i="3"/>
  <c r="BG1910" i="3"/>
  <c r="BE1910" i="3"/>
  <c r="T1910" i="3"/>
  <c r="R1910" i="3"/>
  <c r="P1910" i="3"/>
  <c r="BI1904" i="3"/>
  <c r="BH1904" i="3"/>
  <c r="BG1904" i="3"/>
  <c r="BE1904" i="3"/>
  <c r="T1904" i="3"/>
  <c r="R1904" i="3"/>
  <c r="P1904" i="3"/>
  <c r="BI1902" i="3"/>
  <c r="BH1902" i="3"/>
  <c r="BG1902" i="3"/>
  <c r="BE1902" i="3"/>
  <c r="T1902" i="3"/>
  <c r="R1902" i="3"/>
  <c r="P1902" i="3"/>
  <c r="BI1897" i="3"/>
  <c r="BH1897" i="3"/>
  <c r="BG1897" i="3"/>
  <c r="BE1897" i="3"/>
  <c r="T1897" i="3"/>
  <c r="R1897" i="3"/>
  <c r="P1897" i="3"/>
  <c r="BI1892" i="3"/>
  <c r="BH1892" i="3"/>
  <c r="BG1892" i="3"/>
  <c r="BE1892" i="3"/>
  <c r="T1892" i="3"/>
  <c r="R1892" i="3"/>
  <c r="P1892" i="3"/>
  <c r="BI1885" i="3"/>
  <c r="BH1885" i="3"/>
  <c r="BG1885" i="3"/>
  <c r="BE1885" i="3"/>
  <c r="T1885" i="3"/>
  <c r="R1885" i="3"/>
  <c r="P1885" i="3"/>
  <c r="BI1880" i="3"/>
  <c r="BH1880" i="3"/>
  <c r="BG1880" i="3"/>
  <c r="BE1880" i="3"/>
  <c r="T1880" i="3"/>
  <c r="R1880" i="3"/>
  <c r="P1880" i="3"/>
  <c r="BI1874" i="3"/>
  <c r="BH1874" i="3"/>
  <c r="BG1874" i="3"/>
  <c r="BE1874" i="3"/>
  <c r="T1874" i="3"/>
  <c r="R1874" i="3"/>
  <c r="P1874" i="3"/>
  <c r="BI1868" i="3"/>
  <c r="BH1868" i="3"/>
  <c r="BG1868" i="3"/>
  <c r="BE1868" i="3"/>
  <c r="T1868" i="3"/>
  <c r="R1868" i="3"/>
  <c r="P1868" i="3"/>
  <c r="BI1865" i="3"/>
  <c r="BH1865" i="3"/>
  <c r="BG1865" i="3"/>
  <c r="BE1865" i="3"/>
  <c r="T1865" i="3"/>
  <c r="R1865" i="3"/>
  <c r="P1865" i="3"/>
  <c r="BI1854" i="3"/>
  <c r="BH1854" i="3"/>
  <c r="BG1854" i="3"/>
  <c r="BE1854" i="3"/>
  <c r="T1854" i="3"/>
  <c r="R1854" i="3"/>
  <c r="P1854" i="3"/>
  <c r="BI1848" i="3"/>
  <c r="BH1848" i="3"/>
  <c r="BG1848" i="3"/>
  <c r="BE1848" i="3"/>
  <c r="T1848" i="3"/>
  <c r="R1848" i="3"/>
  <c r="P1848" i="3"/>
  <c r="BI1847" i="3"/>
  <c r="BH1847" i="3"/>
  <c r="BG1847" i="3"/>
  <c r="BE1847" i="3"/>
  <c r="T1847" i="3"/>
  <c r="R1847" i="3"/>
  <c r="P1847" i="3"/>
  <c r="BI1841" i="3"/>
  <c r="BH1841" i="3"/>
  <c r="BG1841" i="3"/>
  <c r="BE1841" i="3"/>
  <c r="T1841" i="3"/>
  <c r="R1841" i="3"/>
  <c r="P1841" i="3"/>
  <c r="BI1826" i="3"/>
  <c r="BH1826" i="3"/>
  <c r="BG1826" i="3"/>
  <c r="BE1826" i="3"/>
  <c r="T1826" i="3"/>
  <c r="R1826" i="3"/>
  <c r="P1826" i="3"/>
  <c r="BI1824" i="3"/>
  <c r="BH1824" i="3"/>
  <c r="BG1824" i="3"/>
  <c r="BE1824" i="3"/>
  <c r="T1824" i="3"/>
  <c r="R1824" i="3"/>
  <c r="P1824" i="3"/>
  <c r="BI1818" i="3"/>
  <c r="BH1818" i="3"/>
  <c r="BG1818" i="3"/>
  <c r="BE1818" i="3"/>
  <c r="T1818" i="3"/>
  <c r="R1818" i="3"/>
  <c r="P1818" i="3"/>
  <c r="BI1810" i="3"/>
  <c r="BH1810" i="3"/>
  <c r="BG1810" i="3"/>
  <c r="BE1810" i="3"/>
  <c r="T1810" i="3"/>
  <c r="R1810" i="3"/>
  <c r="P1810" i="3"/>
  <c r="BI1801" i="3"/>
  <c r="BH1801" i="3"/>
  <c r="BG1801" i="3"/>
  <c r="BE1801" i="3"/>
  <c r="T1801" i="3"/>
  <c r="R1801" i="3"/>
  <c r="P1801" i="3"/>
  <c r="BI1782" i="3"/>
  <c r="BH1782" i="3"/>
  <c r="BG1782" i="3"/>
  <c r="BE1782" i="3"/>
  <c r="T1782" i="3"/>
  <c r="R1782" i="3"/>
  <c r="P1782" i="3"/>
  <c r="BI1777" i="3"/>
  <c r="BH1777" i="3"/>
  <c r="BG1777" i="3"/>
  <c r="BE1777" i="3"/>
  <c r="T1777" i="3"/>
  <c r="R1777" i="3"/>
  <c r="P1777" i="3"/>
  <c r="BI1762" i="3"/>
  <c r="BH1762" i="3"/>
  <c r="BG1762" i="3"/>
  <c r="BE1762" i="3"/>
  <c r="T1762" i="3"/>
  <c r="R1762" i="3"/>
  <c r="P1762" i="3"/>
  <c r="BI1750" i="3"/>
  <c r="BH1750" i="3"/>
  <c r="BG1750" i="3"/>
  <c r="BE1750" i="3"/>
  <c r="T1750" i="3"/>
  <c r="R1750" i="3"/>
  <c r="P1750" i="3"/>
  <c r="BI1744" i="3"/>
  <c r="BH1744" i="3"/>
  <c r="BG1744" i="3"/>
  <c r="BE1744" i="3"/>
  <c r="T1744" i="3"/>
  <c r="R1744" i="3"/>
  <c r="P1744" i="3"/>
  <c r="BI1738" i="3"/>
  <c r="BH1738" i="3"/>
  <c r="BG1738" i="3"/>
  <c r="BE1738" i="3"/>
  <c r="T1738" i="3"/>
  <c r="R1738" i="3"/>
  <c r="P1738" i="3"/>
  <c r="BI1732" i="3"/>
  <c r="BH1732" i="3"/>
  <c r="BG1732" i="3"/>
  <c r="BE1732" i="3"/>
  <c r="T1732" i="3"/>
  <c r="R1732" i="3"/>
  <c r="P1732" i="3"/>
  <c r="BI1726" i="3"/>
  <c r="BH1726" i="3"/>
  <c r="BG1726" i="3"/>
  <c r="BE1726" i="3"/>
  <c r="T1726" i="3"/>
  <c r="R1726" i="3"/>
  <c r="P1726" i="3"/>
  <c r="BI1723" i="3"/>
  <c r="BH1723" i="3"/>
  <c r="BG1723" i="3"/>
  <c r="BE1723" i="3"/>
  <c r="T1723" i="3"/>
  <c r="R1723" i="3"/>
  <c r="P1723" i="3"/>
  <c r="BI1714" i="3"/>
  <c r="BH1714" i="3"/>
  <c r="BG1714" i="3"/>
  <c r="BE1714" i="3"/>
  <c r="T1714" i="3"/>
  <c r="R1714" i="3"/>
  <c r="P1714" i="3"/>
  <c r="BI1707" i="3"/>
  <c r="BH1707" i="3"/>
  <c r="BG1707" i="3"/>
  <c r="BE1707" i="3"/>
  <c r="T1707" i="3"/>
  <c r="R1707" i="3"/>
  <c r="P1707" i="3"/>
  <c r="BI1699" i="3"/>
  <c r="BH1699" i="3"/>
  <c r="BG1699" i="3"/>
  <c r="BE1699" i="3"/>
  <c r="T1699" i="3"/>
  <c r="R1699" i="3"/>
  <c r="P1699" i="3"/>
  <c r="BI1694" i="3"/>
  <c r="BH1694" i="3"/>
  <c r="BG1694" i="3"/>
  <c r="BE1694" i="3"/>
  <c r="T1694" i="3"/>
  <c r="R1694" i="3"/>
  <c r="P1694" i="3"/>
  <c r="BI1683" i="3"/>
  <c r="BH1683" i="3"/>
  <c r="BG1683" i="3"/>
  <c r="BE1683" i="3"/>
  <c r="T1683" i="3"/>
  <c r="R1683" i="3"/>
  <c r="P1683" i="3"/>
  <c r="BI1676" i="3"/>
  <c r="BH1676" i="3"/>
  <c r="BG1676" i="3"/>
  <c r="BE1676" i="3"/>
  <c r="T1676" i="3"/>
  <c r="R1676" i="3"/>
  <c r="P1676" i="3"/>
  <c r="BI1671" i="3"/>
  <c r="BH1671" i="3"/>
  <c r="BG1671" i="3"/>
  <c r="BE1671" i="3"/>
  <c r="T1671" i="3"/>
  <c r="R1671" i="3"/>
  <c r="P1671" i="3"/>
  <c r="BI1665" i="3"/>
  <c r="BH1665" i="3"/>
  <c r="BG1665" i="3"/>
  <c r="BE1665" i="3"/>
  <c r="T1665" i="3"/>
  <c r="R1665" i="3"/>
  <c r="P1665" i="3"/>
  <c r="BI1645" i="3"/>
  <c r="BH1645" i="3"/>
  <c r="BG1645" i="3"/>
  <c r="BE1645" i="3"/>
  <c r="T1645" i="3"/>
  <c r="R1645" i="3"/>
  <c r="P1645" i="3"/>
  <c r="BI1631" i="3"/>
  <c r="BH1631" i="3"/>
  <c r="BG1631" i="3"/>
  <c r="BE1631" i="3"/>
  <c r="T1631" i="3"/>
  <c r="R1631" i="3"/>
  <c r="P1631" i="3"/>
  <c r="BI1626" i="3"/>
  <c r="BH1626" i="3"/>
  <c r="BG1626" i="3"/>
  <c r="BE1626" i="3"/>
  <c r="T1626" i="3"/>
  <c r="R1626" i="3"/>
  <c r="P1626" i="3"/>
  <c r="BI1620" i="3"/>
  <c r="BH1620" i="3"/>
  <c r="BG1620" i="3"/>
  <c r="BE1620" i="3"/>
  <c r="T1620" i="3"/>
  <c r="R1620" i="3"/>
  <c r="P1620" i="3"/>
  <c r="BI1614" i="3"/>
  <c r="BH1614" i="3"/>
  <c r="BG1614" i="3"/>
  <c r="BE1614" i="3"/>
  <c r="T1614" i="3"/>
  <c r="R1614" i="3"/>
  <c r="P1614" i="3"/>
  <c r="BI1607" i="3"/>
  <c r="BH1607" i="3"/>
  <c r="BG1607" i="3"/>
  <c r="BE1607" i="3"/>
  <c r="T1607" i="3"/>
  <c r="R1607" i="3"/>
  <c r="P1607" i="3"/>
  <c r="BI1601" i="3"/>
  <c r="BH1601" i="3"/>
  <c r="BG1601" i="3"/>
  <c r="BE1601" i="3"/>
  <c r="T1601" i="3"/>
  <c r="R1601" i="3"/>
  <c r="P1601" i="3"/>
  <c r="BI1594" i="3"/>
  <c r="BH1594" i="3"/>
  <c r="BG1594" i="3"/>
  <c r="BE1594" i="3"/>
  <c r="T1594" i="3"/>
  <c r="R1594" i="3"/>
  <c r="P1594" i="3"/>
  <c r="BI1588" i="3"/>
  <c r="BH1588" i="3"/>
  <c r="BG1588" i="3"/>
  <c r="BE1588" i="3"/>
  <c r="T1588" i="3"/>
  <c r="R1588" i="3"/>
  <c r="P1588" i="3"/>
  <c r="BI1581" i="3"/>
  <c r="BH1581" i="3"/>
  <c r="BG1581" i="3"/>
  <c r="BE1581" i="3"/>
  <c r="T1581" i="3"/>
  <c r="R1581" i="3"/>
  <c r="P1581" i="3"/>
  <c r="BI1577" i="3"/>
  <c r="BH1577" i="3"/>
  <c r="BG1577" i="3"/>
  <c r="BE1577" i="3"/>
  <c r="T1577" i="3"/>
  <c r="R1577" i="3"/>
  <c r="P1577" i="3"/>
  <c r="BI1572" i="3"/>
  <c r="BH1572" i="3"/>
  <c r="BG1572" i="3"/>
  <c r="BE1572" i="3"/>
  <c r="T1572" i="3"/>
  <c r="R1572" i="3"/>
  <c r="P1572" i="3"/>
  <c r="BI1561" i="3"/>
  <c r="BH1561" i="3"/>
  <c r="BG1561" i="3"/>
  <c r="BE1561" i="3"/>
  <c r="T1561" i="3"/>
  <c r="R1561" i="3"/>
  <c r="P1561" i="3"/>
  <c r="BI1548" i="3"/>
  <c r="BH1548" i="3"/>
  <c r="BG1548" i="3"/>
  <c r="BE1548" i="3"/>
  <c r="T1548" i="3"/>
  <c r="R1548" i="3"/>
  <c r="P1548" i="3"/>
  <c r="BI1542" i="3"/>
  <c r="BH1542" i="3"/>
  <c r="BG1542" i="3"/>
  <c r="BE1542" i="3"/>
  <c r="T1542" i="3"/>
  <c r="R1542" i="3"/>
  <c r="P1542" i="3"/>
  <c r="BI1534" i="3"/>
  <c r="BH1534" i="3"/>
  <c r="BG1534" i="3"/>
  <c r="BE1534" i="3"/>
  <c r="T1534" i="3"/>
  <c r="R1534" i="3"/>
  <c r="P1534" i="3"/>
  <c r="BI1528" i="3"/>
  <c r="BH1528" i="3"/>
  <c r="BG1528" i="3"/>
  <c r="BE1528" i="3"/>
  <c r="T1528" i="3"/>
  <c r="R1528" i="3"/>
  <c r="P1528" i="3"/>
  <c r="BI1521" i="3"/>
  <c r="BH1521" i="3"/>
  <c r="BG1521" i="3"/>
  <c r="BE1521" i="3"/>
  <c r="T1521" i="3"/>
  <c r="R1521" i="3"/>
  <c r="P1521" i="3"/>
  <c r="BI1516" i="3"/>
  <c r="BH1516" i="3"/>
  <c r="BG1516" i="3"/>
  <c r="BE1516" i="3"/>
  <c r="T1516" i="3"/>
  <c r="R1516" i="3"/>
  <c r="P1516" i="3"/>
  <c r="BI1510" i="3"/>
  <c r="BH1510" i="3"/>
  <c r="BG1510" i="3"/>
  <c r="BE1510" i="3"/>
  <c r="T1510" i="3"/>
  <c r="R1510" i="3"/>
  <c r="P1510" i="3"/>
  <c r="BI1505" i="3"/>
  <c r="BH1505" i="3"/>
  <c r="BG1505" i="3"/>
  <c r="BE1505" i="3"/>
  <c r="T1505" i="3"/>
  <c r="R1505" i="3"/>
  <c r="P1505" i="3"/>
  <c r="BI1499" i="3"/>
  <c r="BH1499" i="3"/>
  <c r="BG1499" i="3"/>
  <c r="BE1499" i="3"/>
  <c r="T1499" i="3"/>
  <c r="R1499" i="3"/>
  <c r="P1499" i="3"/>
  <c r="BI1492" i="3"/>
  <c r="BH1492" i="3"/>
  <c r="BG1492" i="3"/>
  <c r="BE1492" i="3"/>
  <c r="T1492" i="3"/>
  <c r="R1492" i="3"/>
  <c r="P1492" i="3"/>
  <c r="BI1484" i="3"/>
  <c r="BH1484" i="3"/>
  <c r="BG1484" i="3"/>
  <c r="BE1484" i="3"/>
  <c r="T1484" i="3"/>
  <c r="R1484" i="3"/>
  <c r="P1484" i="3"/>
  <c r="BI1476" i="3"/>
  <c r="BH1476" i="3"/>
  <c r="BG1476" i="3"/>
  <c r="BE1476" i="3"/>
  <c r="T1476" i="3"/>
  <c r="R1476" i="3"/>
  <c r="P1476" i="3"/>
  <c r="BI1467" i="3"/>
  <c r="BH1467" i="3"/>
  <c r="BG1467" i="3"/>
  <c r="BE1467" i="3"/>
  <c r="T1467" i="3"/>
  <c r="R1467" i="3"/>
  <c r="P1467" i="3"/>
  <c r="BI1462" i="3"/>
  <c r="BH1462" i="3"/>
  <c r="BG1462" i="3"/>
  <c r="BE1462" i="3"/>
  <c r="T1462" i="3"/>
  <c r="R1462" i="3"/>
  <c r="P1462" i="3"/>
  <c r="BI1456" i="3"/>
  <c r="BH1456" i="3"/>
  <c r="BG1456" i="3"/>
  <c r="BE1456" i="3"/>
  <c r="T1456" i="3"/>
  <c r="R1456" i="3"/>
  <c r="P1456" i="3"/>
  <c r="BI1449" i="3"/>
  <c r="BH1449" i="3"/>
  <c r="BG1449" i="3"/>
  <c r="BE1449" i="3"/>
  <c r="T1449" i="3"/>
  <c r="R1449" i="3"/>
  <c r="P1449" i="3"/>
  <c r="BI1434" i="3"/>
  <c r="BH1434" i="3"/>
  <c r="BG1434" i="3"/>
  <c r="BE1434" i="3"/>
  <c r="T1434" i="3"/>
  <c r="R1434" i="3"/>
  <c r="P1434" i="3"/>
  <c r="BI1421" i="3"/>
  <c r="BH1421" i="3"/>
  <c r="BG1421" i="3"/>
  <c r="BE1421" i="3"/>
  <c r="T1421" i="3"/>
  <c r="R1421" i="3"/>
  <c r="P1421" i="3"/>
  <c r="BI1409" i="3"/>
  <c r="BH1409" i="3"/>
  <c r="BG1409" i="3"/>
  <c r="BE1409" i="3"/>
  <c r="T1409" i="3"/>
  <c r="R1409" i="3"/>
  <c r="P1409" i="3"/>
  <c r="BI1406" i="3"/>
  <c r="BH1406" i="3"/>
  <c r="BG1406" i="3"/>
  <c r="BE1406" i="3"/>
  <c r="T1406" i="3"/>
  <c r="R1406" i="3"/>
  <c r="P1406" i="3"/>
  <c r="BI1405" i="3"/>
  <c r="BH1405" i="3"/>
  <c r="BG1405" i="3"/>
  <c r="BE1405" i="3"/>
  <c r="T1405" i="3"/>
  <c r="R1405" i="3"/>
  <c r="P1405" i="3"/>
  <c r="BI1400" i="3"/>
  <c r="BH1400" i="3"/>
  <c r="BG1400" i="3"/>
  <c r="BE1400" i="3"/>
  <c r="T1400" i="3"/>
  <c r="R1400" i="3"/>
  <c r="P1400" i="3"/>
  <c r="BI1399" i="3"/>
  <c r="BH1399" i="3"/>
  <c r="BG1399" i="3"/>
  <c r="BE1399" i="3"/>
  <c r="T1399" i="3"/>
  <c r="R1399" i="3"/>
  <c r="P1399" i="3"/>
  <c r="BI1392" i="3"/>
  <c r="BH1392" i="3"/>
  <c r="BG1392" i="3"/>
  <c r="BE1392" i="3"/>
  <c r="T1392" i="3"/>
  <c r="R1392" i="3"/>
  <c r="P1392" i="3"/>
  <c r="BI1389" i="3"/>
  <c r="BH1389" i="3"/>
  <c r="BG1389" i="3"/>
  <c r="BE1389" i="3"/>
  <c r="T1389" i="3"/>
  <c r="R1389" i="3"/>
  <c r="P1389" i="3"/>
  <c r="BI1388" i="3"/>
  <c r="BH1388" i="3"/>
  <c r="BG1388" i="3"/>
  <c r="BE1388" i="3"/>
  <c r="T1388" i="3"/>
  <c r="R1388" i="3"/>
  <c r="P1388" i="3"/>
  <c r="BI1387" i="3"/>
  <c r="BH1387" i="3"/>
  <c r="BG1387" i="3"/>
  <c r="BE1387" i="3"/>
  <c r="T1387" i="3"/>
  <c r="R1387" i="3"/>
  <c r="P1387" i="3"/>
  <c r="BI1386" i="3"/>
  <c r="BH1386" i="3"/>
  <c r="BG1386" i="3"/>
  <c r="BE1386" i="3"/>
  <c r="T1386" i="3"/>
  <c r="R1386" i="3"/>
  <c r="P1386" i="3"/>
  <c r="BI1383" i="3"/>
  <c r="BH1383" i="3"/>
  <c r="BG1383" i="3"/>
  <c r="BE1383" i="3"/>
  <c r="T1383" i="3"/>
  <c r="R1383" i="3"/>
  <c r="P1383" i="3"/>
  <c r="BI1379" i="3"/>
  <c r="BH1379" i="3"/>
  <c r="BG1379" i="3"/>
  <c r="BE1379" i="3"/>
  <c r="T1379" i="3"/>
  <c r="R1379" i="3"/>
  <c r="P1379" i="3"/>
  <c r="BI1370" i="3"/>
  <c r="BH1370" i="3"/>
  <c r="BG1370" i="3"/>
  <c r="BE1370" i="3"/>
  <c r="T1370" i="3"/>
  <c r="R1370" i="3"/>
  <c r="P1370" i="3"/>
  <c r="BI1368" i="3"/>
  <c r="BH1368" i="3"/>
  <c r="BG1368" i="3"/>
  <c r="BE1368" i="3"/>
  <c r="T1368" i="3"/>
  <c r="R1368" i="3"/>
  <c r="P1368" i="3"/>
  <c r="BI1364" i="3"/>
  <c r="BH1364" i="3"/>
  <c r="BG1364" i="3"/>
  <c r="BE1364" i="3"/>
  <c r="T1364" i="3"/>
  <c r="R1364" i="3"/>
  <c r="P1364" i="3"/>
  <c r="BI1358" i="3"/>
  <c r="BH1358" i="3"/>
  <c r="BG1358" i="3"/>
  <c r="BE1358" i="3"/>
  <c r="T1358" i="3"/>
  <c r="R1358" i="3"/>
  <c r="P1358" i="3"/>
  <c r="BI1356" i="3"/>
  <c r="BH1356" i="3"/>
  <c r="BG1356" i="3"/>
  <c r="BE1356" i="3"/>
  <c r="T1356" i="3"/>
  <c r="R1356" i="3"/>
  <c r="P1356" i="3"/>
  <c r="BI1354" i="3"/>
  <c r="BH1354" i="3"/>
  <c r="BG1354" i="3"/>
  <c r="BE1354" i="3"/>
  <c r="T1354" i="3"/>
  <c r="R1354" i="3"/>
  <c r="P1354" i="3"/>
  <c r="BI1346" i="3"/>
  <c r="BH1346" i="3"/>
  <c r="BG1346" i="3"/>
  <c r="BE1346" i="3"/>
  <c r="T1346" i="3"/>
  <c r="R1346" i="3"/>
  <c r="P1346" i="3"/>
  <c r="BI1342" i="3"/>
  <c r="BH1342" i="3"/>
  <c r="BG1342" i="3"/>
  <c r="BE1342" i="3"/>
  <c r="T1342" i="3"/>
  <c r="R1342" i="3"/>
  <c r="P1342" i="3"/>
  <c r="BI1335" i="3"/>
  <c r="BH1335" i="3"/>
  <c r="BG1335" i="3"/>
  <c r="BE1335" i="3"/>
  <c r="T1335" i="3"/>
  <c r="R1335" i="3"/>
  <c r="P1335" i="3"/>
  <c r="BI1333" i="3"/>
  <c r="BH1333" i="3"/>
  <c r="BG1333" i="3"/>
  <c r="BE1333" i="3"/>
  <c r="T1333" i="3"/>
  <c r="R1333" i="3"/>
  <c r="P1333" i="3"/>
  <c r="BI1326" i="3"/>
  <c r="BH1326" i="3"/>
  <c r="BG1326" i="3"/>
  <c r="BE1326" i="3"/>
  <c r="T1326" i="3"/>
  <c r="R1326" i="3"/>
  <c r="P1326" i="3"/>
  <c r="BI1321" i="3"/>
  <c r="BH1321" i="3"/>
  <c r="BG1321" i="3"/>
  <c r="BE1321" i="3"/>
  <c r="T1321" i="3"/>
  <c r="R1321" i="3"/>
  <c r="P1321" i="3"/>
  <c r="BI1312" i="3"/>
  <c r="BH1312" i="3"/>
  <c r="BG1312" i="3"/>
  <c r="BE1312" i="3"/>
  <c r="T1312" i="3"/>
  <c r="R1312" i="3"/>
  <c r="P1312" i="3"/>
  <c r="BI1308" i="3"/>
  <c r="BH1308" i="3"/>
  <c r="BG1308" i="3"/>
  <c r="BE1308" i="3"/>
  <c r="T1308" i="3"/>
  <c r="R1308" i="3"/>
  <c r="P1308" i="3"/>
  <c r="BI1303" i="3"/>
  <c r="BH1303" i="3"/>
  <c r="BG1303" i="3"/>
  <c r="BE1303" i="3"/>
  <c r="T1303" i="3"/>
  <c r="R1303" i="3"/>
  <c r="P1303" i="3"/>
  <c r="BI1301" i="3"/>
  <c r="BH1301" i="3"/>
  <c r="BG1301" i="3"/>
  <c r="BE1301" i="3"/>
  <c r="T1301" i="3"/>
  <c r="R1301" i="3"/>
  <c r="P1301" i="3"/>
  <c r="BI1296" i="3"/>
  <c r="BH1296" i="3"/>
  <c r="BG1296" i="3"/>
  <c r="BE1296" i="3"/>
  <c r="T1296" i="3"/>
  <c r="R1296" i="3"/>
  <c r="P1296" i="3"/>
  <c r="BI1292" i="3"/>
  <c r="BH1292" i="3"/>
  <c r="BG1292" i="3"/>
  <c r="BE1292" i="3"/>
  <c r="T1292" i="3"/>
  <c r="R1292" i="3"/>
  <c r="P1292" i="3"/>
  <c r="BI1288" i="3"/>
  <c r="BH1288" i="3"/>
  <c r="BG1288" i="3"/>
  <c r="BE1288" i="3"/>
  <c r="T1288" i="3"/>
  <c r="R1288" i="3"/>
  <c r="P1288" i="3"/>
  <c r="BI1284" i="3"/>
  <c r="BH1284" i="3"/>
  <c r="BG1284" i="3"/>
  <c r="BE1284" i="3"/>
  <c r="T1284" i="3"/>
  <c r="R1284" i="3"/>
  <c r="P1284" i="3"/>
  <c r="BI1266" i="3"/>
  <c r="BH1266" i="3"/>
  <c r="BG1266" i="3"/>
  <c r="BE1266" i="3"/>
  <c r="T1266" i="3"/>
  <c r="R1266" i="3"/>
  <c r="P1266" i="3"/>
  <c r="BI1260" i="3"/>
  <c r="BH1260" i="3"/>
  <c r="BG1260" i="3"/>
  <c r="BE1260" i="3"/>
  <c r="T1260" i="3"/>
  <c r="R1260" i="3"/>
  <c r="P1260" i="3"/>
  <c r="BI1257" i="3"/>
  <c r="BH1257" i="3"/>
  <c r="BG1257" i="3"/>
  <c r="BE1257" i="3"/>
  <c r="T1257" i="3"/>
  <c r="R1257" i="3"/>
  <c r="P1257" i="3"/>
  <c r="BI1253" i="3"/>
  <c r="BH1253" i="3"/>
  <c r="BG1253" i="3"/>
  <c r="BE1253" i="3"/>
  <c r="T1253" i="3"/>
  <c r="R1253" i="3"/>
  <c r="P1253" i="3"/>
  <c r="BI1240" i="3"/>
  <c r="BH1240" i="3"/>
  <c r="BG1240" i="3"/>
  <c r="BE1240" i="3"/>
  <c r="T1240" i="3"/>
  <c r="R1240" i="3"/>
  <c r="P1240" i="3"/>
  <c r="BI1237" i="3"/>
  <c r="BH1237" i="3"/>
  <c r="BG1237" i="3"/>
  <c r="BE1237" i="3"/>
  <c r="T1237" i="3"/>
  <c r="R1237" i="3"/>
  <c r="P1237" i="3"/>
  <c r="BI1235" i="3"/>
  <c r="BH1235" i="3"/>
  <c r="BG1235" i="3"/>
  <c r="BE1235" i="3"/>
  <c r="T1235" i="3"/>
  <c r="R1235" i="3"/>
  <c r="P1235" i="3"/>
  <c r="BI1228" i="3"/>
  <c r="BH1228" i="3"/>
  <c r="BG1228" i="3"/>
  <c r="BE1228" i="3"/>
  <c r="T1228" i="3"/>
  <c r="R1228" i="3"/>
  <c r="P1228" i="3"/>
  <c r="BI1226" i="3"/>
  <c r="BH1226" i="3"/>
  <c r="BG1226" i="3"/>
  <c r="BE1226" i="3"/>
  <c r="T1226" i="3"/>
  <c r="R1226" i="3"/>
  <c r="P1226" i="3"/>
  <c r="BI1219" i="3"/>
  <c r="BH1219" i="3"/>
  <c r="BG1219" i="3"/>
  <c r="BE1219" i="3"/>
  <c r="T1219" i="3"/>
  <c r="R1219" i="3"/>
  <c r="P1219" i="3"/>
  <c r="BI1217" i="3"/>
  <c r="BH1217" i="3"/>
  <c r="BG1217" i="3"/>
  <c r="BE1217" i="3"/>
  <c r="T1217" i="3"/>
  <c r="R1217" i="3"/>
  <c r="P1217" i="3"/>
  <c r="BI1210" i="3"/>
  <c r="BH1210" i="3"/>
  <c r="BG1210" i="3"/>
  <c r="BE1210" i="3"/>
  <c r="T1210" i="3"/>
  <c r="R1210" i="3"/>
  <c r="P1210" i="3"/>
  <c r="BI1208" i="3"/>
  <c r="BH1208" i="3"/>
  <c r="BG1208" i="3"/>
  <c r="BE1208" i="3"/>
  <c r="T1208" i="3"/>
  <c r="R1208" i="3"/>
  <c r="P1208" i="3"/>
  <c r="BI1201" i="3"/>
  <c r="BH1201" i="3"/>
  <c r="BG1201" i="3"/>
  <c r="BE1201" i="3"/>
  <c r="T1201" i="3"/>
  <c r="R1201" i="3"/>
  <c r="P1201" i="3"/>
  <c r="BI1198" i="3"/>
  <c r="BH1198" i="3"/>
  <c r="BG1198" i="3"/>
  <c r="BE1198" i="3"/>
  <c r="T1198" i="3"/>
  <c r="R1198" i="3"/>
  <c r="P1198" i="3"/>
  <c r="BI1191" i="3"/>
  <c r="BH1191" i="3"/>
  <c r="BG1191" i="3"/>
  <c r="BE1191" i="3"/>
  <c r="T1191" i="3"/>
  <c r="R1191" i="3"/>
  <c r="P1191" i="3"/>
  <c r="BI1184" i="3"/>
  <c r="BH1184" i="3"/>
  <c r="BG1184" i="3"/>
  <c r="BE1184" i="3"/>
  <c r="T1184" i="3"/>
  <c r="R1184" i="3"/>
  <c r="P1184" i="3"/>
  <c r="BI1180" i="3"/>
  <c r="BH1180" i="3"/>
  <c r="BG1180" i="3"/>
  <c r="BE1180" i="3"/>
  <c r="T1180" i="3"/>
  <c r="R1180" i="3"/>
  <c r="P1180" i="3"/>
  <c r="BI1176" i="3"/>
  <c r="BH1176" i="3"/>
  <c r="BG1176" i="3"/>
  <c r="BE1176" i="3"/>
  <c r="T1176" i="3"/>
  <c r="R1176" i="3"/>
  <c r="P1176" i="3"/>
  <c r="BI1172" i="3"/>
  <c r="BH1172" i="3"/>
  <c r="BG1172" i="3"/>
  <c r="BE1172" i="3"/>
  <c r="T1172" i="3"/>
  <c r="R1172" i="3"/>
  <c r="P1172" i="3"/>
  <c r="BI1168" i="3"/>
  <c r="BH1168" i="3"/>
  <c r="BG1168" i="3"/>
  <c r="BE1168" i="3"/>
  <c r="T1168" i="3"/>
  <c r="R1168" i="3"/>
  <c r="P1168" i="3"/>
  <c r="BI1164" i="3"/>
  <c r="BH1164" i="3"/>
  <c r="BG1164" i="3"/>
  <c r="BE1164" i="3"/>
  <c r="T1164" i="3"/>
  <c r="R1164" i="3"/>
  <c r="P1164" i="3"/>
  <c r="BI1160" i="3"/>
  <c r="BH1160" i="3"/>
  <c r="BG1160" i="3"/>
  <c r="BE1160" i="3"/>
  <c r="T1160" i="3"/>
  <c r="R1160" i="3"/>
  <c r="P1160" i="3"/>
  <c r="BI1158" i="3"/>
  <c r="BH1158" i="3"/>
  <c r="BG1158" i="3"/>
  <c r="BE1158" i="3"/>
  <c r="T1158" i="3"/>
  <c r="R1158" i="3"/>
  <c r="P1158" i="3"/>
  <c r="BI1142" i="3"/>
  <c r="BH1142" i="3"/>
  <c r="BG1142" i="3"/>
  <c r="BE1142" i="3"/>
  <c r="T1142" i="3"/>
  <c r="R1142" i="3"/>
  <c r="P1142" i="3"/>
  <c r="BI1140" i="3"/>
  <c r="BH1140" i="3"/>
  <c r="BG1140" i="3"/>
  <c r="BE1140" i="3"/>
  <c r="T1140" i="3"/>
  <c r="R1140" i="3"/>
  <c r="P1140" i="3"/>
  <c r="BI1124" i="3"/>
  <c r="BH1124" i="3"/>
  <c r="BG1124" i="3"/>
  <c r="BE1124" i="3"/>
  <c r="T1124" i="3"/>
  <c r="R1124" i="3"/>
  <c r="P1124" i="3"/>
  <c r="BI1120" i="3"/>
  <c r="BH1120" i="3"/>
  <c r="BG1120" i="3"/>
  <c r="BE1120" i="3"/>
  <c r="T1120" i="3"/>
  <c r="T1119" i="3" s="1"/>
  <c r="R1120" i="3"/>
  <c r="R1119" i="3" s="1"/>
  <c r="P1120" i="3"/>
  <c r="P1119" i="3" s="1"/>
  <c r="BI1115" i="3"/>
  <c r="BH1115" i="3"/>
  <c r="BG1115" i="3"/>
  <c r="BE1115" i="3"/>
  <c r="T1115" i="3"/>
  <c r="R1115" i="3"/>
  <c r="P1115" i="3"/>
  <c r="BI1111" i="3"/>
  <c r="BH1111" i="3"/>
  <c r="BG1111" i="3"/>
  <c r="BE1111" i="3"/>
  <c r="T1111" i="3"/>
  <c r="R1111" i="3"/>
  <c r="P1111" i="3"/>
  <c r="BI1107" i="3"/>
  <c r="BH1107" i="3"/>
  <c r="BG1107" i="3"/>
  <c r="BE1107" i="3"/>
  <c r="T1107" i="3"/>
  <c r="R1107" i="3"/>
  <c r="P1107" i="3"/>
  <c r="BI1105" i="3"/>
  <c r="BH1105" i="3"/>
  <c r="BG1105" i="3"/>
  <c r="BE1105" i="3"/>
  <c r="T1105" i="3"/>
  <c r="R1105" i="3"/>
  <c r="P1105" i="3"/>
  <c r="BI1103" i="3"/>
  <c r="BH1103" i="3"/>
  <c r="BG1103" i="3"/>
  <c r="BE1103" i="3"/>
  <c r="T1103" i="3"/>
  <c r="R1103" i="3"/>
  <c r="P1103" i="3"/>
  <c r="BI1097" i="3"/>
  <c r="BH1097" i="3"/>
  <c r="BG1097" i="3"/>
  <c r="BE1097" i="3"/>
  <c r="T1097" i="3"/>
  <c r="R1097" i="3"/>
  <c r="P1097" i="3"/>
  <c r="BI1093" i="3"/>
  <c r="BH1093" i="3"/>
  <c r="BG1093" i="3"/>
  <c r="BE1093" i="3"/>
  <c r="T1093" i="3"/>
  <c r="R1093" i="3"/>
  <c r="P1093" i="3"/>
  <c r="BI1087" i="3"/>
  <c r="BH1087" i="3"/>
  <c r="BG1087" i="3"/>
  <c r="BE1087" i="3"/>
  <c r="T1087" i="3"/>
  <c r="R1087" i="3"/>
  <c r="P1087" i="3"/>
  <c r="BI1082" i="3"/>
  <c r="BH1082" i="3"/>
  <c r="BG1082" i="3"/>
  <c r="BE1082" i="3"/>
  <c r="T1082" i="3"/>
  <c r="R1082" i="3"/>
  <c r="P1082" i="3"/>
  <c r="BI1075" i="3"/>
  <c r="BH1075" i="3"/>
  <c r="BG1075" i="3"/>
  <c r="BE1075" i="3"/>
  <c r="T1075" i="3"/>
  <c r="R1075" i="3"/>
  <c r="P1075" i="3"/>
  <c r="BI1071" i="3"/>
  <c r="BH1071" i="3"/>
  <c r="BG1071" i="3"/>
  <c r="BE1071" i="3"/>
  <c r="T1071" i="3"/>
  <c r="R1071" i="3"/>
  <c r="P1071" i="3"/>
  <c r="BI1064" i="3"/>
  <c r="BH1064" i="3"/>
  <c r="BG1064" i="3"/>
  <c r="BE1064" i="3"/>
  <c r="T1064" i="3"/>
  <c r="R1064" i="3"/>
  <c r="P1064" i="3"/>
  <c r="BI1054" i="3"/>
  <c r="BH1054" i="3"/>
  <c r="BG1054" i="3"/>
  <c r="BE1054" i="3"/>
  <c r="T1054" i="3"/>
  <c r="R1054" i="3"/>
  <c r="P1054" i="3"/>
  <c r="BI1048" i="3"/>
  <c r="BH1048" i="3"/>
  <c r="BG1048" i="3"/>
  <c r="BE1048" i="3"/>
  <c r="T1048" i="3"/>
  <c r="R1048" i="3"/>
  <c r="P1048" i="3"/>
  <c r="BI1042" i="3"/>
  <c r="BH1042" i="3"/>
  <c r="BG1042" i="3"/>
  <c r="BE1042" i="3"/>
  <c r="T1042" i="3"/>
  <c r="R1042" i="3"/>
  <c r="P1042" i="3"/>
  <c r="BI1037" i="3"/>
  <c r="BH1037" i="3"/>
  <c r="BG1037" i="3"/>
  <c r="BE1037" i="3"/>
  <c r="T1037" i="3"/>
  <c r="R1037" i="3"/>
  <c r="P1037" i="3"/>
  <c r="BI1033" i="3"/>
  <c r="BH1033" i="3"/>
  <c r="BG1033" i="3"/>
  <c r="BE1033" i="3"/>
  <c r="T1033" i="3"/>
  <c r="R1033" i="3"/>
  <c r="P1033" i="3"/>
  <c r="BI1017" i="3"/>
  <c r="BH1017" i="3"/>
  <c r="BG1017" i="3"/>
  <c r="BE1017" i="3"/>
  <c r="T1017" i="3"/>
  <c r="R1017" i="3"/>
  <c r="P1017" i="3"/>
  <c r="BI976" i="3"/>
  <c r="BH976" i="3"/>
  <c r="BG976" i="3"/>
  <c r="BE976" i="3"/>
  <c r="T976" i="3"/>
  <c r="R976" i="3"/>
  <c r="P976" i="3"/>
  <c r="BI972" i="3"/>
  <c r="BH972" i="3"/>
  <c r="BG972" i="3"/>
  <c r="BE972" i="3"/>
  <c r="T972" i="3"/>
  <c r="R972" i="3"/>
  <c r="P972" i="3"/>
  <c r="BI968" i="3"/>
  <c r="BH968" i="3"/>
  <c r="BG968" i="3"/>
  <c r="BE968" i="3"/>
  <c r="T968" i="3"/>
  <c r="R968" i="3"/>
  <c r="P968" i="3"/>
  <c r="BI966" i="3"/>
  <c r="BH966" i="3"/>
  <c r="BG966" i="3"/>
  <c r="BE966" i="3"/>
  <c r="T966" i="3"/>
  <c r="R966" i="3"/>
  <c r="P966" i="3"/>
  <c r="BI961" i="3"/>
  <c r="BH961" i="3"/>
  <c r="BG961" i="3"/>
  <c r="BE961" i="3"/>
  <c r="T961" i="3"/>
  <c r="R961" i="3"/>
  <c r="P961" i="3"/>
  <c r="BI955" i="3"/>
  <c r="BH955" i="3"/>
  <c r="BG955" i="3"/>
  <c r="BE955" i="3"/>
  <c r="T955" i="3"/>
  <c r="R955" i="3"/>
  <c r="P955" i="3"/>
  <c r="BI951" i="3"/>
  <c r="BH951" i="3"/>
  <c r="BG951" i="3"/>
  <c r="BE951" i="3"/>
  <c r="T951" i="3"/>
  <c r="R951" i="3"/>
  <c r="P951" i="3"/>
  <c r="BI949" i="3"/>
  <c r="BH949" i="3"/>
  <c r="BG949" i="3"/>
  <c r="BE949" i="3"/>
  <c r="T949" i="3"/>
  <c r="R949" i="3"/>
  <c r="P949" i="3"/>
  <c r="BI944" i="3"/>
  <c r="BH944" i="3"/>
  <c r="BG944" i="3"/>
  <c r="BE944" i="3"/>
  <c r="T944" i="3"/>
  <c r="R944" i="3"/>
  <c r="P944" i="3"/>
  <c r="BI943" i="3"/>
  <c r="BH943" i="3"/>
  <c r="BG943" i="3"/>
  <c r="BE943" i="3"/>
  <c r="T943" i="3"/>
  <c r="R943" i="3"/>
  <c r="P943" i="3"/>
  <c r="BI937" i="3"/>
  <c r="BH937" i="3"/>
  <c r="BG937" i="3"/>
  <c r="BE937" i="3"/>
  <c r="T937" i="3"/>
  <c r="R937" i="3"/>
  <c r="P937" i="3"/>
  <c r="BI934" i="3"/>
  <c r="BH934" i="3"/>
  <c r="BG934" i="3"/>
  <c r="BE934" i="3"/>
  <c r="T934" i="3"/>
  <c r="R934" i="3"/>
  <c r="P934" i="3"/>
  <c r="BI931" i="3"/>
  <c r="BH931" i="3"/>
  <c r="BG931" i="3"/>
  <c r="BE931" i="3"/>
  <c r="T931" i="3"/>
  <c r="R931" i="3"/>
  <c r="P931" i="3"/>
  <c r="BI927" i="3"/>
  <c r="BH927" i="3"/>
  <c r="BG927" i="3"/>
  <c r="BE927" i="3"/>
  <c r="T927" i="3"/>
  <c r="R927" i="3"/>
  <c r="P927" i="3"/>
  <c r="BI923" i="3"/>
  <c r="BH923" i="3"/>
  <c r="BG923" i="3"/>
  <c r="BE923" i="3"/>
  <c r="T923" i="3"/>
  <c r="R923" i="3"/>
  <c r="P923" i="3"/>
  <c r="BI919" i="3"/>
  <c r="BH919" i="3"/>
  <c r="BG919" i="3"/>
  <c r="BE919" i="3"/>
  <c r="T919" i="3"/>
  <c r="R919" i="3"/>
  <c r="P919" i="3"/>
  <c r="BI907" i="3"/>
  <c r="BH907" i="3"/>
  <c r="BG907" i="3"/>
  <c r="BE907" i="3"/>
  <c r="T907" i="3"/>
  <c r="R907" i="3"/>
  <c r="P907" i="3"/>
  <c r="BI902" i="3"/>
  <c r="BH902" i="3"/>
  <c r="BG902" i="3"/>
  <c r="BE902" i="3"/>
  <c r="T902" i="3"/>
  <c r="R902" i="3"/>
  <c r="P902" i="3"/>
  <c r="BI900" i="3"/>
  <c r="BH900" i="3"/>
  <c r="BG900" i="3"/>
  <c r="BE900" i="3"/>
  <c r="T900" i="3"/>
  <c r="R900" i="3"/>
  <c r="P900" i="3"/>
  <c r="BI893" i="3"/>
  <c r="BH893" i="3"/>
  <c r="BG893" i="3"/>
  <c r="BE893" i="3"/>
  <c r="T893" i="3"/>
  <c r="R893" i="3"/>
  <c r="P893" i="3"/>
  <c r="BI885" i="3"/>
  <c r="BH885" i="3"/>
  <c r="BG885" i="3"/>
  <c r="BE885" i="3"/>
  <c r="T885" i="3"/>
  <c r="R885" i="3"/>
  <c r="P885" i="3"/>
  <c r="BI869" i="3"/>
  <c r="BH869" i="3"/>
  <c r="BG869" i="3"/>
  <c r="BE869" i="3"/>
  <c r="T869" i="3"/>
  <c r="R869" i="3"/>
  <c r="P869" i="3"/>
  <c r="BI864" i="3"/>
  <c r="BH864" i="3"/>
  <c r="BG864" i="3"/>
  <c r="BE864" i="3"/>
  <c r="T864" i="3"/>
  <c r="R864" i="3"/>
  <c r="P864" i="3"/>
  <c r="BI853" i="3"/>
  <c r="BH853" i="3"/>
  <c r="BG853" i="3"/>
  <c r="BE853" i="3"/>
  <c r="T853" i="3"/>
  <c r="R853" i="3"/>
  <c r="P853" i="3"/>
  <c r="BI849" i="3"/>
  <c r="BH849" i="3"/>
  <c r="BG849" i="3"/>
  <c r="BE849" i="3"/>
  <c r="T849" i="3"/>
  <c r="R849" i="3"/>
  <c r="P849" i="3"/>
  <c r="BI845" i="3"/>
  <c r="BH845" i="3"/>
  <c r="BG845" i="3"/>
  <c r="BE845" i="3"/>
  <c r="T845" i="3"/>
  <c r="R845" i="3"/>
  <c r="P845" i="3"/>
  <c r="BI836" i="3"/>
  <c r="BH836" i="3"/>
  <c r="BG836" i="3"/>
  <c r="BE836" i="3"/>
  <c r="T836" i="3"/>
  <c r="R836" i="3"/>
  <c r="P836" i="3"/>
  <c r="BI820" i="3"/>
  <c r="BH820" i="3"/>
  <c r="BG820" i="3"/>
  <c r="BE820" i="3"/>
  <c r="T820" i="3"/>
  <c r="R820" i="3"/>
  <c r="P820" i="3"/>
  <c r="BI816" i="3"/>
  <c r="BH816" i="3"/>
  <c r="BG816" i="3"/>
  <c r="BE816" i="3"/>
  <c r="T816" i="3"/>
  <c r="R816" i="3"/>
  <c r="P816" i="3"/>
  <c r="BI802" i="3"/>
  <c r="BH802" i="3"/>
  <c r="BG802" i="3"/>
  <c r="BE802" i="3"/>
  <c r="T802" i="3"/>
  <c r="R802" i="3"/>
  <c r="P802" i="3"/>
  <c r="BI787" i="3"/>
  <c r="BH787" i="3"/>
  <c r="BG787" i="3"/>
  <c r="BE787" i="3"/>
  <c r="T787" i="3"/>
  <c r="R787" i="3"/>
  <c r="P787" i="3"/>
  <c r="BI778" i="3"/>
  <c r="BH778" i="3"/>
  <c r="BG778" i="3"/>
  <c r="BE778" i="3"/>
  <c r="T778" i="3"/>
  <c r="R778" i="3"/>
  <c r="P778" i="3"/>
  <c r="BI774" i="3"/>
  <c r="BH774" i="3"/>
  <c r="BG774" i="3"/>
  <c r="BE774" i="3"/>
  <c r="T774" i="3"/>
  <c r="R774" i="3"/>
  <c r="P774" i="3"/>
  <c r="BI770" i="3"/>
  <c r="BH770" i="3"/>
  <c r="BG770" i="3"/>
  <c r="BE770" i="3"/>
  <c r="T770" i="3"/>
  <c r="R770" i="3"/>
  <c r="P770" i="3"/>
  <c r="BI766" i="3"/>
  <c r="BH766" i="3"/>
  <c r="BG766" i="3"/>
  <c r="BE766" i="3"/>
  <c r="T766" i="3"/>
  <c r="R766" i="3"/>
  <c r="P766" i="3"/>
  <c r="BI762" i="3"/>
  <c r="BH762" i="3"/>
  <c r="BG762" i="3"/>
  <c r="BE762" i="3"/>
  <c r="T762" i="3"/>
  <c r="R762" i="3"/>
  <c r="P762" i="3"/>
  <c r="BI723" i="3"/>
  <c r="BH723" i="3"/>
  <c r="BG723" i="3"/>
  <c r="BE723" i="3"/>
  <c r="T723" i="3"/>
  <c r="R723" i="3"/>
  <c r="P723" i="3"/>
  <c r="BI721" i="3"/>
  <c r="BH721" i="3"/>
  <c r="BG721" i="3"/>
  <c r="BE721" i="3"/>
  <c r="T721" i="3"/>
  <c r="R721" i="3"/>
  <c r="P721" i="3"/>
  <c r="BI713" i="3"/>
  <c r="BH713" i="3"/>
  <c r="BG713" i="3"/>
  <c r="BE713" i="3"/>
  <c r="T713" i="3"/>
  <c r="R713" i="3"/>
  <c r="P713" i="3"/>
  <c r="BI709" i="3"/>
  <c r="BH709" i="3"/>
  <c r="BG709" i="3"/>
  <c r="BE709" i="3"/>
  <c r="T709" i="3"/>
  <c r="R709" i="3"/>
  <c r="P709" i="3"/>
  <c r="BI705" i="3"/>
  <c r="BH705" i="3"/>
  <c r="BG705" i="3"/>
  <c r="BE705" i="3"/>
  <c r="T705" i="3"/>
  <c r="R705" i="3"/>
  <c r="P705" i="3"/>
  <c r="BI703" i="3"/>
  <c r="BH703" i="3"/>
  <c r="BG703" i="3"/>
  <c r="BE703" i="3"/>
  <c r="T703" i="3"/>
  <c r="R703" i="3"/>
  <c r="P703" i="3"/>
  <c r="BI692" i="3"/>
  <c r="BH692" i="3"/>
  <c r="BG692" i="3"/>
  <c r="BE692" i="3"/>
  <c r="T692" i="3"/>
  <c r="R692" i="3"/>
  <c r="P692" i="3"/>
  <c r="BI690" i="3"/>
  <c r="BH690" i="3"/>
  <c r="BG690" i="3"/>
  <c r="BE690" i="3"/>
  <c r="T690" i="3"/>
  <c r="R690" i="3"/>
  <c r="P690" i="3"/>
  <c r="BI671" i="3"/>
  <c r="BH671" i="3"/>
  <c r="BG671" i="3"/>
  <c r="BE671" i="3"/>
  <c r="T671" i="3"/>
  <c r="R671" i="3"/>
  <c r="P671" i="3"/>
  <c r="BI669" i="3"/>
  <c r="BH669" i="3"/>
  <c r="BG669" i="3"/>
  <c r="BE669" i="3"/>
  <c r="T669" i="3"/>
  <c r="R669" i="3"/>
  <c r="P669" i="3"/>
  <c r="BI662" i="3"/>
  <c r="BH662" i="3"/>
  <c r="BG662" i="3"/>
  <c r="BE662" i="3"/>
  <c r="T662" i="3"/>
  <c r="R662" i="3"/>
  <c r="P662" i="3"/>
  <c r="BI660" i="3"/>
  <c r="BH660" i="3"/>
  <c r="BG660" i="3"/>
  <c r="BE660" i="3"/>
  <c r="T660" i="3"/>
  <c r="R660" i="3"/>
  <c r="P660" i="3"/>
  <c r="BI646" i="3"/>
  <c r="BH646" i="3"/>
  <c r="BG646" i="3"/>
  <c r="BE646" i="3"/>
  <c r="T646" i="3"/>
  <c r="R646" i="3"/>
  <c r="P646" i="3"/>
  <c r="BI642" i="3"/>
  <c r="BH642" i="3"/>
  <c r="BG642" i="3"/>
  <c r="BE642" i="3"/>
  <c r="T642" i="3"/>
  <c r="R642" i="3"/>
  <c r="P642" i="3"/>
  <c r="BI638" i="3"/>
  <c r="BH638" i="3"/>
  <c r="BG638" i="3"/>
  <c r="BE638" i="3"/>
  <c r="T638" i="3"/>
  <c r="R638" i="3"/>
  <c r="P638" i="3"/>
  <c r="BI634" i="3"/>
  <c r="BH634" i="3"/>
  <c r="BG634" i="3"/>
  <c r="BE634" i="3"/>
  <c r="T634" i="3"/>
  <c r="R634" i="3"/>
  <c r="P634" i="3"/>
  <c r="BI632" i="3"/>
  <c r="BH632" i="3"/>
  <c r="BG632" i="3"/>
  <c r="BE632" i="3"/>
  <c r="T632" i="3"/>
  <c r="R632" i="3"/>
  <c r="P632" i="3"/>
  <c r="BI620" i="3"/>
  <c r="BH620" i="3"/>
  <c r="BG620" i="3"/>
  <c r="BE620" i="3"/>
  <c r="T620" i="3"/>
  <c r="R620" i="3"/>
  <c r="P620" i="3"/>
  <c r="BI601" i="3"/>
  <c r="BH601" i="3"/>
  <c r="BG601" i="3"/>
  <c r="BE601" i="3"/>
  <c r="T601" i="3"/>
  <c r="R601" i="3"/>
  <c r="P601" i="3"/>
  <c r="BI599" i="3"/>
  <c r="BH599" i="3"/>
  <c r="BG599" i="3"/>
  <c r="BE599" i="3"/>
  <c r="T599" i="3"/>
  <c r="R599" i="3"/>
  <c r="P599" i="3"/>
  <c r="BI575" i="3"/>
  <c r="BH575" i="3"/>
  <c r="BG575" i="3"/>
  <c r="BE575" i="3"/>
  <c r="T575" i="3"/>
  <c r="R575" i="3"/>
  <c r="P575" i="3"/>
  <c r="BI556" i="3"/>
  <c r="BH556" i="3"/>
  <c r="BG556" i="3"/>
  <c r="BE556" i="3"/>
  <c r="T556" i="3"/>
  <c r="R556" i="3"/>
  <c r="P556" i="3"/>
  <c r="BI544" i="3"/>
  <c r="BH544" i="3"/>
  <c r="BG544" i="3"/>
  <c r="BE544" i="3"/>
  <c r="T544" i="3"/>
  <c r="R544" i="3"/>
  <c r="P544" i="3"/>
  <c r="BI529" i="3"/>
  <c r="BH529" i="3"/>
  <c r="BG529" i="3"/>
  <c r="BE529" i="3"/>
  <c r="T529" i="3"/>
  <c r="R529" i="3"/>
  <c r="P529" i="3"/>
  <c r="BI522" i="3"/>
  <c r="BH522" i="3"/>
  <c r="BG522" i="3"/>
  <c r="BE522" i="3"/>
  <c r="T522" i="3"/>
  <c r="R522" i="3"/>
  <c r="P522" i="3"/>
  <c r="BI504" i="3"/>
  <c r="BH504" i="3"/>
  <c r="BG504" i="3"/>
  <c r="BE504" i="3"/>
  <c r="T504" i="3"/>
  <c r="R504" i="3"/>
  <c r="P504" i="3"/>
  <c r="BI482" i="3"/>
  <c r="BH482" i="3"/>
  <c r="BG482" i="3"/>
  <c r="BE482" i="3"/>
  <c r="T482" i="3"/>
  <c r="R482" i="3"/>
  <c r="P482" i="3"/>
  <c r="BI480" i="3"/>
  <c r="BH480" i="3"/>
  <c r="BG480" i="3"/>
  <c r="BE480" i="3"/>
  <c r="T480" i="3"/>
  <c r="R480" i="3"/>
  <c r="P480" i="3"/>
  <c r="BI470" i="3"/>
  <c r="BH470" i="3"/>
  <c r="BG470" i="3"/>
  <c r="BE470" i="3"/>
  <c r="T470" i="3"/>
  <c r="R470" i="3"/>
  <c r="P470" i="3"/>
  <c r="BI455" i="3"/>
  <c r="BH455" i="3"/>
  <c r="BG455" i="3"/>
  <c r="BE455" i="3"/>
  <c r="T455" i="3"/>
  <c r="R455" i="3"/>
  <c r="P455" i="3"/>
  <c r="BI445" i="3"/>
  <c r="BH445" i="3"/>
  <c r="BG445" i="3"/>
  <c r="BE445" i="3"/>
  <c r="T445" i="3"/>
  <c r="R445" i="3"/>
  <c r="P445" i="3"/>
  <c r="BI439" i="3"/>
  <c r="BH439" i="3"/>
  <c r="BG439" i="3"/>
  <c r="BE439" i="3"/>
  <c r="T439" i="3"/>
  <c r="R439" i="3"/>
  <c r="P439" i="3"/>
  <c r="BI430" i="3"/>
  <c r="BH430" i="3"/>
  <c r="BG430" i="3"/>
  <c r="BE430" i="3"/>
  <c r="T430" i="3"/>
  <c r="R430" i="3"/>
  <c r="P430" i="3"/>
  <c r="BI425" i="3"/>
  <c r="BH425" i="3"/>
  <c r="BG425" i="3"/>
  <c r="BE425" i="3"/>
  <c r="T425" i="3"/>
  <c r="R425" i="3"/>
  <c r="P425" i="3"/>
  <c r="BI420" i="3"/>
  <c r="BH420" i="3"/>
  <c r="BG420" i="3"/>
  <c r="BE420" i="3"/>
  <c r="T420" i="3"/>
  <c r="R420" i="3"/>
  <c r="P420" i="3"/>
  <c r="BI414" i="3"/>
  <c r="BH414" i="3"/>
  <c r="BG414" i="3"/>
  <c r="BE414" i="3"/>
  <c r="T414" i="3"/>
  <c r="R414" i="3"/>
  <c r="P414" i="3"/>
  <c r="BI412" i="3"/>
  <c r="BH412" i="3"/>
  <c r="BG412" i="3"/>
  <c r="BE412" i="3"/>
  <c r="T412" i="3"/>
  <c r="R412" i="3"/>
  <c r="P412" i="3"/>
  <c r="BI403" i="3"/>
  <c r="BH403" i="3"/>
  <c r="BG403" i="3"/>
  <c r="BE403" i="3"/>
  <c r="T403" i="3"/>
  <c r="R403" i="3"/>
  <c r="P403" i="3"/>
  <c r="BI397" i="3"/>
  <c r="BH397" i="3"/>
  <c r="BG397" i="3"/>
  <c r="BE397" i="3"/>
  <c r="T397" i="3"/>
  <c r="R397" i="3"/>
  <c r="P397" i="3"/>
  <c r="BI392" i="3"/>
  <c r="BH392" i="3"/>
  <c r="BG392" i="3"/>
  <c r="BE392" i="3"/>
  <c r="T392" i="3"/>
  <c r="R392" i="3"/>
  <c r="P392" i="3"/>
  <c r="BI387" i="3"/>
  <c r="BH387" i="3"/>
  <c r="BG387" i="3"/>
  <c r="BE387" i="3"/>
  <c r="T387" i="3"/>
  <c r="R387" i="3"/>
  <c r="P387" i="3"/>
  <c r="BI382" i="3"/>
  <c r="BH382" i="3"/>
  <c r="BG382" i="3"/>
  <c r="BE382" i="3"/>
  <c r="T382" i="3"/>
  <c r="R382" i="3"/>
  <c r="P382" i="3"/>
  <c r="BI373" i="3"/>
  <c r="BH373" i="3"/>
  <c r="BG373" i="3"/>
  <c r="BE373" i="3"/>
  <c r="T373" i="3"/>
  <c r="R373" i="3"/>
  <c r="P373" i="3"/>
  <c r="BI368" i="3"/>
  <c r="BH368" i="3"/>
  <c r="BG368" i="3"/>
  <c r="BE368" i="3"/>
  <c r="T368" i="3"/>
  <c r="R368" i="3"/>
  <c r="P368" i="3"/>
  <c r="BI363" i="3"/>
  <c r="BH363" i="3"/>
  <c r="BG363" i="3"/>
  <c r="BE363" i="3"/>
  <c r="T363" i="3"/>
  <c r="R363" i="3"/>
  <c r="P363" i="3"/>
  <c r="BI358" i="3"/>
  <c r="BH358" i="3"/>
  <c r="BG358" i="3"/>
  <c r="BE358" i="3"/>
  <c r="T358" i="3"/>
  <c r="R358" i="3"/>
  <c r="P358" i="3"/>
  <c r="BI352" i="3"/>
  <c r="BH352" i="3"/>
  <c r="BG352" i="3"/>
  <c r="BE352" i="3"/>
  <c r="T352" i="3"/>
  <c r="R352" i="3"/>
  <c r="P352" i="3"/>
  <c r="BI347" i="3"/>
  <c r="BH347" i="3"/>
  <c r="BG347" i="3"/>
  <c r="BE347" i="3"/>
  <c r="T347" i="3"/>
  <c r="R347" i="3"/>
  <c r="P347" i="3"/>
  <c r="BI335" i="3"/>
  <c r="BH335" i="3"/>
  <c r="BG335" i="3"/>
  <c r="BE335" i="3"/>
  <c r="T335" i="3"/>
  <c r="R335" i="3"/>
  <c r="P335" i="3"/>
  <c r="BI330" i="3"/>
  <c r="BH330" i="3"/>
  <c r="BG330" i="3"/>
  <c r="BE330" i="3"/>
  <c r="T330" i="3"/>
  <c r="R330" i="3"/>
  <c r="P330" i="3"/>
  <c r="BI325" i="3"/>
  <c r="BH325" i="3"/>
  <c r="BG325" i="3"/>
  <c r="BE325" i="3"/>
  <c r="T325" i="3"/>
  <c r="R325" i="3"/>
  <c r="P325" i="3"/>
  <c r="BI312" i="3"/>
  <c r="BH312" i="3"/>
  <c r="BG312" i="3"/>
  <c r="BE312" i="3"/>
  <c r="T312" i="3"/>
  <c r="R312" i="3"/>
  <c r="P312" i="3"/>
  <c r="BI304" i="3"/>
  <c r="BH304" i="3"/>
  <c r="BG304" i="3"/>
  <c r="BE304" i="3"/>
  <c r="T304" i="3"/>
  <c r="R304" i="3"/>
  <c r="P304" i="3"/>
  <c r="BI297" i="3"/>
  <c r="BH297" i="3"/>
  <c r="BG297" i="3"/>
  <c r="BE297" i="3"/>
  <c r="T297" i="3"/>
  <c r="R297" i="3"/>
  <c r="P297" i="3"/>
  <c r="BI291" i="3"/>
  <c r="BH291" i="3"/>
  <c r="BG291" i="3"/>
  <c r="BE291" i="3"/>
  <c r="T291" i="3"/>
  <c r="R291" i="3"/>
  <c r="P291" i="3"/>
  <c r="BI285" i="3"/>
  <c r="BH285" i="3"/>
  <c r="BG285" i="3"/>
  <c r="BE285" i="3"/>
  <c r="T285" i="3"/>
  <c r="R285" i="3"/>
  <c r="P285" i="3"/>
  <c r="BI280" i="3"/>
  <c r="BH280" i="3"/>
  <c r="BG280" i="3"/>
  <c r="BE280" i="3"/>
  <c r="T280" i="3"/>
  <c r="R280" i="3"/>
  <c r="P280" i="3"/>
  <c r="BI263" i="3"/>
  <c r="BH263" i="3"/>
  <c r="BG263" i="3"/>
  <c r="BE263" i="3"/>
  <c r="T263" i="3"/>
  <c r="R263" i="3"/>
  <c r="P263" i="3"/>
  <c r="BI256" i="3"/>
  <c r="BH256" i="3"/>
  <c r="BG256" i="3"/>
  <c r="BE256" i="3"/>
  <c r="T256" i="3"/>
  <c r="R256" i="3"/>
  <c r="P256" i="3"/>
  <c r="BI254" i="3"/>
  <c r="BH254" i="3"/>
  <c r="BG254" i="3"/>
  <c r="BE254" i="3"/>
  <c r="T254" i="3"/>
  <c r="R254" i="3"/>
  <c r="P254" i="3"/>
  <c r="BI247" i="3"/>
  <c r="BH247" i="3"/>
  <c r="BG247" i="3"/>
  <c r="BE247" i="3"/>
  <c r="T247" i="3"/>
  <c r="R247" i="3"/>
  <c r="P247" i="3"/>
  <c r="BI240" i="3"/>
  <c r="BH240" i="3"/>
  <c r="BG240" i="3"/>
  <c r="BE240" i="3"/>
  <c r="T240" i="3"/>
  <c r="R240" i="3"/>
  <c r="P240" i="3"/>
  <c r="BI220" i="3"/>
  <c r="BH220" i="3"/>
  <c r="BG220" i="3"/>
  <c r="BE220" i="3"/>
  <c r="T220" i="3"/>
  <c r="R220" i="3"/>
  <c r="P220" i="3"/>
  <c r="BI214" i="3"/>
  <c r="BH214" i="3"/>
  <c r="BG214" i="3"/>
  <c r="BE214" i="3"/>
  <c r="T214" i="3"/>
  <c r="R214" i="3"/>
  <c r="P214" i="3"/>
  <c r="BI207" i="3"/>
  <c r="BH207" i="3"/>
  <c r="BG207" i="3"/>
  <c r="BE207" i="3"/>
  <c r="T207" i="3"/>
  <c r="R207" i="3"/>
  <c r="P207" i="3"/>
  <c r="BI200" i="3"/>
  <c r="BH200" i="3"/>
  <c r="BG200" i="3"/>
  <c r="BE200" i="3"/>
  <c r="T200" i="3"/>
  <c r="R200" i="3"/>
  <c r="P200" i="3"/>
  <c r="BI198" i="3"/>
  <c r="BH198" i="3"/>
  <c r="BG198" i="3"/>
  <c r="BE198" i="3"/>
  <c r="T198" i="3"/>
  <c r="R198" i="3"/>
  <c r="P198" i="3"/>
  <c r="BI189" i="3"/>
  <c r="BH189" i="3"/>
  <c r="BG189" i="3"/>
  <c r="BE189" i="3"/>
  <c r="T189" i="3"/>
  <c r="R189" i="3"/>
  <c r="P189" i="3"/>
  <c r="BI183" i="3"/>
  <c r="BH183" i="3"/>
  <c r="BG183" i="3"/>
  <c r="BE183" i="3"/>
  <c r="T183" i="3"/>
  <c r="R183" i="3"/>
  <c r="P183" i="3"/>
  <c r="BI176" i="3"/>
  <c r="BH176" i="3"/>
  <c r="BG176" i="3"/>
  <c r="BE176" i="3"/>
  <c r="T176" i="3"/>
  <c r="R176" i="3"/>
  <c r="P176" i="3"/>
  <c r="BI165" i="3"/>
  <c r="BH165" i="3"/>
  <c r="BG165" i="3"/>
  <c r="BE165" i="3"/>
  <c r="T165" i="3"/>
  <c r="R165" i="3"/>
  <c r="P165" i="3"/>
  <c r="BI158" i="3"/>
  <c r="BH158" i="3"/>
  <c r="BG158" i="3"/>
  <c r="BE158" i="3"/>
  <c r="T158" i="3"/>
  <c r="R158" i="3"/>
  <c r="P158" i="3"/>
  <c r="BI154" i="3"/>
  <c r="BH154" i="3"/>
  <c r="BG154" i="3"/>
  <c r="BE154" i="3"/>
  <c r="T154" i="3"/>
  <c r="R154" i="3"/>
  <c r="P154" i="3"/>
  <c r="BI144" i="3"/>
  <c r="BH144" i="3"/>
  <c r="BG144" i="3"/>
  <c r="BE144" i="3"/>
  <c r="T144" i="3"/>
  <c r="R144" i="3"/>
  <c r="P144" i="3"/>
  <c r="BI128" i="3"/>
  <c r="BH128" i="3"/>
  <c r="BG128" i="3"/>
  <c r="BE128" i="3"/>
  <c r="T128" i="3"/>
  <c r="R128" i="3"/>
  <c r="P128" i="3"/>
  <c r="BI121" i="3"/>
  <c r="BH121" i="3"/>
  <c r="BG121" i="3"/>
  <c r="BE121" i="3"/>
  <c r="T121" i="3"/>
  <c r="R121" i="3"/>
  <c r="P121" i="3"/>
  <c r="BI117" i="3"/>
  <c r="BH117" i="3"/>
  <c r="BG117" i="3"/>
  <c r="BE117" i="3"/>
  <c r="T117" i="3"/>
  <c r="R117" i="3"/>
  <c r="P117" i="3"/>
  <c r="J111" i="3"/>
  <c r="J110" i="3"/>
  <c r="F110" i="3"/>
  <c r="F108" i="3"/>
  <c r="E106" i="3"/>
  <c r="J59" i="3"/>
  <c r="J58" i="3"/>
  <c r="F58" i="3"/>
  <c r="F56" i="3"/>
  <c r="E54" i="3"/>
  <c r="J20" i="3"/>
  <c r="E20" i="3"/>
  <c r="F111" i="3" s="1"/>
  <c r="J19" i="3"/>
  <c r="J14" i="3"/>
  <c r="J108" i="3" s="1"/>
  <c r="E7" i="3"/>
  <c r="E50" i="3" s="1"/>
  <c r="J39" i="2"/>
  <c r="J38" i="2"/>
  <c r="AY56" i="1"/>
  <c r="J37" i="2"/>
  <c r="AX56" i="1" s="1"/>
  <c r="BI643" i="2"/>
  <c r="BH643" i="2"/>
  <c r="BG643" i="2"/>
  <c r="BE643" i="2"/>
  <c r="T643" i="2"/>
  <c r="T642" i="2"/>
  <c r="R643" i="2"/>
  <c r="R642" i="2" s="1"/>
  <c r="P643" i="2"/>
  <c r="P642" i="2"/>
  <c r="BI636" i="2"/>
  <c r="BH636" i="2"/>
  <c r="BG636" i="2"/>
  <c r="BE636" i="2"/>
  <c r="T636" i="2"/>
  <c r="T635" i="2" s="1"/>
  <c r="R636" i="2"/>
  <c r="R635" i="2" s="1"/>
  <c r="P636" i="2"/>
  <c r="P635" i="2" s="1"/>
  <c r="BI629" i="2"/>
  <c r="BH629" i="2"/>
  <c r="BG629" i="2"/>
  <c r="BE629" i="2"/>
  <c r="T629" i="2"/>
  <c r="R629" i="2"/>
  <c r="P629" i="2"/>
  <c r="BI623" i="2"/>
  <c r="BH623" i="2"/>
  <c r="BG623" i="2"/>
  <c r="BE623" i="2"/>
  <c r="T623" i="2"/>
  <c r="R623" i="2"/>
  <c r="P623" i="2"/>
  <c r="BI617" i="2"/>
  <c r="BH617" i="2"/>
  <c r="BG617" i="2"/>
  <c r="BE617" i="2"/>
  <c r="T617" i="2"/>
  <c r="R617" i="2"/>
  <c r="P617" i="2"/>
  <c r="BI612" i="2"/>
  <c r="BH612" i="2"/>
  <c r="BG612" i="2"/>
  <c r="BE612" i="2"/>
  <c r="T612" i="2"/>
  <c r="R612" i="2"/>
  <c r="P612" i="2"/>
  <c r="BI606" i="2"/>
  <c r="BH606" i="2"/>
  <c r="BG606" i="2"/>
  <c r="BE606" i="2"/>
  <c r="T606" i="2"/>
  <c r="T605" i="2"/>
  <c r="R606" i="2"/>
  <c r="R605" i="2" s="1"/>
  <c r="P606" i="2"/>
  <c r="P605" i="2"/>
  <c r="BI600" i="2"/>
  <c r="BH600" i="2"/>
  <c r="BG600" i="2"/>
  <c r="BE600" i="2"/>
  <c r="T600" i="2"/>
  <c r="R600" i="2"/>
  <c r="P600" i="2"/>
  <c r="BI595" i="2"/>
  <c r="BH595" i="2"/>
  <c r="BG595" i="2"/>
  <c r="BE595" i="2"/>
  <c r="T595" i="2"/>
  <c r="R595" i="2"/>
  <c r="P595" i="2"/>
  <c r="BI593" i="2"/>
  <c r="BH593" i="2"/>
  <c r="BG593" i="2"/>
  <c r="BE593" i="2"/>
  <c r="T593" i="2"/>
  <c r="R593" i="2"/>
  <c r="P593" i="2"/>
  <c r="BI587" i="2"/>
  <c r="BH587" i="2"/>
  <c r="BG587" i="2"/>
  <c r="BE587" i="2"/>
  <c r="T587" i="2"/>
  <c r="R587" i="2"/>
  <c r="P587" i="2"/>
  <c r="BI584" i="2"/>
  <c r="BH584" i="2"/>
  <c r="BG584" i="2"/>
  <c r="BE584" i="2"/>
  <c r="T584" i="2"/>
  <c r="R584" i="2"/>
  <c r="P584" i="2"/>
  <c r="BI578" i="2"/>
  <c r="BH578" i="2"/>
  <c r="BG578" i="2"/>
  <c r="BE578" i="2"/>
  <c r="T578" i="2"/>
  <c r="R578" i="2"/>
  <c r="P578" i="2"/>
  <c r="BI570" i="2"/>
  <c r="BH570" i="2"/>
  <c r="BG570" i="2"/>
  <c r="BE570" i="2"/>
  <c r="T570" i="2"/>
  <c r="R570" i="2"/>
  <c r="P570" i="2"/>
  <c r="BI563" i="2"/>
  <c r="BH563" i="2"/>
  <c r="BG563" i="2"/>
  <c r="BE563" i="2"/>
  <c r="T563" i="2"/>
  <c r="R563" i="2"/>
  <c r="P563" i="2"/>
  <c r="BI556" i="2"/>
  <c r="BH556" i="2"/>
  <c r="BG556" i="2"/>
  <c r="BE556" i="2"/>
  <c r="T556" i="2"/>
  <c r="R556" i="2"/>
  <c r="P556" i="2"/>
  <c r="BI549" i="2"/>
  <c r="BH549" i="2"/>
  <c r="BG549" i="2"/>
  <c r="BE549" i="2"/>
  <c r="T549" i="2"/>
  <c r="R549" i="2"/>
  <c r="P549" i="2"/>
  <c r="BI543" i="2"/>
  <c r="BH543" i="2"/>
  <c r="BG543" i="2"/>
  <c r="BE543" i="2"/>
  <c r="T543" i="2"/>
  <c r="R543" i="2"/>
  <c r="P543" i="2"/>
  <c r="BI537" i="2"/>
  <c r="BH537" i="2"/>
  <c r="BG537" i="2"/>
  <c r="BE537" i="2"/>
  <c r="T537" i="2"/>
  <c r="R537" i="2"/>
  <c r="P537" i="2"/>
  <c r="BI531" i="2"/>
  <c r="BH531" i="2"/>
  <c r="BG531" i="2"/>
  <c r="BE531" i="2"/>
  <c r="T531" i="2"/>
  <c r="R531" i="2"/>
  <c r="P531" i="2"/>
  <c r="BI525" i="2"/>
  <c r="BH525" i="2"/>
  <c r="BG525" i="2"/>
  <c r="BE525" i="2"/>
  <c r="T525" i="2"/>
  <c r="R525" i="2"/>
  <c r="P525" i="2"/>
  <c r="BI518" i="2"/>
  <c r="BH518" i="2"/>
  <c r="BG518" i="2"/>
  <c r="BE518" i="2"/>
  <c r="T518" i="2"/>
  <c r="R518" i="2"/>
  <c r="P518" i="2"/>
  <c r="BI515" i="2"/>
  <c r="BH515" i="2"/>
  <c r="BG515" i="2"/>
  <c r="BE515" i="2"/>
  <c r="T515" i="2"/>
  <c r="R515" i="2"/>
  <c r="P515" i="2"/>
  <c r="BI510" i="2"/>
  <c r="BH510" i="2"/>
  <c r="BG510" i="2"/>
  <c r="BE510" i="2"/>
  <c r="T510" i="2"/>
  <c r="R510" i="2"/>
  <c r="P510" i="2"/>
  <c r="BI505" i="2"/>
  <c r="BH505" i="2"/>
  <c r="BG505" i="2"/>
  <c r="BE505" i="2"/>
  <c r="T505" i="2"/>
  <c r="R505" i="2"/>
  <c r="P505" i="2"/>
  <c r="BI500" i="2"/>
  <c r="BH500" i="2"/>
  <c r="BG500" i="2"/>
  <c r="BE500" i="2"/>
  <c r="T500" i="2"/>
  <c r="R500" i="2"/>
  <c r="P500" i="2"/>
  <c r="BI495" i="2"/>
  <c r="BH495" i="2"/>
  <c r="BG495" i="2"/>
  <c r="BE495" i="2"/>
  <c r="T495" i="2"/>
  <c r="R495" i="2"/>
  <c r="P495" i="2"/>
  <c r="BI490" i="2"/>
  <c r="BH490" i="2"/>
  <c r="BG490" i="2"/>
  <c r="BE490" i="2"/>
  <c r="T490" i="2"/>
  <c r="R490" i="2"/>
  <c r="P490" i="2"/>
  <c r="BI488" i="2"/>
  <c r="BH488" i="2"/>
  <c r="BG488" i="2"/>
  <c r="BE488" i="2"/>
  <c r="T488" i="2"/>
  <c r="R488" i="2"/>
  <c r="P488" i="2"/>
  <c r="BI479" i="2"/>
  <c r="BH479" i="2"/>
  <c r="BG479" i="2"/>
  <c r="BE479" i="2"/>
  <c r="T479" i="2"/>
  <c r="R479" i="2"/>
  <c r="P479" i="2"/>
  <c r="BI467" i="2"/>
  <c r="BH467" i="2"/>
  <c r="BG467" i="2"/>
  <c r="BE467" i="2"/>
  <c r="T467" i="2"/>
  <c r="R467" i="2"/>
  <c r="P467" i="2"/>
  <c r="BI462" i="2"/>
  <c r="BH462" i="2"/>
  <c r="BG462" i="2"/>
  <c r="BE462" i="2"/>
  <c r="T462" i="2"/>
  <c r="R462" i="2"/>
  <c r="P462" i="2"/>
  <c r="BI459" i="2"/>
  <c r="BH459" i="2"/>
  <c r="BG459" i="2"/>
  <c r="BE459" i="2"/>
  <c r="T459" i="2"/>
  <c r="R459" i="2"/>
  <c r="P459" i="2"/>
  <c r="BI457" i="2"/>
  <c r="BH457" i="2"/>
  <c r="BG457" i="2"/>
  <c r="BE457" i="2"/>
  <c r="T457" i="2"/>
  <c r="R457" i="2"/>
  <c r="P457" i="2"/>
  <c r="BI450" i="2"/>
  <c r="BH450" i="2"/>
  <c r="BG450" i="2"/>
  <c r="BE450" i="2"/>
  <c r="T450" i="2"/>
  <c r="T449" i="2"/>
  <c r="R450" i="2"/>
  <c r="R449" i="2"/>
  <c r="P450" i="2"/>
  <c r="P449" i="2"/>
  <c r="BI438" i="2"/>
  <c r="BH438" i="2"/>
  <c r="BG438" i="2"/>
  <c r="BE438" i="2"/>
  <c r="T438" i="2"/>
  <c r="T437" i="2"/>
  <c r="R438" i="2"/>
  <c r="R437" i="2"/>
  <c r="P438" i="2"/>
  <c r="P437" i="2"/>
  <c r="BI434" i="2"/>
  <c r="BH434" i="2"/>
  <c r="BG434" i="2"/>
  <c r="BE434" i="2"/>
  <c r="T434" i="2"/>
  <c r="T433" i="2"/>
  <c r="R434" i="2"/>
  <c r="R433" i="2"/>
  <c r="P434" i="2"/>
  <c r="P433" i="2"/>
  <c r="BI429" i="2"/>
  <c r="BH429" i="2"/>
  <c r="BG429" i="2"/>
  <c r="BE429" i="2"/>
  <c r="T429" i="2"/>
  <c r="R429" i="2"/>
  <c r="P429" i="2"/>
  <c r="BI425" i="2"/>
  <c r="BH425" i="2"/>
  <c r="BG425" i="2"/>
  <c r="BE425" i="2"/>
  <c r="T425" i="2"/>
  <c r="R425" i="2"/>
  <c r="P425" i="2"/>
  <c r="BI421" i="2"/>
  <c r="BH421" i="2"/>
  <c r="BG421" i="2"/>
  <c r="BE421" i="2"/>
  <c r="T421" i="2"/>
  <c r="R421" i="2"/>
  <c r="P421" i="2"/>
  <c r="BI417" i="2"/>
  <c r="BH417" i="2"/>
  <c r="BG417" i="2"/>
  <c r="BE417" i="2"/>
  <c r="T417" i="2"/>
  <c r="R417" i="2"/>
  <c r="P417" i="2"/>
  <c r="BI413" i="2"/>
  <c r="BH413" i="2"/>
  <c r="BG413" i="2"/>
  <c r="BE413" i="2"/>
  <c r="T413" i="2"/>
  <c r="R413" i="2"/>
  <c r="P413" i="2"/>
  <c r="BI409" i="2"/>
  <c r="BH409" i="2"/>
  <c r="BG409" i="2"/>
  <c r="BE409" i="2"/>
  <c r="T409" i="2"/>
  <c r="R409" i="2"/>
  <c r="P409" i="2"/>
  <c r="BI405" i="2"/>
  <c r="BH405" i="2"/>
  <c r="BG405" i="2"/>
  <c r="BE405" i="2"/>
  <c r="T405" i="2"/>
  <c r="R405" i="2"/>
  <c r="P405" i="2"/>
  <c r="BI401" i="2"/>
  <c r="BH401" i="2"/>
  <c r="BG401" i="2"/>
  <c r="BE401" i="2"/>
  <c r="T401" i="2"/>
  <c r="R401" i="2"/>
  <c r="P401" i="2"/>
  <c r="BI397" i="2"/>
  <c r="BH397" i="2"/>
  <c r="BG397" i="2"/>
  <c r="BE397" i="2"/>
  <c r="T397" i="2"/>
  <c r="R397" i="2"/>
  <c r="P397" i="2"/>
  <c r="BI391" i="2"/>
  <c r="BH391" i="2"/>
  <c r="BG391" i="2"/>
  <c r="BE391" i="2"/>
  <c r="T391" i="2"/>
  <c r="R391" i="2"/>
  <c r="P391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67" i="2"/>
  <c r="BH367" i="2"/>
  <c r="BG367" i="2"/>
  <c r="BE367" i="2"/>
  <c r="T367" i="2"/>
  <c r="R367" i="2"/>
  <c r="P367" i="2"/>
  <c r="BI364" i="2"/>
  <c r="BH364" i="2"/>
  <c r="BG364" i="2"/>
  <c r="BE364" i="2"/>
  <c r="T364" i="2"/>
  <c r="R364" i="2"/>
  <c r="P364" i="2"/>
  <c r="BI359" i="2"/>
  <c r="BH359" i="2"/>
  <c r="BG359" i="2"/>
  <c r="BE359" i="2"/>
  <c r="T359" i="2"/>
  <c r="R359" i="2"/>
  <c r="P359" i="2"/>
  <c r="BI354" i="2"/>
  <c r="BH354" i="2"/>
  <c r="BG354" i="2"/>
  <c r="BE354" i="2"/>
  <c r="T354" i="2"/>
  <c r="R354" i="2"/>
  <c r="P354" i="2"/>
  <c r="BI345" i="2"/>
  <c r="BH345" i="2"/>
  <c r="BG345" i="2"/>
  <c r="BE345" i="2"/>
  <c r="T345" i="2"/>
  <c r="R345" i="2"/>
  <c r="P345" i="2"/>
  <c r="BI340" i="2"/>
  <c r="BH340" i="2"/>
  <c r="BG340" i="2"/>
  <c r="BE340" i="2"/>
  <c r="T340" i="2"/>
  <c r="R340" i="2"/>
  <c r="P340" i="2"/>
  <c r="BI333" i="2"/>
  <c r="BH333" i="2"/>
  <c r="BG333" i="2"/>
  <c r="BE333" i="2"/>
  <c r="T333" i="2"/>
  <c r="R333" i="2"/>
  <c r="P333" i="2"/>
  <c r="BI327" i="2"/>
  <c r="BH327" i="2"/>
  <c r="BG327" i="2"/>
  <c r="BE327" i="2"/>
  <c r="T327" i="2"/>
  <c r="R327" i="2"/>
  <c r="P327" i="2"/>
  <c r="BI320" i="2"/>
  <c r="BH320" i="2"/>
  <c r="BG320" i="2"/>
  <c r="BE320" i="2"/>
  <c r="T320" i="2"/>
  <c r="R320" i="2"/>
  <c r="P320" i="2"/>
  <c r="BI314" i="2"/>
  <c r="BH314" i="2"/>
  <c r="BG314" i="2"/>
  <c r="BE314" i="2"/>
  <c r="T314" i="2"/>
  <c r="R314" i="2"/>
  <c r="P314" i="2"/>
  <c r="BI309" i="2"/>
  <c r="BH309" i="2"/>
  <c r="BG309" i="2"/>
  <c r="BE309" i="2"/>
  <c r="T309" i="2"/>
  <c r="R309" i="2"/>
  <c r="P309" i="2"/>
  <c r="BI304" i="2"/>
  <c r="BH304" i="2"/>
  <c r="BG304" i="2"/>
  <c r="BE304" i="2"/>
  <c r="T304" i="2"/>
  <c r="R304" i="2"/>
  <c r="P304" i="2"/>
  <c r="BI299" i="2"/>
  <c r="BH299" i="2"/>
  <c r="BG299" i="2"/>
  <c r="BE299" i="2"/>
  <c r="T299" i="2"/>
  <c r="R299" i="2"/>
  <c r="P299" i="2"/>
  <c r="BI294" i="2"/>
  <c r="BH294" i="2"/>
  <c r="BG294" i="2"/>
  <c r="BE294" i="2"/>
  <c r="T294" i="2"/>
  <c r="R294" i="2"/>
  <c r="P294" i="2"/>
  <c r="BI289" i="2"/>
  <c r="BH289" i="2"/>
  <c r="BG289" i="2"/>
  <c r="BE289" i="2"/>
  <c r="T289" i="2"/>
  <c r="R289" i="2"/>
  <c r="P289" i="2"/>
  <c r="BI284" i="2"/>
  <c r="BH284" i="2"/>
  <c r="BG284" i="2"/>
  <c r="BE284" i="2"/>
  <c r="T284" i="2"/>
  <c r="R284" i="2"/>
  <c r="P284" i="2"/>
  <c r="BI279" i="2"/>
  <c r="BH279" i="2"/>
  <c r="BG279" i="2"/>
  <c r="BE279" i="2"/>
  <c r="T279" i="2"/>
  <c r="R279" i="2"/>
  <c r="P279" i="2"/>
  <c r="BI275" i="2"/>
  <c r="BH275" i="2"/>
  <c r="BG275" i="2"/>
  <c r="BE275" i="2"/>
  <c r="T275" i="2"/>
  <c r="R275" i="2"/>
  <c r="P275" i="2"/>
  <c r="BI269" i="2"/>
  <c r="BH269" i="2"/>
  <c r="BG269" i="2"/>
  <c r="BE269" i="2"/>
  <c r="T269" i="2"/>
  <c r="R269" i="2"/>
  <c r="P269" i="2"/>
  <c r="BI267" i="2"/>
  <c r="BH267" i="2"/>
  <c r="BG267" i="2"/>
  <c r="BE267" i="2"/>
  <c r="T267" i="2"/>
  <c r="R267" i="2"/>
  <c r="P267" i="2"/>
  <c r="BI258" i="2"/>
  <c r="BH258" i="2"/>
  <c r="BG258" i="2"/>
  <c r="BE258" i="2"/>
  <c r="T258" i="2"/>
  <c r="R258" i="2"/>
  <c r="P258" i="2"/>
  <c r="BI252" i="2"/>
  <c r="BH252" i="2"/>
  <c r="BG252" i="2"/>
  <c r="BE252" i="2"/>
  <c r="T252" i="2"/>
  <c r="R252" i="2"/>
  <c r="P252" i="2"/>
  <c r="BI243" i="2"/>
  <c r="BH243" i="2"/>
  <c r="BG243" i="2"/>
  <c r="BE243" i="2"/>
  <c r="T243" i="2"/>
  <c r="R243" i="2"/>
  <c r="P243" i="2"/>
  <c r="BI231" i="2"/>
  <c r="BH231" i="2"/>
  <c r="BG231" i="2"/>
  <c r="BE231" i="2"/>
  <c r="T231" i="2"/>
  <c r="R231" i="2"/>
  <c r="P231" i="2"/>
  <c r="BI226" i="2"/>
  <c r="BH226" i="2"/>
  <c r="BG226" i="2"/>
  <c r="BE226" i="2"/>
  <c r="T226" i="2"/>
  <c r="R226" i="2"/>
  <c r="P226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4" i="2"/>
  <c r="BH214" i="2"/>
  <c r="BG214" i="2"/>
  <c r="BE214" i="2"/>
  <c r="T214" i="2"/>
  <c r="R214" i="2"/>
  <c r="P214" i="2"/>
  <c r="BI197" i="2"/>
  <c r="BH197" i="2"/>
  <c r="BG197" i="2"/>
  <c r="BE197" i="2"/>
  <c r="T197" i="2"/>
  <c r="R197" i="2"/>
  <c r="P197" i="2"/>
  <c r="BI190" i="2"/>
  <c r="BH190" i="2"/>
  <c r="BG190" i="2"/>
  <c r="BE190" i="2"/>
  <c r="T190" i="2"/>
  <c r="R190" i="2"/>
  <c r="P190" i="2"/>
  <c r="BI179" i="2"/>
  <c r="BH179" i="2"/>
  <c r="BG179" i="2"/>
  <c r="BE179" i="2"/>
  <c r="T179" i="2"/>
  <c r="R179" i="2"/>
  <c r="P179" i="2"/>
  <c r="BI169" i="2"/>
  <c r="BH169" i="2"/>
  <c r="BG169" i="2"/>
  <c r="BE169" i="2"/>
  <c r="T169" i="2"/>
  <c r="R169" i="2"/>
  <c r="P169" i="2"/>
  <c r="BI158" i="2"/>
  <c r="BH158" i="2"/>
  <c r="BG158" i="2"/>
  <c r="BE158" i="2"/>
  <c r="T158" i="2"/>
  <c r="R158" i="2"/>
  <c r="P158" i="2"/>
  <c r="BI152" i="2"/>
  <c r="BH152" i="2"/>
  <c r="BG152" i="2"/>
  <c r="BE152" i="2"/>
  <c r="T152" i="2"/>
  <c r="R152" i="2"/>
  <c r="P152" i="2"/>
  <c r="BI145" i="2"/>
  <c r="BH145" i="2"/>
  <c r="BG145" i="2"/>
  <c r="BE145" i="2"/>
  <c r="T145" i="2"/>
  <c r="R145" i="2"/>
  <c r="P145" i="2"/>
  <c r="BI142" i="2"/>
  <c r="BH142" i="2"/>
  <c r="BG142" i="2"/>
  <c r="BE142" i="2"/>
  <c r="T142" i="2"/>
  <c r="R142" i="2"/>
  <c r="P142" i="2"/>
  <c r="BI136" i="2"/>
  <c r="BH136" i="2"/>
  <c r="BG136" i="2"/>
  <c r="BE136" i="2"/>
  <c r="T136" i="2"/>
  <c r="R136" i="2"/>
  <c r="P136" i="2"/>
  <c r="BI131" i="2"/>
  <c r="BH131" i="2"/>
  <c r="BG131" i="2"/>
  <c r="BE131" i="2"/>
  <c r="T131" i="2"/>
  <c r="R131" i="2"/>
  <c r="P131" i="2"/>
  <c r="BI127" i="2"/>
  <c r="BH127" i="2"/>
  <c r="BG127" i="2"/>
  <c r="BE127" i="2"/>
  <c r="T127" i="2"/>
  <c r="R127" i="2"/>
  <c r="P127" i="2"/>
  <c r="BI123" i="2"/>
  <c r="BH123" i="2"/>
  <c r="BG123" i="2"/>
  <c r="BE123" i="2"/>
  <c r="T123" i="2"/>
  <c r="R123" i="2"/>
  <c r="P123" i="2"/>
  <c r="BI117" i="2"/>
  <c r="BH117" i="2"/>
  <c r="BG117" i="2"/>
  <c r="BE117" i="2"/>
  <c r="T117" i="2"/>
  <c r="R117" i="2"/>
  <c r="P117" i="2"/>
  <c r="BI108" i="2"/>
  <c r="BH108" i="2"/>
  <c r="BG108" i="2"/>
  <c r="BE108" i="2"/>
  <c r="T108" i="2"/>
  <c r="R108" i="2"/>
  <c r="P108" i="2"/>
  <c r="BI107" i="2"/>
  <c r="BH107" i="2"/>
  <c r="BG107" i="2"/>
  <c r="BE107" i="2"/>
  <c r="T107" i="2"/>
  <c r="R107" i="2"/>
  <c r="P107" i="2"/>
  <c r="J101" i="2"/>
  <c r="J100" i="2"/>
  <c r="F100" i="2"/>
  <c r="F98" i="2"/>
  <c r="E96" i="2"/>
  <c r="J59" i="2"/>
  <c r="J58" i="2"/>
  <c r="F58" i="2"/>
  <c r="F56" i="2"/>
  <c r="E54" i="2"/>
  <c r="J20" i="2"/>
  <c r="E20" i="2"/>
  <c r="F101" i="2"/>
  <c r="J19" i="2"/>
  <c r="J14" i="2"/>
  <c r="J56" i="2" s="1"/>
  <c r="E7" i="2"/>
  <c r="E50" i="2" s="1"/>
  <c r="L50" i="1"/>
  <c r="AM50" i="1"/>
  <c r="AM49" i="1"/>
  <c r="L49" i="1"/>
  <c r="AM47" i="1"/>
  <c r="L47" i="1"/>
  <c r="L45" i="1"/>
  <c r="L44" i="1"/>
  <c r="J1499" i="3"/>
  <c r="J629" i="2"/>
  <c r="J595" i="2"/>
  <c r="BK563" i="2"/>
  <c r="J500" i="2"/>
  <c r="BK434" i="2"/>
  <c r="BK373" i="2"/>
  <c r="BK340" i="2"/>
  <c r="BK294" i="2"/>
  <c r="BK226" i="2"/>
  <c r="BK169" i="2"/>
  <c r="J108" i="2"/>
  <c r="BK593" i="2"/>
  <c r="J543" i="2"/>
  <c r="BK515" i="2"/>
  <c r="BK429" i="2"/>
  <c r="BK314" i="2"/>
  <c r="J258" i="2"/>
  <c r="J145" i="2"/>
  <c r="J570" i="2"/>
  <c r="BK490" i="2"/>
  <c r="BK425" i="2"/>
  <c r="J371" i="2"/>
  <c r="BK299" i="2"/>
  <c r="J158" i="2"/>
  <c r="AS66" i="1"/>
  <c r="BK2450" i="3"/>
  <c r="J2326" i="3"/>
  <c r="J2251" i="3"/>
  <c r="BK2135" i="3"/>
  <c r="BK2083" i="3"/>
  <c r="BK1948" i="3"/>
  <c r="J1824" i="3"/>
  <c r="J1620" i="3"/>
  <c r="J1505" i="3"/>
  <c r="J1405" i="3"/>
  <c r="BK1356" i="3"/>
  <c r="J1296" i="3"/>
  <c r="BK1191" i="3"/>
  <c r="J1158" i="3"/>
  <c r="BK1048" i="3"/>
  <c r="BK951" i="3"/>
  <c r="J802" i="3"/>
  <c r="J575" i="3"/>
  <c r="BK430" i="3"/>
  <c r="BK368" i="3"/>
  <c r="BK254" i="3"/>
  <c r="BK2466" i="3"/>
  <c r="BK2326" i="3"/>
  <c r="BK2251" i="3"/>
  <c r="J2207" i="3"/>
  <c r="J2135" i="3"/>
  <c r="J2019" i="3"/>
  <c r="J1750" i="3"/>
  <c r="BK1665" i="3"/>
  <c r="J1601" i="3"/>
  <c r="BK1561" i="3"/>
  <c r="BK1484" i="3"/>
  <c r="J1399" i="3"/>
  <c r="BK1368" i="3"/>
  <c r="J1257" i="3"/>
  <c r="BK1111" i="3"/>
  <c r="J1075" i="3"/>
  <c r="J961" i="3"/>
  <c r="J907" i="3"/>
  <c r="J705" i="3"/>
  <c r="BK601" i="3"/>
  <c r="J455" i="3"/>
  <c r="BK363" i="3"/>
  <c r="J280" i="3"/>
  <c r="BK154" i="3"/>
  <c r="J2721" i="3"/>
  <c r="J2709" i="3"/>
  <c r="J2640" i="3"/>
  <c r="J2629" i="3"/>
  <c r="BK2598" i="3"/>
  <c r="BK2513" i="3"/>
  <c r="BK2460" i="3"/>
  <c r="BK2348" i="3"/>
  <c r="J2190" i="3"/>
  <c r="BK2103" i="3"/>
  <c r="J2072" i="3"/>
  <c r="J1968" i="3"/>
  <c r="BK1854" i="3"/>
  <c r="J1732" i="3"/>
  <c r="J1208" i="3"/>
  <c r="BK949" i="3"/>
  <c r="BK853" i="3"/>
  <c r="BK762" i="3"/>
  <c r="J2513" i="3"/>
  <c r="J2452" i="3"/>
  <c r="J2357" i="3"/>
  <c r="BK2261" i="3"/>
  <c r="BK2195" i="3"/>
  <c r="BK2152" i="3"/>
  <c r="BK1968" i="3"/>
  <c r="BK1923" i="3"/>
  <c r="BK1847" i="3"/>
  <c r="BK1694" i="3"/>
  <c r="BK1510" i="3"/>
  <c r="J1421" i="3"/>
  <c r="J623" i="2"/>
  <c r="J593" i="2"/>
  <c r="BK556" i="2"/>
  <c r="J488" i="2"/>
  <c r="BK421" i="2"/>
  <c r="BK391" i="2"/>
  <c r="J345" i="2"/>
  <c r="BK275" i="2"/>
  <c r="BK231" i="2"/>
  <c r="J179" i="2"/>
  <c r="J131" i="2"/>
  <c r="BK636" i="2"/>
  <c r="BK623" i="2"/>
  <c r="J563" i="2"/>
  <c r="BK500" i="2"/>
  <c r="J467" i="2"/>
  <c r="BK371" i="2"/>
  <c r="BK289" i="2"/>
  <c r="BK197" i="2"/>
  <c r="BK152" i="2"/>
  <c r="J518" i="2"/>
  <c r="J462" i="2"/>
  <c r="J421" i="2"/>
  <c r="BK359" i="2"/>
  <c r="BK279" i="2"/>
  <c r="J219" i="2"/>
  <c r="J2472" i="3"/>
  <c r="BK2377" i="3"/>
  <c r="BK2315" i="3"/>
  <c r="J2239" i="3"/>
  <c r="J2172" i="3"/>
  <c r="BK2091" i="3"/>
  <c r="J2004" i="3"/>
  <c r="J1868" i="3"/>
  <c r="BK1777" i="3"/>
  <c r="BK1631" i="3"/>
  <c r="J1561" i="3"/>
  <c r="BK1456" i="3"/>
  <c r="BK1388" i="3"/>
  <c r="BK1301" i="3"/>
  <c r="BK1198" i="3"/>
  <c r="J1164" i="3"/>
  <c r="BK1087" i="3"/>
  <c r="J972" i="3"/>
  <c r="J864" i="3"/>
  <c r="J787" i="3"/>
  <c r="J414" i="3"/>
  <c r="BK352" i="3"/>
  <c r="BK247" i="3"/>
  <c r="BK117" i="3"/>
  <c r="J2432" i="3"/>
  <c r="BK2322" i="3"/>
  <c r="J2195" i="3"/>
  <c r="BK2155" i="3"/>
  <c r="BK2062" i="3"/>
  <c r="BK1897" i="3"/>
  <c r="BK1683" i="3"/>
  <c r="BK1620" i="3"/>
  <c r="J1588" i="3"/>
  <c r="J1434" i="3"/>
  <c r="BK1392" i="3"/>
  <c r="J1335" i="3"/>
  <c r="BK1292" i="3"/>
  <c r="BK1235" i="3"/>
  <c r="BK1124" i="3"/>
  <c r="J902" i="3"/>
  <c r="J703" i="3"/>
  <c r="BK620" i="3"/>
  <c r="J445" i="3"/>
  <c r="J397" i="3"/>
  <c r="J312" i="3"/>
  <c r="BK214" i="3"/>
  <c r="J2717" i="3"/>
  <c r="J2705" i="3"/>
  <c r="BK2665" i="3"/>
  <c r="BK2629" i="3"/>
  <c r="BK2616" i="3"/>
  <c r="J2556" i="3"/>
  <c r="BK2411" i="3"/>
  <c r="J2346" i="3"/>
  <c r="BK2245" i="3"/>
  <c r="BK2123" i="3"/>
  <c r="J2075" i="3"/>
  <c r="BK1998" i="3"/>
  <c r="BK1904" i="3"/>
  <c r="J1253" i="3"/>
  <c r="BK1201" i="3"/>
  <c r="J1054" i="3"/>
  <c r="BK943" i="3"/>
  <c r="BK885" i="3"/>
  <c r="J713" i="3"/>
  <c r="J2444" i="3"/>
  <c r="J2411" i="3"/>
  <c r="J2322" i="3"/>
  <c r="J2233" i="3"/>
  <c r="BK2207" i="3"/>
  <c r="J2146" i="3"/>
  <c r="J2107" i="3"/>
  <c r="J1880" i="3"/>
  <c r="BK1744" i="3"/>
  <c r="BK1572" i="3"/>
  <c r="J1528" i="3"/>
  <c r="BK1449" i="3"/>
  <c r="J1333" i="3"/>
  <c r="BK1296" i="3"/>
  <c r="J1237" i="3"/>
  <c r="BK1184" i="3"/>
  <c r="J1124" i="3"/>
  <c r="BK1097" i="3"/>
  <c r="J1042" i="3"/>
  <c r="J943" i="3"/>
  <c r="J849" i="3"/>
  <c r="BK802" i="3"/>
  <c r="BK713" i="3"/>
  <c r="J669" i="3"/>
  <c r="J642" i="3"/>
  <c r="J544" i="3"/>
  <c r="J403" i="3"/>
  <c r="J368" i="3"/>
  <c r="BK312" i="3"/>
  <c r="J247" i="3"/>
  <c r="J198" i="3"/>
  <c r="J158" i="3"/>
  <c r="BK222" i="4"/>
  <c r="BK186" i="4"/>
  <c r="J166" i="4"/>
  <c r="J148" i="4"/>
  <c r="J124" i="4"/>
  <c r="J109" i="4"/>
  <c r="BK226" i="4"/>
  <c r="J186" i="4"/>
  <c r="BK175" i="4"/>
  <c r="J144" i="4"/>
  <c r="J138" i="4"/>
  <c r="BK103" i="4"/>
  <c r="J224" i="4"/>
  <c r="BK192" i="4"/>
  <c r="J184" i="4"/>
  <c r="J173" i="4"/>
  <c r="BK165" i="4"/>
  <c r="BK156" i="4"/>
  <c r="BK146" i="4"/>
  <c r="J130" i="4"/>
  <c r="BK117" i="4"/>
  <c r="BK109" i="4"/>
  <c r="J227" i="4"/>
  <c r="J209" i="4"/>
  <c r="J205" i="4"/>
  <c r="J194" i="4"/>
  <c r="BK182" i="4"/>
  <c r="BK174" i="4"/>
  <c r="J156" i="4"/>
  <c r="J150" i="4"/>
  <c r="BK138" i="4"/>
  <c r="J128" i="4"/>
  <c r="J105" i="4"/>
  <c r="J141" i="7"/>
  <c r="BK130" i="7"/>
  <c r="BK153" i="7"/>
  <c r="BK147" i="7"/>
  <c r="J132" i="7"/>
  <c r="J122" i="7"/>
  <c r="J108" i="7"/>
  <c r="J96" i="7"/>
  <c r="BK138" i="7"/>
  <c r="BK113" i="7"/>
  <c r="J104" i="7"/>
  <c r="BK775" i="9"/>
  <c r="J732" i="9"/>
  <c r="J707" i="9"/>
  <c r="J635" i="9"/>
  <c r="J612" i="9"/>
  <c r="BK556" i="9"/>
  <c r="BK493" i="9"/>
  <c r="BK458" i="9"/>
  <c r="J419" i="9"/>
  <c r="BK377" i="9"/>
  <c r="J340" i="9"/>
  <c r="J228" i="9"/>
  <c r="J159" i="9"/>
  <c r="J126" i="9"/>
  <c r="J814" i="9"/>
  <c r="J795" i="9"/>
  <c r="J733" i="9"/>
  <c r="BK683" i="9"/>
  <c r="J641" i="9"/>
  <c r="BK633" i="9"/>
  <c r="J601" i="9"/>
  <c r="J541" i="9"/>
  <c r="BK369" i="9"/>
  <c r="J328" i="9"/>
  <c r="J296" i="9"/>
  <c r="BK241" i="9"/>
  <c r="J206" i="9"/>
  <c r="J147" i="9"/>
  <c r="BK767" i="9"/>
  <c r="J668" i="9"/>
  <c r="BK645" i="9"/>
  <c r="BK601" i="9"/>
  <c r="BK530" i="9"/>
  <c r="BK443" i="9"/>
  <c r="J369" i="9"/>
  <c r="J283" i="9"/>
  <c r="BK214" i="9"/>
  <c r="BK164" i="9"/>
  <c r="J107" i="9"/>
  <c r="BK735" i="9"/>
  <c r="J701" i="9"/>
  <c r="BK649" i="9"/>
  <c r="J465" i="9"/>
  <c r="J446" i="9"/>
  <c r="BK426" i="9"/>
  <c r="J393" i="9"/>
  <c r="J332" i="9"/>
  <c r="BK257" i="9"/>
  <c r="BK153" i="9"/>
  <c r="J165" i="11"/>
  <c r="BK199" i="11"/>
  <c r="BK166" i="11"/>
  <c r="J87" i="11"/>
  <c r="J110" i="11"/>
  <c r="J166" i="11"/>
  <c r="BK142" i="11"/>
  <c r="BK110" i="11"/>
  <c r="BK142" i="12"/>
  <c r="J127" i="12"/>
  <c r="BK131" i="12"/>
  <c r="J105" i="13"/>
  <c r="J97" i="13"/>
  <c r="BK120" i="13"/>
  <c r="BK86" i="13"/>
  <c r="J193" i="14"/>
  <c r="BK156" i="14"/>
  <c r="J182" i="14"/>
  <c r="J156" i="14"/>
  <c r="J117" i="14"/>
  <c r="BK186" i="14"/>
  <c r="J176" i="14"/>
  <c r="J150" i="14"/>
  <c r="J132" i="14"/>
  <c r="J171" i="14"/>
  <c r="BK155" i="14"/>
  <c r="J134" i="14"/>
  <c r="BK117" i="14"/>
  <c r="BK96" i="14"/>
  <c r="J127" i="15"/>
  <c r="BK143" i="15"/>
  <c r="BK127" i="15"/>
  <c r="J145" i="15"/>
  <c r="BK114" i="15"/>
  <c r="J143" i="15"/>
  <c r="BK129" i="15"/>
  <c r="J86" i="16"/>
  <c r="BK595" i="2"/>
  <c r="BK525" i="2"/>
  <c r="BK479" i="2"/>
  <c r="J413" i="2"/>
  <c r="BK367" i="2"/>
  <c r="J299" i="2"/>
  <c r="BK142" i="2"/>
  <c r="J549" i="2"/>
  <c r="BK467" i="2"/>
  <c r="BK413" i="2"/>
  <c r="J367" i="2"/>
  <c r="J340" i="2"/>
  <c r="BK284" i="2"/>
  <c r="BK108" i="2"/>
  <c r="J2468" i="3"/>
  <c r="J2330" i="3"/>
  <c r="J2258" i="3"/>
  <c r="J2219" i="3"/>
  <c r="J2154" i="3"/>
  <c r="J2099" i="3"/>
  <c r="J1904" i="3"/>
  <c r="BK1782" i="3"/>
  <c r="BK1645" i="3"/>
  <c r="BK1577" i="3"/>
  <c r="J1534" i="3"/>
  <c r="BK1421" i="3"/>
  <c r="J1386" i="3"/>
  <c r="J1346" i="3"/>
  <c r="J1303" i="3"/>
  <c r="J1184" i="3"/>
  <c r="J1103" i="3"/>
  <c r="J1037" i="3"/>
  <c r="BK869" i="3"/>
  <c r="BK642" i="3"/>
  <c r="J556" i="3"/>
  <c r="J425" i="3"/>
  <c r="J335" i="3"/>
  <c r="J240" i="3"/>
  <c r="BK2472" i="3"/>
  <c r="BK2330" i="3"/>
  <c r="BK2273" i="3"/>
  <c r="BK2236" i="3"/>
  <c r="BK2154" i="3"/>
  <c r="BK2075" i="3"/>
  <c r="BK1868" i="3"/>
  <c r="J1777" i="3"/>
  <c r="J1694" i="3"/>
  <c r="J1614" i="3"/>
  <c r="J1542" i="3"/>
  <c r="BK1476" i="3"/>
  <c r="BK1400" i="3"/>
  <c r="BK1383" i="3"/>
  <c r="BK1333" i="3"/>
  <c r="BK1253" i="3"/>
  <c r="BK1140" i="3"/>
  <c r="J1048" i="3"/>
  <c r="J919" i="3"/>
  <c r="BK721" i="3"/>
  <c r="J632" i="3"/>
  <c r="BK470" i="3"/>
  <c r="J373" i="3"/>
  <c r="J352" i="3"/>
  <c r="BK263" i="3"/>
  <c r="BK144" i="3"/>
  <c r="J2713" i="3"/>
  <c r="BK2673" i="3"/>
  <c r="BK2640" i="3"/>
  <c r="J2627" i="3"/>
  <c r="J2598" i="3"/>
  <c r="J2511" i="3"/>
  <c r="BK2357" i="3"/>
  <c r="J2277" i="3"/>
  <c r="J2141" i="3"/>
  <c r="BK2079" i="3"/>
  <c r="J1910" i="3"/>
  <c r="J1782" i="3"/>
  <c r="BK1240" i="3"/>
  <c r="BK1176" i="3"/>
  <c r="BK1033" i="3"/>
  <c r="BK931" i="3"/>
  <c r="BK778" i="3"/>
  <c r="BK2556" i="3"/>
  <c r="J2440" i="3"/>
  <c r="BK2375" i="3"/>
  <c r="J2280" i="3"/>
  <c r="BK2192" i="3"/>
  <c r="BK2072" i="3"/>
  <c r="J1948" i="3"/>
  <c r="BK1917" i="3"/>
  <c r="BK1826" i="3"/>
  <c r="J1676" i="3"/>
  <c r="BK1521" i="3"/>
  <c r="BK1434" i="3"/>
  <c r="BK1326" i="3"/>
  <c r="BK1266" i="3"/>
  <c r="J1210" i="3"/>
  <c r="J1142" i="3"/>
  <c r="J1064" i="3"/>
  <c r="BK944" i="3"/>
  <c r="J893" i="3"/>
  <c r="BK816" i="3"/>
  <c r="J721" i="3"/>
  <c r="BK671" i="3"/>
  <c r="J638" i="3"/>
  <c r="J529" i="3"/>
  <c r="BK439" i="3"/>
  <c r="J392" i="3"/>
  <c r="J347" i="3"/>
  <c r="J263" i="3"/>
  <c r="J214" i="3"/>
  <c r="J165" i="3"/>
  <c r="BK121" i="3"/>
  <c r="J203" i="4"/>
  <c r="J192" i="4"/>
  <c r="J169" i="4"/>
  <c r="J146" i="4"/>
  <c r="J136" i="4"/>
  <c r="J123" i="4"/>
  <c r="BK232" i="4"/>
  <c r="BK215" i="4"/>
  <c r="BK199" i="4"/>
  <c r="BK177" i="4"/>
  <c r="BK164" i="4"/>
  <c r="BK113" i="4"/>
  <c r="J231" i="4"/>
  <c r="J215" i="4"/>
  <c r="F39" i="5"/>
  <c r="BB60" i="1" s="1"/>
  <c r="J153" i="7"/>
  <c r="J145" i="7"/>
  <c r="J128" i="7"/>
  <c r="BK110" i="7"/>
  <c r="BK148" i="7"/>
  <c r="BK133" i="7"/>
  <c r="J120" i="7"/>
  <c r="J107" i="7"/>
  <c r="J152" i="7"/>
  <c r="BK142" i="7"/>
  <c r="J116" i="7"/>
  <c r="BK105" i="7"/>
  <c r="BK96" i="7"/>
  <c r="BK733" i="9"/>
  <c r="J694" i="9"/>
  <c r="BK639" i="9"/>
  <c r="BK597" i="9"/>
  <c r="J510" i="9"/>
  <c r="BK441" i="9"/>
  <c r="BK393" i="9"/>
  <c r="J356" i="9"/>
  <c r="J276" i="9"/>
  <c r="J224" i="9"/>
  <c r="BK141" i="9"/>
  <c r="BK814" i="9"/>
  <c r="BK786" i="9"/>
  <c r="J735" i="9"/>
  <c r="J689" i="9"/>
  <c r="J645" i="9"/>
  <c r="J604" i="9"/>
  <c r="BK549" i="9"/>
  <c r="BK485" i="9"/>
  <c r="BK435" i="9"/>
  <c r="J364" i="9"/>
  <c r="J321" i="9"/>
  <c r="BK290" i="9"/>
  <c r="J214" i="9"/>
  <c r="BK175" i="9"/>
  <c r="J112" i="9"/>
  <c r="BK701" i="9"/>
  <c r="J675" i="9"/>
  <c r="J649" i="9"/>
  <c r="J625" i="9"/>
  <c r="J518" i="9"/>
  <c r="BK403" i="9"/>
  <c r="J377" i="9"/>
  <c r="BK308" i="9"/>
  <c r="J257" i="9"/>
  <c r="J182" i="9"/>
  <c r="BK112" i="9"/>
  <c r="J754" i="9"/>
  <c r="BK691" i="9"/>
  <c r="BK629" i="9"/>
  <c r="BK566" i="9"/>
  <c r="J458" i="9"/>
  <c r="J435" i="9"/>
  <c r="J397" i="9"/>
  <c r="J314" i="9"/>
  <c r="J245" i="9"/>
  <c r="BK188" i="9"/>
  <c r="J199" i="11"/>
  <c r="BK190" i="11"/>
  <c r="BK126" i="11"/>
  <c r="J192" i="11"/>
  <c r="J130" i="11"/>
  <c r="J126" i="11"/>
  <c r="BK180" i="11"/>
  <c r="J138" i="11"/>
  <c r="BK104" i="11"/>
  <c r="J131" i="12"/>
  <c r="BK127" i="12"/>
  <c r="J97" i="12"/>
  <c r="BK110" i="13"/>
  <c r="J101" i="13"/>
  <c r="BK112" i="13"/>
  <c r="J189" i="14"/>
  <c r="J149" i="14"/>
  <c r="J180" i="14"/>
  <c r="J155" i="14"/>
  <c r="J188" i="14"/>
  <c r="J174" i="14"/>
  <c r="BK149" i="14"/>
  <c r="BK134" i="14"/>
  <c r="BK193" i="14"/>
  <c r="J172" i="14"/>
  <c r="BK150" i="14"/>
  <c r="BK124" i="14"/>
  <c r="J91" i="14"/>
  <c r="J114" i="15"/>
  <c r="BK145" i="15"/>
  <c r="J129" i="15"/>
  <c r="BK149" i="15"/>
  <c r="BK101" i="15"/>
  <c r="J131" i="15"/>
  <c r="J89" i="15"/>
  <c r="BK92" i="16"/>
  <c r="J636" i="2"/>
  <c r="J606" i="2"/>
  <c r="J587" i="2"/>
  <c r="J510" i="2"/>
  <c r="J459" i="2"/>
  <c r="BK397" i="2"/>
  <c r="J327" i="2"/>
  <c r="J279" i="2"/>
  <c r="BK243" i="2"/>
  <c r="BK190" i="2"/>
  <c r="J127" i="2"/>
  <c r="AS58" i="1"/>
  <c r="BK488" i="2"/>
  <c r="J373" i="2"/>
  <c r="J294" i="2"/>
  <c r="J214" i="2"/>
  <c r="BK127" i="2"/>
  <c r="BK531" i="2"/>
  <c r="BK459" i="2"/>
  <c r="J417" i="2"/>
  <c r="J354" i="2"/>
  <c r="BK327" i="2"/>
  <c r="J231" i="2"/>
  <c r="J136" i="2"/>
  <c r="J2475" i="3"/>
  <c r="J2348" i="3"/>
  <c r="J2299" i="3"/>
  <c r="J2203" i="3"/>
  <c r="J2152" i="3"/>
  <c r="BK2107" i="3"/>
  <c r="J2022" i="3"/>
  <c r="BK1880" i="3"/>
  <c r="J1683" i="3"/>
  <c r="J1581" i="3"/>
  <c r="J1449" i="3"/>
  <c r="J1392" i="3"/>
  <c r="J1379" i="3"/>
  <c r="J1308" i="3"/>
  <c r="BK1226" i="3"/>
  <c r="J1115" i="3"/>
  <c r="J1071" i="3"/>
  <c r="J1033" i="3"/>
  <c r="BK893" i="3"/>
  <c r="J723" i="3"/>
  <c r="BK544" i="3"/>
  <c r="BK330" i="3"/>
  <c r="J220" i="3"/>
  <c r="J183" i="3"/>
  <c r="J2582" i="3"/>
  <c r="J2436" i="3"/>
  <c r="J2311" i="3"/>
  <c r="BK2239" i="3"/>
  <c r="J2119" i="3"/>
  <c r="J2050" i="3"/>
  <c r="J1826" i="3"/>
  <c r="J1801" i="3"/>
  <c r="BK1726" i="3"/>
  <c r="BK1626" i="3"/>
  <c r="BK1528" i="3"/>
  <c r="J1456" i="3"/>
  <c r="BK1387" i="3"/>
  <c r="J1354" i="3"/>
  <c r="BK1288" i="3"/>
  <c r="J1226" i="3"/>
  <c r="J1168" i="3"/>
  <c r="J766" i="3"/>
  <c r="BK662" i="3"/>
  <c r="J634" i="3"/>
  <c r="BK403" i="3"/>
  <c r="BK347" i="3"/>
  <c r="BK256" i="3"/>
  <c r="BK2713" i="3"/>
  <c r="J2677" i="3"/>
  <c r="BK2645" i="3"/>
  <c r="BK2632" i="3"/>
  <c r="J2616" i="3"/>
  <c r="BK2541" i="3"/>
  <c r="BK2388" i="3"/>
  <c r="BK2280" i="3"/>
  <c r="J2230" i="3"/>
  <c r="BK2127" i="3"/>
  <c r="J2091" i="3"/>
  <c r="BK2013" i="3"/>
  <c r="J1902" i="3"/>
  <c r="BK1228" i="3"/>
  <c r="J1120" i="3"/>
  <c r="J976" i="3"/>
  <c r="BK907" i="3"/>
  <c r="BK787" i="3"/>
  <c r="BK2548" i="3"/>
  <c r="J2425" i="3"/>
  <c r="J2291" i="3"/>
  <c r="BK2226" i="3"/>
  <c r="BK2141" i="3"/>
  <c r="J2087" i="3"/>
  <c r="J2027" i="3"/>
  <c r="J1942" i="3"/>
  <c r="BK1874" i="3"/>
  <c r="BK1738" i="3"/>
  <c r="BK1542" i="3"/>
  <c r="J1358" i="3"/>
  <c r="BK643" i="2"/>
  <c r="J600" i="2"/>
  <c r="BK578" i="2"/>
  <c r="BK543" i="2"/>
  <c r="BK462" i="2"/>
  <c r="BK364" i="2"/>
  <c r="BK320" i="2"/>
  <c r="J304" i="2"/>
  <c r="J252" i="2"/>
  <c r="J221" i="2"/>
  <c r="BK158" i="2"/>
  <c r="BK123" i="2"/>
  <c r="BK600" i="2"/>
  <c r="BK537" i="2"/>
  <c r="J490" i="2"/>
  <c r="J425" i="2"/>
  <c r="BK345" i="2"/>
  <c r="BK269" i="2"/>
  <c r="BK117" i="2"/>
  <c r="J537" i="2"/>
  <c r="BK495" i="2"/>
  <c r="J434" i="2"/>
  <c r="J391" i="2"/>
  <c r="BK309" i="2"/>
  <c r="J152" i="2"/>
  <c r="BK2535" i="3"/>
  <c r="BK2444" i="3"/>
  <c r="J2333" i="3"/>
  <c r="BK2283" i="3"/>
  <c r="BK2223" i="3"/>
  <c r="BK2151" i="3"/>
  <c r="J1963" i="3"/>
  <c r="BK1892" i="3"/>
  <c r="J1818" i="3"/>
  <c r="BK1699" i="3"/>
  <c r="BK1588" i="3"/>
  <c r="BK1492" i="3"/>
  <c r="BK1399" i="3"/>
  <c r="BK1342" i="3"/>
  <c r="BK1257" i="3"/>
  <c r="J1180" i="3"/>
  <c r="J1140" i="3"/>
  <c r="BK1064" i="3"/>
  <c r="J955" i="3"/>
  <c r="J620" i="3"/>
  <c r="J482" i="3"/>
  <c r="J387" i="3"/>
  <c r="J325" i="3"/>
  <c r="BK207" i="3"/>
  <c r="J2541" i="3"/>
  <c r="J2308" i="3"/>
  <c r="J2245" i="3"/>
  <c r="BK2172" i="3"/>
  <c r="J2127" i="3"/>
  <c r="BK2031" i="3"/>
  <c r="BK1824" i="3"/>
  <c r="BK1762" i="3"/>
  <c r="J1607" i="3"/>
  <c r="BK1534" i="3"/>
  <c r="J1492" i="3"/>
  <c r="BK1405" i="3"/>
  <c r="BK1386" i="3"/>
  <c r="J1356" i="3"/>
  <c r="BK1208" i="3"/>
  <c r="J1105" i="3"/>
  <c r="BK1037" i="3"/>
  <c r="J923" i="3"/>
  <c r="J770" i="3"/>
  <c r="J646" i="3"/>
  <c r="BK480" i="3"/>
  <c r="BK358" i="3"/>
  <c r="J285" i="3"/>
  <c r="BK158" i="3"/>
  <c r="BK2721" i="3"/>
  <c r="BK2709" i="3"/>
  <c r="J2673" i="3"/>
  <c r="J2636" i="3"/>
  <c r="BK2582" i="3"/>
  <c r="BK2489" i="3"/>
  <c r="BK2440" i="3"/>
  <c r="J2377" i="3"/>
  <c r="J2288" i="3"/>
  <c r="BK2203" i="3"/>
  <c r="J2056" i="3"/>
  <c r="J1974" i="3"/>
  <c r="J1892" i="3"/>
  <c r="BK1810" i="3"/>
  <c r="J1219" i="3"/>
  <c r="BK1164" i="3"/>
  <c r="BK1017" i="3"/>
  <c r="BK836" i="3"/>
  <c r="BK2564" i="3"/>
  <c r="J2483" i="3"/>
  <c r="BK2432" i="3"/>
  <c r="BK2361" i="3"/>
  <c r="BK2288" i="3"/>
  <c r="J2155" i="3"/>
  <c r="J2013" i="3"/>
  <c r="J1936" i="3"/>
  <c r="J1897" i="3"/>
  <c r="J1854" i="3"/>
  <c r="BK1607" i="3"/>
  <c r="BK1505" i="3"/>
  <c r="J1342" i="3"/>
  <c r="J1321" i="3"/>
  <c r="BK1308" i="3"/>
  <c r="J1260" i="3"/>
  <c r="J1201" i="3"/>
  <c r="BK1158" i="3"/>
  <c r="J949" i="3"/>
  <c r="J900" i="3"/>
  <c r="J885" i="3"/>
  <c r="BK845" i="3"/>
  <c r="BK770" i="3"/>
  <c r="BK703" i="3"/>
  <c r="BK632" i="3"/>
  <c r="J522" i="3"/>
  <c r="J420" i="3"/>
  <c r="BK397" i="3"/>
  <c r="J358" i="3"/>
  <c r="BK280" i="3"/>
  <c r="BK220" i="3"/>
  <c r="J128" i="3"/>
  <c r="BK205" i="4"/>
  <c r="J196" i="4"/>
  <c r="J177" i="4"/>
  <c r="J158" i="4"/>
  <c r="J140" i="4"/>
  <c r="BK101" i="4"/>
  <c r="J220" i="4"/>
  <c r="BK209" i="4"/>
  <c r="BK194" i="4"/>
  <c r="BK180" i="4"/>
  <c r="J165" i="4"/>
  <c r="BK111" i="4"/>
  <c r="BK227" i="4"/>
  <c r="BK206" i="4"/>
  <c r="J199" i="4"/>
  <c r="J188" i="4"/>
  <c r="J180" i="4"/>
  <c r="J171" i="4"/>
  <c r="BK154" i="4"/>
  <c r="J134" i="4"/>
  <c r="BK125" i="4"/>
  <c r="J121" i="4"/>
  <c r="BK115" i="4"/>
  <c r="J107" i="4"/>
  <c r="J208" i="4"/>
  <c r="BK196" i="4"/>
  <c r="J190" i="4"/>
  <c r="BK185" i="4"/>
  <c r="BK178" i="4"/>
  <c r="J160" i="4"/>
  <c r="J154" i="4"/>
  <c r="BK136" i="4"/>
  <c r="J117" i="4"/>
  <c r="J103" i="4"/>
  <c r="J144" i="7"/>
  <c r="J133" i="7"/>
  <c r="BK116" i="7"/>
  <c r="J101" i="7"/>
  <c r="J150" i="7"/>
  <c r="BK135" i="7"/>
  <c r="BK114" i="7"/>
  <c r="J102" i="7"/>
  <c r="J147" i="7"/>
  <c r="BK144" i="7"/>
  <c r="BK117" i="7"/>
  <c r="J110" i="7"/>
  <c r="BK101" i="7"/>
  <c r="BK784" i="9"/>
  <c r="J738" i="9"/>
  <c r="BK721" i="9"/>
  <c r="J685" i="9"/>
  <c r="J670" i="9"/>
  <c r="J622" i="9"/>
  <c r="BK541" i="9"/>
  <c r="J426" i="9"/>
  <c r="BK405" i="9"/>
  <c r="J389" i="9"/>
  <c r="J360" i="9"/>
  <c r="J310" i="9"/>
  <c r="J188" i="9"/>
  <c r="J826" i="9"/>
  <c r="J804" i="9"/>
  <c r="J786" i="9"/>
  <c r="BK754" i="9"/>
  <c r="J691" i="9"/>
  <c r="J664" i="9"/>
  <c r="J592" i="9"/>
  <c r="J495" i="9"/>
  <c r="J450" i="9"/>
  <c r="J433" i="9"/>
  <c r="J336" i="9"/>
  <c r="J308" i="9"/>
  <c r="BK262" i="9"/>
  <c r="BK170" i="9"/>
  <c r="BK107" i="9"/>
  <c r="BK694" i="9"/>
  <c r="BK679" i="9"/>
  <c r="J653" i="9"/>
  <c r="J637" i="9"/>
  <c r="BK495" i="9"/>
  <c r="J439" i="9"/>
  <c r="J348" i="9"/>
  <c r="BK310" i="9"/>
  <c r="BK269" i="9"/>
  <c r="BK200" i="9"/>
  <c r="BK133" i="9"/>
  <c r="J683" i="9"/>
  <c r="BK604" i="9"/>
  <c r="BK510" i="9"/>
  <c r="BK456" i="9"/>
  <c r="BK439" i="9"/>
  <c r="J403" i="9"/>
  <c r="J269" i="9"/>
  <c r="BK220" i="9"/>
  <c r="J175" i="9"/>
  <c r="F40" i="10"/>
  <c r="BC67" i="1" s="1"/>
  <c r="BC66" i="1" s="1"/>
  <c r="BK134" i="11"/>
  <c r="BK156" i="11"/>
  <c r="J182" i="11"/>
  <c r="BK149" i="11"/>
  <c r="J190" i="11"/>
  <c r="J156" i="11"/>
  <c r="J134" i="11"/>
  <c r="BK84" i="12"/>
  <c r="BK136" i="12"/>
  <c r="J142" i="12"/>
  <c r="J114" i="13"/>
  <c r="J112" i="13"/>
  <c r="J86" i="13"/>
  <c r="J110" i="13"/>
  <c r="BK163" i="14"/>
  <c r="J147" i="14"/>
  <c r="J124" i="14"/>
  <c r="J178" i="14"/>
  <c r="BK154" i="14"/>
  <c r="J100" i="14"/>
  <c r="J160" i="14"/>
  <c r="J144" i="14"/>
  <c r="BK109" i="14"/>
  <c r="BK188" i="14"/>
  <c r="BK176" i="14"/>
  <c r="J159" i="14"/>
  <c r="J146" i="14"/>
  <c r="J153" i="15"/>
  <c r="BK110" i="15"/>
  <c r="BK93" i="15"/>
  <c r="J130" i="15"/>
  <c r="BK119" i="15"/>
  <c r="BK130" i="15"/>
  <c r="J137" i="15"/>
  <c r="J93" i="15"/>
  <c r="BK89" i="16"/>
  <c r="BK617" i="2"/>
  <c r="J578" i="2"/>
  <c r="BK510" i="2"/>
  <c r="J438" i="2"/>
  <c r="J284" i="2"/>
  <c r="BK221" i="2"/>
  <c r="J123" i="2"/>
  <c r="J525" i="2"/>
  <c r="J457" i="2"/>
  <c r="J401" i="2"/>
  <c r="BK258" i="2"/>
  <c r="BK214" i="2"/>
  <c r="BK2511" i="3"/>
  <c r="J2429" i="3"/>
  <c r="J2307" i="3"/>
  <c r="BK2233" i="3"/>
  <c r="BK2146" i="3"/>
  <c r="BK2056" i="3"/>
  <c r="BK1974" i="3"/>
  <c r="J1874" i="3"/>
  <c r="J1762" i="3"/>
  <c r="BK1676" i="3"/>
  <c r="BK1601" i="3"/>
  <c r="J1400" i="3"/>
  <c r="J1370" i="3"/>
  <c r="J1326" i="3"/>
  <c r="BK1237" i="3"/>
  <c r="J1160" i="3"/>
  <c r="J1082" i="3"/>
  <c r="BK961" i="3"/>
  <c r="J845" i="3"/>
  <c r="BK634" i="3"/>
  <c r="J504" i="3"/>
  <c r="BK285" i="3"/>
  <c r="BK128" i="3"/>
  <c r="J2548" i="3"/>
  <c r="J2388" i="3"/>
  <c r="BK2299" i="3"/>
  <c r="BK2191" i="3"/>
  <c r="BK2095" i="3"/>
  <c r="J1983" i="3"/>
  <c r="J1738" i="3"/>
  <c r="J1645" i="3"/>
  <c r="J1594" i="3"/>
  <c r="J1521" i="3"/>
  <c r="J1462" i="3"/>
  <c r="J1389" i="3"/>
  <c r="BK1346" i="3"/>
  <c r="J1284" i="3"/>
  <c r="J1176" i="3"/>
  <c r="J1097" i="3"/>
  <c r="BK937" i="3"/>
  <c r="J816" i="3"/>
  <c r="BK660" i="3"/>
  <c r="BK575" i="3"/>
  <c r="J439" i="3"/>
  <c r="J330" i="3"/>
  <c r="BK198" i="3"/>
  <c r="J2735" i="3"/>
  <c r="BK2705" i="3"/>
  <c r="BK2669" i="3"/>
  <c r="BK2636" i="3"/>
  <c r="J2620" i="3"/>
  <c r="J2564" i="3"/>
  <c r="BK2458" i="3"/>
  <c r="BK2311" i="3"/>
  <c r="J2248" i="3"/>
  <c r="BK2119" i="3"/>
  <c r="J2062" i="3"/>
  <c r="BK2004" i="3"/>
  <c r="BK1942" i="3"/>
  <c r="J1847" i="3"/>
  <c r="BK1093" i="3"/>
  <c r="J944" i="3"/>
  <c r="BK849" i="3"/>
  <c r="J2580" i="3"/>
  <c r="BK2468" i="3"/>
  <c r="BK2429" i="3"/>
  <c r="BK2337" i="3"/>
  <c r="J2236" i="3"/>
  <c r="BK2182" i="3"/>
  <c r="J2131" i="3"/>
  <c r="J2079" i="3"/>
  <c r="J1998" i="3"/>
  <c r="J1929" i="3"/>
  <c r="J1885" i="3"/>
  <c r="BK1750" i="3"/>
  <c r="BK1594" i="3"/>
  <c r="BK1467" i="3"/>
  <c r="J1364" i="3"/>
  <c r="J1288" i="3"/>
  <c r="J1235" i="3"/>
  <c r="BK1160" i="3"/>
  <c r="BK1105" i="3"/>
  <c r="BK972" i="3"/>
  <c r="BK919" i="3"/>
  <c r="J869" i="3"/>
  <c r="J778" i="3"/>
  <c r="BK709" i="3"/>
  <c r="J662" i="3"/>
  <c r="J601" i="3"/>
  <c r="BK482" i="3"/>
  <c r="BK425" i="3"/>
  <c r="J382" i="3"/>
  <c r="BK325" i="3"/>
  <c r="J254" i="3"/>
  <c r="J200" i="3"/>
  <c r="J144" i="3"/>
  <c r="J217" i="4"/>
  <c r="J197" i="4"/>
  <c r="J175" i="4"/>
  <c r="J152" i="4"/>
  <c r="BK134" i="4"/>
  <c r="BK105" i="4"/>
  <c r="BK224" i="4"/>
  <c r="BK208" i="4"/>
  <c r="J178" i="4"/>
  <c r="BK169" i="4"/>
  <c r="BK132" i="4"/>
  <c r="J101" i="4"/>
  <c r="BK220" i="4"/>
  <c r="J211" i="4"/>
  <c r="J142" i="7"/>
  <c r="J135" i="7"/>
  <c r="BK122" i="7"/>
  <c r="J99" i="7"/>
  <c r="BK141" i="7"/>
  <c r="J130" i="7"/>
  <c r="J117" i="7"/>
  <c r="BK104" i="7"/>
  <c r="J148" i="7"/>
  <c r="BK136" i="7"/>
  <c r="BK111" i="7"/>
  <c r="BK102" i="7"/>
  <c r="F39" i="8"/>
  <c r="BD63" i="1" s="1"/>
  <c r="J761" i="9"/>
  <c r="BK716" i="9"/>
  <c r="BK672" i="9"/>
  <c r="J629" i="9"/>
  <c r="J549" i="9"/>
  <c r="J490" i="9"/>
  <c r="BK414" i="9"/>
  <c r="BK384" i="9"/>
  <c r="BK344" i="9"/>
  <c r="BK245" i="9"/>
  <c r="J153" i="9"/>
  <c r="BK822" i="9"/>
  <c r="BK795" i="9"/>
  <c r="J760" i="9"/>
  <c r="BK707" i="9"/>
  <c r="J662" i="9"/>
  <c r="BK620" i="9"/>
  <c r="J566" i="9"/>
  <c r="BK490" i="9"/>
  <c r="BK446" i="9"/>
  <c r="BK424" i="9"/>
  <c r="BK340" i="9"/>
  <c r="J312" i="9"/>
  <c r="J250" i="9"/>
  <c r="J194" i="9"/>
  <c r="BK126" i="9"/>
  <c r="BK760" i="9"/>
  <c r="J681" i="9"/>
  <c r="BK670" i="9"/>
  <c r="J639" i="9"/>
  <c r="J587" i="9"/>
  <c r="J493" i="9"/>
  <c r="BK401" i="9"/>
  <c r="BK352" i="9"/>
  <c r="BK312" i="9"/>
  <c r="BK276" i="9"/>
  <c r="BK206" i="9"/>
  <c r="J121" i="9"/>
  <c r="J772" i="9"/>
  <c r="J712" i="9"/>
  <c r="BK653" i="9"/>
  <c r="BK592" i="9"/>
  <c r="BK462" i="9"/>
  <c r="J441" i="9"/>
  <c r="J414" i="9"/>
  <c r="BK348" i="9"/>
  <c r="J262" i="9"/>
  <c r="J200" i="9"/>
  <c r="BK121" i="9"/>
  <c r="J180" i="11"/>
  <c r="BK96" i="11"/>
  <c r="J159" i="11"/>
  <c r="BK117" i="11"/>
  <c r="BK87" i="11"/>
  <c r="J149" i="11"/>
  <c r="J117" i="11"/>
  <c r="BK140" i="12"/>
  <c r="BK97" i="12"/>
  <c r="J140" i="12"/>
  <c r="BK123" i="13"/>
  <c r="J113" i="13"/>
  <c r="J123" i="13"/>
  <c r="BK105" i="13"/>
  <c r="BK171" i="14"/>
  <c r="BK144" i="14"/>
  <c r="BK120" i="14"/>
  <c r="BK159" i="14"/>
  <c r="J113" i="14"/>
  <c r="J177" i="14"/>
  <c r="J154" i="14"/>
  <c r="BK140" i="14"/>
  <c r="J104" i="14"/>
  <c r="BK177" i="14"/>
  <c r="BK160" i="14"/>
  <c r="J140" i="14"/>
  <c r="J109" i="14"/>
  <c r="J140" i="15"/>
  <c r="BK106" i="15"/>
  <c r="BK142" i="15"/>
  <c r="J123" i="15"/>
  <c r="BK137" i="15"/>
  <c r="J149" i="15"/>
  <c r="J119" i="15"/>
  <c r="J92" i="16"/>
  <c r="J617" i="2"/>
  <c r="BK549" i="2"/>
  <c r="J479" i="2"/>
  <c r="BK417" i="2"/>
  <c r="J359" i="2"/>
  <c r="J309" i="2"/>
  <c r="J269" i="2"/>
  <c r="BK219" i="2"/>
  <c r="BK145" i="2"/>
  <c r="BK606" i="2"/>
  <c r="BK570" i="2"/>
  <c r="J531" i="2"/>
  <c r="BK457" i="2"/>
  <c r="J405" i="2"/>
  <c r="J364" i="2"/>
  <c r="J275" i="2"/>
  <c r="J190" i="2"/>
  <c r="BK107" i="2"/>
  <c r="J515" i="2"/>
  <c r="BK438" i="2"/>
  <c r="BK405" i="2"/>
  <c r="J267" i="2"/>
  <c r="J2489" i="3"/>
  <c r="J2386" i="3"/>
  <c r="J2265" i="3"/>
  <c r="BK2230" i="3"/>
  <c r="J2182" i="3"/>
  <c r="J1989" i="3"/>
  <c r="BK1865" i="3"/>
  <c r="J1744" i="3"/>
  <c r="J1665" i="3"/>
  <c r="J1548" i="3"/>
  <c r="J1484" i="3"/>
  <c r="J1387" i="3"/>
  <c r="BK1335" i="3"/>
  <c r="BK1260" i="3"/>
  <c r="BK1168" i="3"/>
  <c r="J1093" i="3"/>
  <c r="BK966" i="3"/>
  <c r="J853" i="3"/>
  <c r="BK638" i="3"/>
  <c r="J480" i="3"/>
  <c r="BK412" i="3"/>
  <c r="J297" i="3"/>
  <c r="BK2544" i="3"/>
  <c r="J2361" i="3"/>
  <c r="J2296" i="3"/>
  <c r="J2192" i="3"/>
  <c r="BK2087" i="3"/>
  <c r="J1917" i="3"/>
  <c r="J1699" i="3"/>
  <c r="BK1614" i="3"/>
  <c r="BK1581" i="3"/>
  <c r="J1510" i="3"/>
  <c r="J1406" i="3"/>
  <c r="BK1379" i="3"/>
  <c r="J1312" i="3"/>
  <c r="J1191" i="3"/>
  <c r="BK1103" i="3"/>
  <c r="J1017" i="3"/>
  <c r="J931" i="3"/>
  <c r="BK864" i="3"/>
  <c r="J671" i="3"/>
  <c r="BK522" i="3"/>
  <c r="BK382" i="3"/>
  <c r="J304" i="3"/>
  <c r="J189" i="3"/>
  <c r="BK2735" i="3"/>
  <c r="BK2681" i="3"/>
  <c r="J2669" i="3"/>
  <c r="BK2620" i="3"/>
  <c r="BK2580" i="3"/>
  <c r="BK2479" i="3"/>
  <c r="BK2425" i="3"/>
  <c r="BK2308" i="3"/>
  <c r="BK2258" i="3"/>
  <c r="J2040" i="3"/>
  <c r="J1923" i="3"/>
  <c r="J1841" i="3"/>
  <c r="J1707" i="3"/>
  <c r="BK1172" i="3"/>
  <c r="BK1075" i="3"/>
  <c r="BK934" i="3"/>
  <c r="J690" i="3"/>
  <c r="J2466" i="3"/>
  <c r="BK2436" i="3"/>
  <c r="BK2386" i="3"/>
  <c r="BK2333" i="3"/>
  <c r="J2283" i="3"/>
  <c r="J2189" i="3"/>
  <c r="J2111" i="3"/>
  <c r="BK2050" i="3"/>
  <c r="BK1902" i="3"/>
  <c r="BK1801" i="3"/>
  <c r="BK1671" i="3"/>
  <c r="BK1462" i="3"/>
  <c r="J1368" i="3"/>
  <c r="BK1354" i="3"/>
  <c r="J612" i="2"/>
  <c r="BK505" i="2"/>
  <c r="BK450" i="2"/>
  <c r="BK409" i="2"/>
  <c r="BK354" i="2"/>
  <c r="J333" i="2"/>
  <c r="J289" i="2"/>
  <c r="J197" i="2"/>
  <c r="BK136" i="2"/>
  <c r="J107" i="2"/>
  <c r="BK629" i="2"/>
  <c r="BK612" i="2"/>
  <c r="J584" i="2"/>
  <c r="BK518" i="2"/>
  <c r="BK401" i="2"/>
  <c r="BK304" i="2"/>
  <c r="BK252" i="2"/>
  <c r="BK179" i="2"/>
  <c r="BK131" i="2"/>
  <c r="BK584" i="2"/>
  <c r="J450" i="2"/>
  <c r="J409" i="2"/>
  <c r="BK333" i="2"/>
  <c r="J243" i="2"/>
  <c r="J117" i="2"/>
  <c r="BK2483" i="3"/>
  <c r="J2273" i="3"/>
  <c r="J2199" i="3"/>
  <c r="BK2131" i="3"/>
  <c r="BK2027" i="3"/>
  <c r="BK1910" i="3"/>
  <c r="J1848" i="3"/>
  <c r="J1671" i="3"/>
  <c r="J1516" i="3"/>
  <c r="BK1406" i="3"/>
  <c r="J1383" i="3"/>
  <c r="BK1358" i="3"/>
  <c r="BK1312" i="3"/>
  <c r="J1228" i="3"/>
  <c r="J1111" i="3"/>
  <c r="BK1042" i="3"/>
  <c r="BK923" i="3"/>
  <c r="J820" i="3"/>
  <c r="BK705" i="3"/>
  <c r="BK529" i="3"/>
  <c r="BK445" i="3"/>
  <c r="J291" i="3"/>
  <c r="BK165" i="3"/>
  <c r="BK2452" i="3"/>
  <c r="J2337" i="3"/>
  <c r="BK2291" i="3"/>
  <c r="J2223" i="3"/>
  <c r="J2115" i="3"/>
  <c r="BK1989" i="3"/>
  <c r="BK1707" i="3"/>
  <c r="J1631" i="3"/>
  <c r="J1572" i="3"/>
  <c r="BK1516" i="3"/>
  <c r="J1467" i="3"/>
  <c r="BK1370" i="3"/>
  <c r="BK1321" i="3"/>
  <c r="J1266" i="3"/>
  <c r="J1172" i="3"/>
  <c r="J1087" i="3"/>
  <c r="J968" i="3"/>
  <c r="J709" i="3"/>
  <c r="BK669" i="3"/>
  <c r="BK599" i="3"/>
  <c r="BK420" i="3"/>
  <c r="BK373" i="3"/>
  <c r="BK183" i="3"/>
  <c r="J121" i="3"/>
  <c r="BK2677" i="3"/>
  <c r="J2645" i="3"/>
  <c r="BK2627" i="3"/>
  <c r="J2600" i="3"/>
  <c r="J2535" i="3"/>
  <c r="BK2475" i="3"/>
  <c r="J2261" i="3"/>
  <c r="BK2189" i="3"/>
  <c r="BK2099" i="3"/>
  <c r="BK2022" i="3"/>
  <c r="BK1936" i="3"/>
  <c r="BK1848" i="3"/>
  <c r="J1726" i="3"/>
  <c r="BK1115" i="3"/>
  <c r="J951" i="3"/>
  <c r="BK927" i="3"/>
  <c r="J774" i="3"/>
  <c r="J2544" i="3"/>
  <c r="J2460" i="3"/>
  <c r="BK2346" i="3"/>
  <c r="BK2265" i="3"/>
  <c r="J2191" i="3"/>
  <c r="BK2115" i="3"/>
  <c r="J2083" i="3"/>
  <c r="J2045" i="3"/>
  <c r="BK1963" i="3"/>
  <c r="J1810" i="3"/>
  <c r="BK1714" i="3"/>
  <c r="J1388" i="3"/>
  <c r="BK1284" i="3"/>
  <c r="BK1217" i="3"/>
  <c r="BK1180" i="3"/>
  <c r="J1107" i="3"/>
  <c r="BK1071" i="3"/>
  <c r="J966" i="3"/>
  <c r="J927" i="3"/>
  <c r="BK820" i="3"/>
  <c r="J762" i="3"/>
  <c r="BK690" i="3"/>
  <c r="J660" i="3"/>
  <c r="J599" i="3"/>
  <c r="J430" i="3"/>
  <c r="J412" i="3"/>
  <c r="BK335" i="3"/>
  <c r="J256" i="3"/>
  <c r="J207" i="3"/>
  <c r="BK176" i="3"/>
  <c r="J117" i="3"/>
  <c r="J201" i="4"/>
  <c r="BK171" i="4"/>
  <c r="BK144" i="4"/>
  <c r="BK128" i="4"/>
  <c r="BK121" i="4"/>
  <c r="J232" i="4"/>
  <c r="J213" i="4"/>
  <c r="BK201" i="4"/>
  <c r="BK173" i="4"/>
  <c r="BK140" i="4"/>
  <c r="BK124" i="4"/>
  <c r="BK99" i="4"/>
  <c r="BK217" i="4"/>
  <c r="BK203" i="4"/>
  <c r="J182" i="4"/>
  <c r="BK166" i="4"/>
  <c r="J164" i="4"/>
  <c r="BK150" i="4"/>
  <c r="J132" i="4"/>
  <c r="BK123" i="4"/>
  <c r="J113" i="4"/>
  <c r="J229" i="4"/>
  <c r="J222" i="4"/>
  <c r="J206" i="4"/>
  <c r="BK197" i="4"/>
  <c r="BK188" i="4"/>
  <c r="BK184" i="4"/>
  <c r="BK158" i="4"/>
  <c r="BK152" i="4"/>
  <c r="BK148" i="4"/>
  <c r="BK130" i="4"/>
  <c r="J115" i="4"/>
  <c r="J99" i="4"/>
  <c r="J136" i="7"/>
  <c r="BK124" i="7"/>
  <c r="J111" i="7"/>
  <c r="BK139" i="7"/>
  <c r="BK128" i="7"/>
  <c r="BK118" i="7"/>
  <c r="J105" i="7"/>
  <c r="BK150" i="7"/>
  <c r="BK120" i="7"/>
  <c r="BK107" i="7"/>
  <c r="BK98" i="7"/>
  <c r="BK712" i="9"/>
  <c r="J679" i="9"/>
  <c r="BK641" i="9"/>
  <c r="BK518" i="9"/>
  <c r="J485" i="9"/>
  <c r="BK421" i="9"/>
  <c r="BK397" i="9"/>
  <c r="J352" i="9"/>
  <c r="BK250" i="9"/>
  <c r="BK147" i="9"/>
  <c r="J822" i="9"/>
  <c r="J784" i="9"/>
  <c r="J767" i="9"/>
  <c r="J716" i="9"/>
  <c r="BK660" i="9"/>
  <c r="BK612" i="9"/>
  <c r="BK561" i="9"/>
  <c r="BK465" i="9"/>
  <c r="J443" i="9"/>
  <c r="BK419" i="9"/>
  <c r="J344" i="9"/>
  <c r="BK314" i="9"/>
  <c r="J220" i="9"/>
  <c r="BK182" i="9"/>
  <c r="BK117" i="9"/>
  <c r="BK738" i="9"/>
  <c r="BK685" i="9"/>
  <c r="J672" i="9"/>
  <c r="J633" i="9"/>
  <c r="J561" i="9"/>
  <c r="J462" i="9"/>
  <c r="J384" i="9"/>
  <c r="BK321" i="9"/>
  <c r="J302" i="9"/>
  <c r="J237" i="9"/>
  <c r="J117" i="9"/>
  <c r="BK761" i="9"/>
  <c r="J721" i="9"/>
  <c r="BK664" i="9"/>
  <c r="BK625" i="9"/>
  <c r="BK587" i="9"/>
  <c r="BK460" i="9"/>
  <c r="J421" i="9"/>
  <c r="BK356" i="9"/>
  <c r="BK296" i="9"/>
  <c r="J241" i="9"/>
  <c r="BK194" i="9"/>
  <c r="J133" i="9"/>
  <c r="BK192" i="11"/>
  <c r="BK182" i="11"/>
  <c r="J104" i="11"/>
  <c r="BK173" i="11"/>
  <c r="BK138" i="11"/>
  <c r="J122" i="11"/>
  <c r="J173" i="11"/>
  <c r="BK122" i="11"/>
  <c r="J96" i="11"/>
  <c r="J136" i="12"/>
  <c r="J123" i="12"/>
  <c r="BK117" i="12"/>
  <c r="J120" i="13"/>
  <c r="BK113" i="13"/>
  <c r="BK97" i="13"/>
  <c r="BK172" i="14"/>
  <c r="BK136" i="14"/>
  <c r="BK91" i="14"/>
  <c r="BK169" i="14"/>
  <c r="BK178" i="14"/>
  <c r="BK166" i="14"/>
  <c r="BK147" i="14"/>
  <c r="J136" i="14"/>
  <c r="J96" i="14"/>
  <c r="BK182" i="14"/>
  <c r="J166" i="14"/>
  <c r="BK127" i="14"/>
  <c r="BK104" i="14"/>
  <c r="BK134" i="15"/>
  <c r="J101" i="15"/>
  <c r="BK140" i="15"/>
  <c r="BK153" i="15"/>
  <c r="BK89" i="15"/>
  <c r="J110" i="15"/>
  <c r="J89" i="16"/>
  <c r="J643" i="2"/>
  <c r="J556" i="2"/>
  <c r="J495" i="2"/>
  <c r="J397" i="2"/>
  <c r="J320" i="2"/>
  <c r="BK267" i="2"/>
  <c r="J169" i="2"/>
  <c r="BK587" i="2"/>
  <c r="J505" i="2"/>
  <c r="J429" i="2"/>
  <c r="J314" i="2"/>
  <c r="J226" i="2"/>
  <c r="J142" i="2"/>
  <c r="J2479" i="3"/>
  <c r="J2375" i="3"/>
  <c r="BK2277" i="3"/>
  <c r="BK2190" i="3"/>
  <c r="BK2111" i="3"/>
  <c r="BK2019" i="3"/>
  <c r="BK1929" i="3"/>
  <c r="BK1841" i="3"/>
  <c r="BK1732" i="3"/>
  <c r="J1476" i="3"/>
  <c r="BK1389" i="3"/>
  <c r="J1292" i="3"/>
  <c r="BK1219" i="3"/>
  <c r="BK1120" i="3"/>
  <c r="BK1054" i="3"/>
  <c r="J937" i="3"/>
  <c r="BK774" i="3"/>
  <c r="J470" i="3"/>
  <c r="BK392" i="3"/>
  <c r="BK304" i="3"/>
  <c r="BK200" i="3"/>
  <c r="J2450" i="3"/>
  <c r="J2315" i="3"/>
  <c r="BK2248" i="3"/>
  <c r="BK2199" i="3"/>
  <c r="J2123" i="3"/>
  <c r="BK2040" i="3"/>
  <c r="BK1818" i="3"/>
  <c r="J1723" i="3"/>
  <c r="J1626" i="3"/>
  <c r="J1577" i="3"/>
  <c r="BK1499" i="3"/>
  <c r="BK1409" i="3"/>
  <c r="BK1364" i="3"/>
  <c r="BK1303" i="3"/>
  <c r="J1217" i="3"/>
  <c r="BK1107" i="3"/>
  <c r="BK976" i="3"/>
  <c r="BK900" i="3"/>
  <c r="J692" i="3"/>
  <c r="BK504" i="3"/>
  <c r="BK387" i="3"/>
  <c r="BK297" i="3"/>
  <c r="J176" i="3"/>
  <c r="BK2717" i="3"/>
  <c r="J2681" i="3"/>
  <c r="J2665" i="3"/>
  <c r="J2632" i="3"/>
  <c r="BK2600" i="3"/>
  <c r="BK2537" i="3"/>
  <c r="J2392" i="3"/>
  <c r="BK2307" i="3"/>
  <c r="J2226" i="3"/>
  <c r="J2095" i="3"/>
  <c r="BK2045" i="3"/>
  <c r="BK1983" i="3"/>
  <c r="BK1885" i="3"/>
  <c r="J1714" i="3"/>
  <c r="BK1210" i="3"/>
  <c r="BK1142" i="3"/>
  <c r="BK968" i="3"/>
  <c r="BK902" i="3"/>
  <c r="BK723" i="3"/>
  <c r="J2537" i="3"/>
  <c r="J2458" i="3"/>
  <c r="BK2392" i="3"/>
  <c r="BK2296" i="3"/>
  <c r="BK2219" i="3"/>
  <c r="J2151" i="3"/>
  <c r="J2103" i="3"/>
  <c r="J2031" i="3"/>
  <c r="J1865" i="3"/>
  <c r="BK1723" i="3"/>
  <c r="BK1548" i="3"/>
  <c r="J1409" i="3"/>
  <c r="J1301" i="3"/>
  <c r="J1240" i="3"/>
  <c r="J1198" i="3"/>
  <c r="BK1082" i="3"/>
  <c r="BK955" i="3"/>
  <c r="J934" i="3"/>
  <c r="J836" i="3"/>
  <c r="BK766" i="3"/>
  <c r="BK692" i="3"/>
  <c r="BK646" i="3"/>
  <c r="BK556" i="3"/>
  <c r="BK455" i="3"/>
  <c r="BK414" i="3"/>
  <c r="J363" i="3"/>
  <c r="BK291" i="3"/>
  <c r="BK240" i="3"/>
  <c r="BK189" i="3"/>
  <c r="J154" i="3"/>
  <c r="BK229" i="4"/>
  <c r="J185" i="4"/>
  <c r="BK160" i="4"/>
  <c r="BK142" i="4"/>
  <c r="J125" i="4"/>
  <c r="J111" i="4"/>
  <c r="BK231" i="4"/>
  <c r="BK211" i="4"/>
  <c r="BK190" i="4"/>
  <c r="J174" i="4"/>
  <c r="J142" i="4"/>
  <c r="BK107" i="4"/>
  <c r="J226" i="4"/>
  <c r="BK213" i="4"/>
  <c r="J139" i="7"/>
  <c r="BK132" i="7"/>
  <c r="J114" i="7"/>
  <c r="BK152" i="7"/>
  <c r="J138" i="7"/>
  <c r="J124" i="7"/>
  <c r="J113" i="7"/>
  <c r="J98" i="7"/>
  <c r="BK145" i="7"/>
  <c r="J118" i="7"/>
  <c r="BK108" i="7"/>
  <c r="BK99" i="7"/>
  <c r="F38" i="8"/>
  <c r="BC63" i="1" s="1"/>
  <c r="J725" i="9"/>
  <c r="BK681" i="9"/>
  <c r="J660" i="9"/>
  <c r="J620" i="9"/>
  <c r="J530" i="9"/>
  <c r="J460" i="9"/>
  <c r="J401" i="9"/>
  <c r="BK364" i="9"/>
  <c r="BK336" i="9"/>
  <c r="J170" i="9"/>
  <c r="BK826" i="9"/>
  <c r="BK804" i="9"/>
  <c r="BK772" i="9"/>
  <c r="BK732" i="9"/>
  <c r="BK675" i="9"/>
  <c r="BK637" i="9"/>
  <c r="J597" i="9"/>
  <c r="BK501" i="9"/>
  <c r="J456" i="9"/>
  <c r="J405" i="9"/>
  <c r="BK332" i="9"/>
  <c r="BK302" i="9"/>
  <c r="BK237" i="9"/>
  <c r="J164" i="9"/>
  <c r="J775" i="9"/>
  <c r="BK689" i="9"/>
  <c r="BK662" i="9"/>
  <c r="BK635" i="9"/>
  <c r="J556" i="9"/>
  <c r="BK433" i="9"/>
  <c r="BK389" i="9"/>
  <c r="BK328" i="9"/>
  <c r="J290" i="9"/>
  <c r="BK228" i="9"/>
  <c r="BK159" i="9"/>
  <c r="BK725" i="9"/>
  <c r="BK668" i="9"/>
  <c r="BK622" i="9"/>
  <c r="J501" i="9"/>
  <c r="BK450" i="9"/>
  <c r="J424" i="9"/>
  <c r="BK360" i="9"/>
  <c r="BK283" i="9"/>
  <c r="BK224" i="9"/>
  <c r="J141" i="9"/>
  <c r="BK159" i="11"/>
  <c r="J172" i="11"/>
  <c r="J142" i="11"/>
  <c r="BK172" i="11"/>
  <c r="BK165" i="11"/>
  <c r="BK130" i="11"/>
  <c r="J117" i="12"/>
  <c r="J84" i="12"/>
  <c r="BK123" i="12"/>
  <c r="BK92" i="13"/>
  <c r="J92" i="13"/>
  <c r="BK114" i="13"/>
  <c r="BK101" i="13"/>
  <c r="BK158" i="14"/>
  <c r="J127" i="14"/>
  <c r="BK189" i="14"/>
  <c r="BK174" i="14"/>
  <c r="J120" i="14"/>
  <c r="BK180" i="14"/>
  <c r="J163" i="14"/>
  <c r="BK146" i="14"/>
  <c r="BK113" i="14"/>
  <c r="J186" i="14"/>
  <c r="J169" i="14"/>
  <c r="J158" i="14"/>
  <c r="BK132" i="14"/>
  <c r="BK100" i="14"/>
  <c r="BK131" i="15"/>
  <c r="BK97" i="15"/>
  <c r="J134" i="15"/>
  <c r="J106" i="15"/>
  <c r="BK123" i="15"/>
  <c r="J142" i="15"/>
  <c r="J97" i="15"/>
  <c r="BK86" i="16"/>
  <c r="F7" i="20" l="1"/>
  <c r="F14" i="20"/>
  <c r="F243" i="20" s="1"/>
  <c r="I94" i="6" s="1"/>
  <c r="J115" i="19"/>
  <c r="I94" i="5" s="1"/>
  <c r="D38" i="23"/>
  <c r="I90" i="8" s="1"/>
  <c r="F34" i="23"/>
  <c r="F38" i="23" s="1"/>
  <c r="E34" i="23"/>
  <c r="E38" i="23" s="1"/>
  <c r="F14" i="21"/>
  <c r="F116" i="21" s="1"/>
  <c r="I94" i="10" s="1"/>
  <c r="R84" i="16"/>
  <c r="R83" i="16" s="1"/>
  <c r="P622" i="2"/>
  <c r="T622" i="2"/>
  <c r="R622" i="2"/>
  <c r="R106" i="2"/>
  <c r="BK144" i="2"/>
  <c r="J144" i="2" s="1"/>
  <c r="J66" i="2" s="1"/>
  <c r="T144" i="2"/>
  <c r="R189" i="2"/>
  <c r="R366" i="2"/>
  <c r="BK456" i="2"/>
  <c r="J456" i="2" s="1"/>
  <c r="J73" i="2" s="1"/>
  <c r="P456" i="2"/>
  <c r="R456" i="2"/>
  <c r="T456" i="2"/>
  <c r="T461" i="2"/>
  <c r="P517" i="2"/>
  <c r="BK577" i="2"/>
  <c r="J577" i="2" s="1"/>
  <c r="J76" i="2" s="1"/>
  <c r="T577" i="2"/>
  <c r="R586" i="2"/>
  <c r="BK611" i="2"/>
  <c r="J611" i="2"/>
  <c r="J79" i="2" s="1"/>
  <c r="T611" i="2"/>
  <c r="BK116" i="3"/>
  <c r="J116" i="3"/>
  <c r="J65" i="3" s="1"/>
  <c r="R116" i="3"/>
  <c r="T116" i="3"/>
  <c r="T175" i="3"/>
  <c r="R296" i="3"/>
  <c r="R444" i="3"/>
  <c r="P503" i="3"/>
  <c r="T950" i="3"/>
  <c r="T1102" i="3"/>
  <c r="P1123" i="3"/>
  <c r="P1200" i="3"/>
  <c r="T1239" i="3"/>
  <c r="P1391" i="3"/>
  <c r="T1391" i="3"/>
  <c r="P1408" i="3"/>
  <c r="P1725" i="3"/>
  <c r="BK1867" i="3"/>
  <c r="J1867" i="3"/>
  <c r="J81" i="3" s="1"/>
  <c r="T2021" i="3"/>
  <c r="BK2074" i="3"/>
  <c r="J2074" i="3" s="1"/>
  <c r="J83" i="3" s="1"/>
  <c r="R2194" i="3"/>
  <c r="P2310" i="3"/>
  <c r="T2332" i="3"/>
  <c r="R2431" i="3"/>
  <c r="T2474" i="3"/>
  <c r="P2543" i="3"/>
  <c r="T2631" i="3"/>
  <c r="T2704" i="3"/>
  <c r="R98" i="4"/>
  <c r="R127" i="4"/>
  <c r="R168" i="4"/>
  <c r="R219" i="4"/>
  <c r="P95" i="7"/>
  <c r="P94" i="7" s="1"/>
  <c r="P93" i="7" s="1"/>
  <c r="AU62" i="1" s="1"/>
  <c r="BK111" i="9"/>
  <c r="J111" i="9" s="1"/>
  <c r="J66" i="9" s="1"/>
  <c r="T111" i="9"/>
  <c r="T125" i="9"/>
  <c r="T174" i="9"/>
  <c r="BK213" i="9"/>
  <c r="J213" i="9" s="1"/>
  <c r="J69" i="9" s="1"/>
  <c r="T327" i="9"/>
  <c r="P423" i="9"/>
  <c r="P449" i="9"/>
  <c r="P464" i="9"/>
  <c r="BK603" i="9"/>
  <c r="J603" i="9" s="1"/>
  <c r="J76" i="9" s="1"/>
  <c r="T624" i="9"/>
  <c r="T674" i="9"/>
  <c r="P693" i="9"/>
  <c r="BK737" i="9"/>
  <c r="J737" i="9"/>
  <c r="J80" i="9" s="1"/>
  <c r="T774" i="9"/>
  <c r="R813" i="9"/>
  <c r="T86" i="11"/>
  <c r="R121" i="11"/>
  <c r="P158" i="11"/>
  <c r="T83" i="12"/>
  <c r="T82" i="12" s="1"/>
  <c r="T81" i="12" s="1"/>
  <c r="R85" i="13"/>
  <c r="P109" i="13"/>
  <c r="P90" i="14"/>
  <c r="T90" i="14"/>
  <c r="P116" i="14"/>
  <c r="T116" i="14"/>
  <c r="BK131" i="14"/>
  <c r="J131" i="14" s="1"/>
  <c r="J64" i="14" s="1"/>
  <c r="T131" i="14"/>
  <c r="P173" i="14"/>
  <c r="R185" i="14"/>
  <c r="R184" i="14"/>
  <c r="BK503" i="3"/>
  <c r="J503" i="3" s="1"/>
  <c r="J69" i="3" s="1"/>
  <c r="R950" i="3"/>
  <c r="P1102" i="3"/>
  <c r="R1123" i="3"/>
  <c r="T1200" i="3"/>
  <c r="R1239" i="3"/>
  <c r="BK1391" i="3"/>
  <c r="J1391" i="3" s="1"/>
  <c r="J78" i="3" s="1"/>
  <c r="T1408" i="3"/>
  <c r="T1725" i="3"/>
  <c r="P1867" i="3"/>
  <c r="BK2021" i="3"/>
  <c r="J2021" i="3"/>
  <c r="J82" i="3" s="1"/>
  <c r="R2074" i="3"/>
  <c r="P2194" i="3"/>
  <c r="R2310" i="3"/>
  <c r="R2332" i="3"/>
  <c r="T2431" i="3"/>
  <c r="BK2474" i="3"/>
  <c r="J2474" i="3" s="1"/>
  <c r="J88" i="3" s="1"/>
  <c r="T2543" i="3"/>
  <c r="R2631" i="3"/>
  <c r="P2704" i="3"/>
  <c r="T98" i="4"/>
  <c r="T127" i="4"/>
  <c r="P168" i="4"/>
  <c r="P219" i="4"/>
  <c r="R95" i="7"/>
  <c r="R94" i="7" s="1"/>
  <c r="R93" i="7" s="1"/>
  <c r="BK125" i="9"/>
  <c r="J125" i="9" s="1"/>
  <c r="J67" i="9" s="1"/>
  <c r="BK174" i="9"/>
  <c r="J174" i="9"/>
  <c r="J68" i="9" s="1"/>
  <c r="T213" i="9"/>
  <c r="P327" i="9"/>
  <c r="R423" i="9"/>
  <c r="R449" i="9"/>
  <c r="R464" i="9"/>
  <c r="P603" i="9"/>
  <c r="P624" i="9"/>
  <c r="P674" i="9"/>
  <c r="R693" i="9"/>
  <c r="T737" i="9"/>
  <c r="BK774" i="9"/>
  <c r="J774" i="9" s="1"/>
  <c r="J81" i="9" s="1"/>
  <c r="BK813" i="9"/>
  <c r="J813" i="9"/>
  <c r="J82" i="9" s="1"/>
  <c r="BK86" i="11"/>
  <c r="J86" i="11" s="1"/>
  <c r="J61" i="11" s="1"/>
  <c r="P121" i="11"/>
  <c r="R158" i="11"/>
  <c r="P83" i="12"/>
  <c r="P82" i="12"/>
  <c r="P81" i="12" s="1"/>
  <c r="AU69" i="1" s="1"/>
  <c r="P85" i="13"/>
  <c r="P84" i="13"/>
  <c r="P83" i="13" s="1"/>
  <c r="AU70" i="1" s="1"/>
  <c r="R109" i="13"/>
  <c r="T173" i="14"/>
  <c r="BK185" i="14"/>
  <c r="J185" i="14"/>
  <c r="J68" i="14" s="1"/>
  <c r="R88" i="15"/>
  <c r="R118" i="15"/>
  <c r="BK148" i="15"/>
  <c r="J148" i="15" s="1"/>
  <c r="J66" i="15" s="1"/>
  <c r="R148" i="15"/>
  <c r="R147" i="15"/>
  <c r="P106" i="2"/>
  <c r="BK189" i="2"/>
  <c r="J189" i="2" s="1"/>
  <c r="J67" i="2" s="1"/>
  <c r="T189" i="2"/>
  <c r="P366" i="2"/>
  <c r="BK461" i="2"/>
  <c r="J461" i="2" s="1"/>
  <c r="J74" i="2" s="1"/>
  <c r="R461" i="2"/>
  <c r="T517" i="2"/>
  <c r="BK586" i="2"/>
  <c r="J586" i="2" s="1"/>
  <c r="J77" i="2" s="1"/>
  <c r="T586" i="2"/>
  <c r="P611" i="2"/>
  <c r="P116" i="3"/>
  <c r="P175" i="3"/>
  <c r="BK296" i="3"/>
  <c r="J296" i="3"/>
  <c r="J67" i="3" s="1"/>
  <c r="T296" i="3"/>
  <c r="P444" i="3"/>
  <c r="R503" i="3"/>
  <c r="BK950" i="3"/>
  <c r="J950" i="3"/>
  <c r="J70" i="3" s="1"/>
  <c r="BK1102" i="3"/>
  <c r="J1102" i="3" s="1"/>
  <c r="J71" i="3" s="1"/>
  <c r="T1123" i="3"/>
  <c r="R1200" i="3"/>
  <c r="BK1239" i="3"/>
  <c r="J1239" i="3"/>
  <c r="J76" i="3" s="1"/>
  <c r="BK1385" i="3"/>
  <c r="J1385" i="3" s="1"/>
  <c r="J77" i="3" s="1"/>
  <c r="R1385" i="3"/>
  <c r="R1391" i="3"/>
  <c r="BK1408" i="3"/>
  <c r="J1408" i="3" s="1"/>
  <c r="J79" i="3" s="1"/>
  <c r="R1725" i="3"/>
  <c r="R1867" i="3"/>
  <c r="P2021" i="3"/>
  <c r="T2074" i="3"/>
  <c r="T2194" i="3"/>
  <c r="T2310" i="3"/>
  <c r="BK2332" i="3"/>
  <c r="J2332" i="3" s="1"/>
  <c r="J86" i="3" s="1"/>
  <c r="BK2431" i="3"/>
  <c r="J2431" i="3" s="1"/>
  <c r="J87" i="3" s="1"/>
  <c r="R2474" i="3"/>
  <c r="BK2543" i="3"/>
  <c r="J2543" i="3" s="1"/>
  <c r="J89" i="3" s="1"/>
  <c r="P2631" i="3"/>
  <c r="R2704" i="3"/>
  <c r="P98" i="4"/>
  <c r="BK127" i="4"/>
  <c r="J127" i="4"/>
  <c r="J70" i="4" s="1"/>
  <c r="BK168" i="4"/>
  <c r="J168" i="4" s="1"/>
  <c r="J71" i="4" s="1"/>
  <c r="BK219" i="4"/>
  <c r="J219" i="4" s="1"/>
  <c r="J72" i="4" s="1"/>
  <c r="T95" i="7"/>
  <c r="T94" i="7" s="1"/>
  <c r="T93" i="7" s="1"/>
  <c r="P111" i="9"/>
  <c r="P125" i="9"/>
  <c r="R174" i="9"/>
  <c r="R213" i="9"/>
  <c r="BK327" i="9"/>
  <c r="J327" i="9"/>
  <c r="J70" i="9" s="1"/>
  <c r="T423" i="9"/>
  <c r="BK449" i="9"/>
  <c r="J449" i="9"/>
  <c r="J74" i="9" s="1"/>
  <c r="T464" i="9"/>
  <c r="R603" i="9"/>
  <c r="BK624" i="9"/>
  <c r="J624" i="9" s="1"/>
  <c r="J77" i="9" s="1"/>
  <c r="BK674" i="9"/>
  <c r="J674" i="9"/>
  <c r="J78" i="9" s="1"/>
  <c r="BK693" i="9"/>
  <c r="J693" i="9" s="1"/>
  <c r="J79" i="9" s="1"/>
  <c r="P737" i="9"/>
  <c r="P774" i="9"/>
  <c r="P813" i="9"/>
  <c r="P86" i="11"/>
  <c r="P85" i="11" s="1"/>
  <c r="P84" i="11" s="1"/>
  <c r="AU68" i="1" s="1"/>
  <c r="T121" i="11"/>
  <c r="T158" i="11"/>
  <c r="R83" i="12"/>
  <c r="R82" i="12" s="1"/>
  <c r="R81" i="12" s="1"/>
  <c r="BK85" i="13"/>
  <c r="J85" i="13"/>
  <c r="J61" i="13" s="1"/>
  <c r="BK109" i="13"/>
  <c r="J109" i="13" s="1"/>
  <c r="J62" i="13" s="1"/>
  <c r="T109" i="13"/>
  <c r="BK90" i="14"/>
  <c r="J90" i="14" s="1"/>
  <c r="J61" i="14" s="1"/>
  <c r="R90" i="14"/>
  <c r="BK116" i="14"/>
  <c r="J116" i="14" s="1"/>
  <c r="J62" i="14" s="1"/>
  <c r="R116" i="14"/>
  <c r="P131" i="14"/>
  <c r="T185" i="14"/>
  <c r="T184" i="14"/>
  <c r="P88" i="15"/>
  <c r="BK118" i="15"/>
  <c r="J118" i="15" s="1"/>
  <c r="J63" i="15" s="1"/>
  <c r="P118" i="15"/>
  <c r="T148" i="15"/>
  <c r="T147" i="15" s="1"/>
  <c r="BK106" i="2"/>
  <c r="J106" i="2" s="1"/>
  <c r="J65" i="2" s="1"/>
  <c r="T106" i="2"/>
  <c r="P144" i="2"/>
  <c r="R144" i="2"/>
  <c r="P189" i="2"/>
  <c r="BK366" i="2"/>
  <c r="J366" i="2"/>
  <c r="J68" i="2" s="1"/>
  <c r="T366" i="2"/>
  <c r="P461" i="2"/>
  <c r="BK517" i="2"/>
  <c r="J517" i="2" s="1"/>
  <c r="J75" i="2" s="1"/>
  <c r="R517" i="2"/>
  <c r="P577" i="2"/>
  <c r="R577" i="2"/>
  <c r="P586" i="2"/>
  <c r="R611" i="2"/>
  <c r="BK175" i="3"/>
  <c r="J175" i="3" s="1"/>
  <c r="J66" i="3" s="1"/>
  <c r="R175" i="3"/>
  <c r="P296" i="3"/>
  <c r="BK444" i="3"/>
  <c r="J444" i="3"/>
  <c r="J68" i="3" s="1"/>
  <c r="T444" i="3"/>
  <c r="T503" i="3"/>
  <c r="P950" i="3"/>
  <c r="R1102" i="3"/>
  <c r="BK1123" i="3"/>
  <c r="J1123" i="3" s="1"/>
  <c r="J74" i="3" s="1"/>
  <c r="BK1200" i="3"/>
  <c r="J1200" i="3"/>
  <c r="J75" i="3" s="1"/>
  <c r="P1239" i="3"/>
  <c r="P1385" i="3"/>
  <c r="T1385" i="3"/>
  <c r="R1408" i="3"/>
  <c r="BK1725" i="3"/>
  <c r="J1725" i="3" s="1"/>
  <c r="J80" i="3" s="1"/>
  <c r="T1867" i="3"/>
  <c r="R2021" i="3"/>
  <c r="P2074" i="3"/>
  <c r="BK2194" i="3"/>
  <c r="J2194" i="3" s="1"/>
  <c r="J84" i="3" s="1"/>
  <c r="BK2310" i="3"/>
  <c r="J2310" i="3" s="1"/>
  <c r="J85" i="3" s="1"/>
  <c r="P2332" i="3"/>
  <c r="P2431" i="3"/>
  <c r="P2474" i="3"/>
  <c r="R2543" i="3"/>
  <c r="BK2631" i="3"/>
  <c r="J2631" i="3" s="1"/>
  <c r="J90" i="3" s="1"/>
  <c r="BK2704" i="3"/>
  <c r="J2704" i="3"/>
  <c r="J91" i="3" s="1"/>
  <c r="BK98" i="4"/>
  <c r="J98" i="4" s="1"/>
  <c r="J69" i="4" s="1"/>
  <c r="P127" i="4"/>
  <c r="T168" i="4"/>
  <c r="T219" i="4"/>
  <c r="BK95" i="7"/>
  <c r="J95" i="7" s="1"/>
  <c r="J69" i="7" s="1"/>
  <c r="R111" i="9"/>
  <c r="R125" i="9"/>
  <c r="P174" i="9"/>
  <c r="P213" i="9"/>
  <c r="R327" i="9"/>
  <c r="BK423" i="9"/>
  <c r="J423" i="9" s="1"/>
  <c r="J71" i="9" s="1"/>
  <c r="T449" i="9"/>
  <c r="BK464" i="9"/>
  <c r="J464" i="9" s="1"/>
  <c r="J75" i="9" s="1"/>
  <c r="T603" i="9"/>
  <c r="R624" i="9"/>
  <c r="R674" i="9"/>
  <c r="T693" i="9"/>
  <c r="R737" i="9"/>
  <c r="R774" i="9"/>
  <c r="T813" i="9"/>
  <c r="R86" i="11"/>
  <c r="R85" i="11" s="1"/>
  <c r="R84" i="11" s="1"/>
  <c r="BK121" i="11"/>
  <c r="J121" i="11"/>
  <c r="J62" i="11" s="1"/>
  <c r="BK158" i="11"/>
  <c r="J158" i="11" s="1"/>
  <c r="J63" i="11" s="1"/>
  <c r="BK83" i="12"/>
  <c r="J83" i="12"/>
  <c r="J61" i="12" s="1"/>
  <c r="T85" i="13"/>
  <c r="R131" i="14"/>
  <c r="BK173" i="14"/>
  <c r="J173" i="14" s="1"/>
  <c r="J65" i="14" s="1"/>
  <c r="R173" i="14"/>
  <c r="P185" i="14"/>
  <c r="P184" i="14" s="1"/>
  <c r="BK88" i="15"/>
  <c r="J88" i="15" s="1"/>
  <c r="J61" i="15" s="1"/>
  <c r="T88" i="15"/>
  <c r="T118" i="15"/>
  <c r="P148" i="15"/>
  <c r="P147" i="15"/>
  <c r="BK437" i="2"/>
  <c r="J437" i="2"/>
  <c r="J71" i="2" s="1"/>
  <c r="BK605" i="2"/>
  <c r="J605" i="2" s="1"/>
  <c r="J78" i="2" s="1"/>
  <c r="BK642" i="2"/>
  <c r="J642" i="2" s="1"/>
  <c r="J82" i="2" s="1"/>
  <c r="BK122" i="13"/>
  <c r="J122" i="13" s="1"/>
  <c r="J63" i="13" s="1"/>
  <c r="BK181" i="14"/>
  <c r="J181" i="14"/>
  <c r="J66" i="14" s="1"/>
  <c r="BK113" i="15"/>
  <c r="J113" i="15" s="1"/>
  <c r="J62" i="15" s="1"/>
  <c r="BK85" i="16"/>
  <c r="J85" i="16"/>
  <c r="J61" i="16" s="1"/>
  <c r="BK88" i="16"/>
  <c r="J88" i="16" s="1"/>
  <c r="J62" i="16" s="1"/>
  <c r="BK91" i="16"/>
  <c r="J91" i="16"/>
  <c r="J63" i="16" s="1"/>
  <c r="BK433" i="2"/>
  <c r="J433" i="2" s="1"/>
  <c r="J69" i="2" s="1"/>
  <c r="BK449" i="2"/>
  <c r="J449" i="2" s="1"/>
  <c r="J72" i="2" s="1"/>
  <c r="BK622" i="2"/>
  <c r="J622" i="2" s="1"/>
  <c r="J80" i="2" s="1"/>
  <c r="BK1119" i="3"/>
  <c r="J1119" i="3"/>
  <c r="J72" i="3" s="1"/>
  <c r="BK106" i="9"/>
  <c r="J106" i="9" s="1"/>
  <c r="J65" i="9" s="1"/>
  <c r="BK126" i="14"/>
  <c r="J126" i="14"/>
  <c r="J63" i="14" s="1"/>
  <c r="BK144" i="15"/>
  <c r="J144" i="15" s="1"/>
  <c r="J64" i="15" s="1"/>
  <c r="BK635" i="2"/>
  <c r="J635" i="2"/>
  <c r="J81" i="2" s="1"/>
  <c r="BK2734" i="3"/>
  <c r="J2734" i="3" s="1"/>
  <c r="J92" i="3" s="1"/>
  <c r="BK445" i="9"/>
  <c r="J445" i="9" s="1"/>
  <c r="J72" i="9" s="1"/>
  <c r="BK198" i="11"/>
  <c r="J198" i="11" s="1"/>
  <c r="J64" i="11" s="1"/>
  <c r="E48" i="16"/>
  <c r="J52" i="16"/>
  <c r="BF89" i="16"/>
  <c r="BF86" i="16"/>
  <c r="F55" i="16"/>
  <c r="BF92" i="16"/>
  <c r="E48" i="15"/>
  <c r="BF89" i="15"/>
  <c r="BF93" i="15"/>
  <c r="BF130" i="15"/>
  <c r="BF134" i="15"/>
  <c r="BF140" i="15"/>
  <c r="J52" i="15"/>
  <c r="F55" i="15"/>
  <c r="BF97" i="15"/>
  <c r="BF101" i="15"/>
  <c r="BF114" i="15"/>
  <c r="BF129" i="15"/>
  <c r="BF131" i="15"/>
  <c r="BF137" i="15"/>
  <c r="BF142" i="15"/>
  <c r="BF149" i="15"/>
  <c r="BF153" i="15"/>
  <c r="BF106" i="15"/>
  <c r="BF123" i="15"/>
  <c r="BF145" i="15"/>
  <c r="BF110" i="15"/>
  <c r="BF119" i="15"/>
  <c r="BF127" i="15"/>
  <c r="BF143" i="15"/>
  <c r="E48" i="14"/>
  <c r="J52" i="14"/>
  <c r="F85" i="14"/>
  <c r="BF117" i="14"/>
  <c r="BF132" i="14"/>
  <c r="BF134" i="14"/>
  <c r="BF140" i="14"/>
  <c r="BF146" i="14"/>
  <c r="BF156" i="14"/>
  <c r="BF159" i="14"/>
  <c r="BF166" i="14"/>
  <c r="BF169" i="14"/>
  <c r="BF188" i="14"/>
  <c r="BF193" i="14"/>
  <c r="BF91" i="14"/>
  <c r="BF100" i="14"/>
  <c r="BF104" i="14"/>
  <c r="BF147" i="14"/>
  <c r="BF150" i="14"/>
  <c r="BF154" i="14"/>
  <c r="BF158" i="14"/>
  <c r="BF172" i="14"/>
  <c r="BF174" i="14"/>
  <c r="BF176" i="14"/>
  <c r="BF109" i="14"/>
  <c r="BF149" i="14"/>
  <c r="BF155" i="14"/>
  <c r="BF160" i="14"/>
  <c r="BF171" i="14"/>
  <c r="BF177" i="14"/>
  <c r="BF178" i="14"/>
  <c r="BF180" i="14"/>
  <c r="BF189" i="14"/>
  <c r="BF96" i="14"/>
  <c r="BF113" i="14"/>
  <c r="BF120" i="14"/>
  <c r="BF124" i="14"/>
  <c r="BF127" i="14"/>
  <c r="BF136" i="14"/>
  <c r="BF144" i="14"/>
  <c r="BF163" i="14"/>
  <c r="BF182" i="14"/>
  <c r="BF186" i="14"/>
  <c r="E73" i="13"/>
  <c r="BF92" i="13"/>
  <c r="BF113" i="13"/>
  <c r="BF123" i="13"/>
  <c r="F55" i="13"/>
  <c r="J77" i="13"/>
  <c r="BF105" i="13"/>
  <c r="BF86" i="13"/>
  <c r="BF114" i="13"/>
  <c r="BF97" i="13"/>
  <c r="BF101" i="13"/>
  <c r="BF110" i="13"/>
  <c r="BF112" i="13"/>
  <c r="BF120" i="13"/>
  <c r="J52" i="12"/>
  <c r="F55" i="12"/>
  <c r="BF117" i="12"/>
  <c r="BF127" i="12"/>
  <c r="BF131" i="12"/>
  <c r="BF136" i="12"/>
  <c r="BF142" i="12"/>
  <c r="E71" i="12"/>
  <c r="BF84" i="12"/>
  <c r="BF123" i="12"/>
  <c r="BF140" i="12"/>
  <c r="BF97" i="12"/>
  <c r="F81" i="11"/>
  <c r="BF87" i="11"/>
  <c r="BF104" i="11"/>
  <c r="BF117" i="11"/>
  <c r="BF122" i="11"/>
  <c r="BF165" i="11"/>
  <c r="BF166" i="11"/>
  <c r="BF182" i="11"/>
  <c r="BF190" i="11"/>
  <c r="J78" i="11"/>
  <c r="BF142" i="11"/>
  <c r="BF149" i="11"/>
  <c r="BF156" i="11"/>
  <c r="E48" i="11"/>
  <c r="BF126" i="11"/>
  <c r="BF130" i="11"/>
  <c r="BF138" i="11"/>
  <c r="BF159" i="11"/>
  <c r="BF180" i="11"/>
  <c r="BF199" i="11"/>
  <c r="BF96" i="11"/>
  <c r="BF110" i="11"/>
  <c r="BF134" i="11"/>
  <c r="BF172" i="11"/>
  <c r="BF173" i="11"/>
  <c r="BF192" i="11"/>
  <c r="E52" i="10"/>
  <c r="J89" i="10"/>
  <c r="J60" i="10"/>
  <c r="F63" i="10"/>
  <c r="J56" i="9"/>
  <c r="E92" i="9"/>
  <c r="BF121" i="9"/>
  <c r="BF133" i="9"/>
  <c r="BF164" i="9"/>
  <c r="BF188" i="9"/>
  <c r="BF194" i="9"/>
  <c r="BF214" i="9"/>
  <c r="BF224" i="9"/>
  <c r="BF237" i="9"/>
  <c r="BF241" i="9"/>
  <c r="BF250" i="9"/>
  <c r="BF262" i="9"/>
  <c r="BF283" i="9"/>
  <c r="BF328" i="9"/>
  <c r="BF352" i="9"/>
  <c r="BF369" i="9"/>
  <c r="BF377" i="9"/>
  <c r="BF389" i="9"/>
  <c r="BF393" i="9"/>
  <c r="BF397" i="9"/>
  <c r="BF401" i="9"/>
  <c r="BF439" i="9"/>
  <c r="BF456" i="9"/>
  <c r="BF458" i="9"/>
  <c r="BF493" i="9"/>
  <c r="BF495" i="9"/>
  <c r="BF561" i="9"/>
  <c r="BF566" i="9"/>
  <c r="BF601" i="9"/>
  <c r="BF625" i="9"/>
  <c r="BF675" i="9"/>
  <c r="BF679" i="9"/>
  <c r="BF681" i="9"/>
  <c r="BF694" i="9"/>
  <c r="BF716" i="9"/>
  <c r="BF732" i="9"/>
  <c r="BF735" i="9"/>
  <c r="BF775" i="9"/>
  <c r="BF112" i="9"/>
  <c r="BF117" i="9"/>
  <c r="BF126" i="9"/>
  <c r="BF175" i="9"/>
  <c r="BF228" i="9"/>
  <c r="BF296" i="9"/>
  <c r="BF302" i="9"/>
  <c r="BF332" i="9"/>
  <c r="BF344" i="9"/>
  <c r="BF364" i="9"/>
  <c r="BF435" i="9"/>
  <c r="BF441" i="9"/>
  <c r="BF443" i="9"/>
  <c r="BF446" i="9"/>
  <c r="BF460" i="9"/>
  <c r="BF490" i="9"/>
  <c r="BF510" i="9"/>
  <c r="BF556" i="9"/>
  <c r="BF635" i="9"/>
  <c r="BF645" i="9"/>
  <c r="BF649" i="9"/>
  <c r="BF672" i="9"/>
  <c r="BF683" i="9"/>
  <c r="BF707" i="9"/>
  <c r="BF738" i="9"/>
  <c r="BF772" i="9"/>
  <c r="BF107" i="9"/>
  <c r="BF182" i="9"/>
  <c r="BF200" i="9"/>
  <c r="BF206" i="9"/>
  <c r="BF245" i="9"/>
  <c r="BF257" i="9"/>
  <c r="BF310" i="9"/>
  <c r="BF314" i="9"/>
  <c r="BF321" i="9"/>
  <c r="BF340" i="9"/>
  <c r="BF360" i="9"/>
  <c r="BF403" i="9"/>
  <c r="BF421" i="9"/>
  <c r="BF426" i="9"/>
  <c r="BF450" i="9"/>
  <c r="BF462" i="9"/>
  <c r="BF465" i="9"/>
  <c r="BF530" i="9"/>
  <c r="BF592" i="9"/>
  <c r="BF597" i="9"/>
  <c r="BF604" i="9"/>
  <c r="BF622" i="9"/>
  <c r="BF637" i="9"/>
  <c r="BF660" i="9"/>
  <c r="BF662" i="9"/>
  <c r="BF670" i="9"/>
  <c r="BF685" i="9"/>
  <c r="BF689" i="9"/>
  <c r="BF733" i="9"/>
  <c r="BF754" i="9"/>
  <c r="BF760" i="9"/>
  <c r="BF761" i="9"/>
  <c r="BF786" i="9"/>
  <c r="BF795" i="9"/>
  <c r="BF804" i="9"/>
  <c r="BF814" i="9"/>
  <c r="BF822" i="9"/>
  <c r="BF826" i="9"/>
  <c r="F59" i="9"/>
  <c r="BF141" i="9"/>
  <c r="BF147" i="9"/>
  <c r="BF153" i="9"/>
  <c r="BF159" i="9"/>
  <c r="BF170" i="9"/>
  <c r="BF220" i="9"/>
  <c r="BF269" i="9"/>
  <c r="BF276" i="9"/>
  <c r="BF290" i="9"/>
  <c r="BF308" i="9"/>
  <c r="BF312" i="9"/>
  <c r="BF336" i="9"/>
  <c r="BF348" i="9"/>
  <c r="BF356" i="9"/>
  <c r="BF384" i="9"/>
  <c r="BF405" i="9"/>
  <c r="BF414" i="9"/>
  <c r="BF419" i="9"/>
  <c r="BF424" i="9"/>
  <c r="BF433" i="9"/>
  <c r="BF485" i="9"/>
  <c r="BF501" i="9"/>
  <c r="BF518" i="9"/>
  <c r="BF541" i="9"/>
  <c r="BF549" i="9"/>
  <c r="BF587" i="9"/>
  <c r="BF612" i="9"/>
  <c r="BF620" i="9"/>
  <c r="BF629" i="9"/>
  <c r="BF633" i="9"/>
  <c r="BF639" i="9"/>
  <c r="BF641" i="9"/>
  <c r="BF653" i="9"/>
  <c r="BF664" i="9"/>
  <c r="BF668" i="9"/>
  <c r="BF691" i="9"/>
  <c r="BF701" i="9"/>
  <c r="BF712" i="9"/>
  <c r="BF721" i="9"/>
  <c r="BF725" i="9"/>
  <c r="BF767" i="9"/>
  <c r="BF784" i="9"/>
  <c r="E50" i="8"/>
  <c r="J81" i="8"/>
  <c r="BK94" i="7"/>
  <c r="BK93" i="7" s="1"/>
  <c r="J93" i="7" s="1"/>
  <c r="J67" i="7" s="1"/>
  <c r="F59" i="8"/>
  <c r="BF113" i="7"/>
  <c r="BF117" i="7"/>
  <c r="BF120" i="7"/>
  <c r="BF122" i="7"/>
  <c r="BF124" i="7"/>
  <c r="BF128" i="7"/>
  <c r="BF130" i="7"/>
  <c r="BF138" i="7"/>
  <c r="BF139" i="7"/>
  <c r="BF150" i="7"/>
  <c r="F63" i="7"/>
  <c r="BF98" i="7"/>
  <c r="BF99" i="7"/>
  <c r="BF108" i="7"/>
  <c r="BF110" i="7"/>
  <c r="BF116" i="7"/>
  <c r="BF132" i="7"/>
  <c r="BF135" i="7"/>
  <c r="BF141" i="7"/>
  <c r="BF142" i="7"/>
  <c r="BF152" i="7"/>
  <c r="BF153" i="7"/>
  <c r="E52" i="7"/>
  <c r="J60" i="7"/>
  <c r="BF96" i="7"/>
  <c r="BF101" i="7"/>
  <c r="BF102" i="7"/>
  <c r="BF104" i="7"/>
  <c r="BF105" i="7"/>
  <c r="BF107" i="7"/>
  <c r="BF111" i="7"/>
  <c r="BF114" i="7"/>
  <c r="BF118" i="7"/>
  <c r="BF133" i="7"/>
  <c r="BF136" i="7"/>
  <c r="BF144" i="7"/>
  <c r="BF145" i="7"/>
  <c r="BF147" i="7"/>
  <c r="BF148" i="7"/>
  <c r="E52" i="6"/>
  <c r="J63" i="6"/>
  <c r="J86" i="6"/>
  <c r="F89" i="6"/>
  <c r="E52" i="5"/>
  <c r="F63" i="5"/>
  <c r="J86" i="5"/>
  <c r="E52" i="4"/>
  <c r="BF101" i="4"/>
  <c r="BF105" i="4"/>
  <c r="BF113" i="4"/>
  <c r="BF115" i="4"/>
  <c r="BF125" i="4"/>
  <c r="BF136" i="4"/>
  <c r="BF148" i="4"/>
  <c r="BF164" i="4"/>
  <c r="BF182" i="4"/>
  <c r="BF185" i="4"/>
  <c r="BF188" i="4"/>
  <c r="BF196" i="4"/>
  <c r="BF199" i="4"/>
  <c r="BF201" i="4"/>
  <c r="BF205" i="4"/>
  <c r="BF206" i="4"/>
  <c r="BF209" i="4"/>
  <c r="BF220" i="4"/>
  <c r="J60" i="4"/>
  <c r="BF117" i="4"/>
  <c r="BF124" i="4"/>
  <c r="BF128" i="4"/>
  <c r="BF130" i="4"/>
  <c r="BF144" i="4"/>
  <c r="BF146" i="4"/>
  <c r="BF154" i="4"/>
  <c r="BF160" i="4"/>
  <c r="BF166" i="4"/>
  <c r="BF169" i="4"/>
  <c r="BF171" i="4"/>
  <c r="BF173" i="4"/>
  <c r="BF177" i="4"/>
  <c r="BF178" i="4"/>
  <c r="BF180" i="4"/>
  <c r="BF184" i="4"/>
  <c r="BF186" i="4"/>
  <c r="BF190" i="4"/>
  <c r="BF197" i="4"/>
  <c r="BF213" i="4"/>
  <c r="BF222" i="4"/>
  <c r="BF224" i="4"/>
  <c r="BF227" i="4"/>
  <c r="F63" i="4"/>
  <c r="BF103" i="4"/>
  <c r="BF111" i="4"/>
  <c r="BF140" i="4"/>
  <c r="BF142" i="4"/>
  <c r="BF158" i="4"/>
  <c r="BF165" i="4"/>
  <c r="BF194" i="4"/>
  <c r="BF203" i="4"/>
  <c r="BF211" i="4"/>
  <c r="BF226" i="4"/>
  <c r="BF229" i="4"/>
  <c r="BF231" i="4"/>
  <c r="BF232" i="4"/>
  <c r="BF99" i="4"/>
  <c r="BF107" i="4"/>
  <c r="BF109" i="4"/>
  <c r="BF121" i="4"/>
  <c r="BF123" i="4"/>
  <c r="BF132" i="4"/>
  <c r="BF134" i="4"/>
  <c r="BF138" i="4"/>
  <c r="BF150" i="4"/>
  <c r="BF152" i="4"/>
  <c r="BF156" i="4"/>
  <c r="BF174" i="4"/>
  <c r="BF175" i="4"/>
  <c r="BF192" i="4"/>
  <c r="BF208" i="4"/>
  <c r="BF215" i="4"/>
  <c r="BF217" i="4"/>
  <c r="F59" i="3"/>
  <c r="BF144" i="3"/>
  <c r="BF176" i="3"/>
  <c r="BF183" i="3"/>
  <c r="BF280" i="3"/>
  <c r="BF325" i="3"/>
  <c r="BF347" i="3"/>
  <c r="BF382" i="3"/>
  <c r="BF387" i="3"/>
  <c r="BF439" i="3"/>
  <c r="BF455" i="3"/>
  <c r="BF470" i="3"/>
  <c r="BF482" i="3"/>
  <c r="BF556" i="3"/>
  <c r="BF601" i="3"/>
  <c r="BF620" i="3"/>
  <c r="BF632" i="3"/>
  <c r="BF642" i="3"/>
  <c r="BF662" i="3"/>
  <c r="BF669" i="3"/>
  <c r="BF703" i="3"/>
  <c r="BF723" i="3"/>
  <c r="BF766" i="3"/>
  <c r="BF774" i="3"/>
  <c r="BF869" i="3"/>
  <c r="BF885" i="3"/>
  <c r="BF893" i="3"/>
  <c r="BF900" i="3"/>
  <c r="BF931" i="3"/>
  <c r="BF937" i="3"/>
  <c r="BF944" i="3"/>
  <c r="BF961" i="3"/>
  <c r="BF1017" i="3"/>
  <c r="BF1037" i="3"/>
  <c r="BF1087" i="3"/>
  <c r="BF1111" i="3"/>
  <c r="BF1140" i="3"/>
  <c r="BF1158" i="3"/>
  <c r="BF1184" i="3"/>
  <c r="BF1217" i="3"/>
  <c r="BF1228" i="3"/>
  <c r="BF1237" i="3"/>
  <c r="BF1260" i="3"/>
  <c r="BF1288" i="3"/>
  <c r="BF1303" i="3"/>
  <c r="BF1308" i="3"/>
  <c r="BF1312" i="3"/>
  <c r="BF1342" i="3"/>
  <c r="BF1354" i="3"/>
  <c r="BF1368" i="3"/>
  <c r="BF1379" i="3"/>
  <c r="BF1389" i="3"/>
  <c r="BF1399" i="3"/>
  <c r="BF1449" i="3"/>
  <c r="BF1467" i="3"/>
  <c r="BF1476" i="3"/>
  <c r="BF1484" i="3"/>
  <c r="BF1492" i="3"/>
  <c r="BF1510" i="3"/>
  <c r="BF1534" i="3"/>
  <c r="BF1572" i="3"/>
  <c r="BF1577" i="3"/>
  <c r="BF1594" i="3"/>
  <c r="BF1676" i="3"/>
  <c r="BF1694" i="3"/>
  <c r="BF1699" i="3"/>
  <c r="BF1707" i="3"/>
  <c r="BF1726" i="3"/>
  <c r="BF1750" i="3"/>
  <c r="BF1801" i="3"/>
  <c r="BF1841" i="3"/>
  <c r="BF1848" i="3"/>
  <c r="BF1880" i="3"/>
  <c r="BF1917" i="3"/>
  <c r="BF1929" i="3"/>
  <c r="BF1936" i="3"/>
  <c r="BF1948" i="3"/>
  <c r="BF1989" i="3"/>
  <c r="BF2004" i="3"/>
  <c r="BF2019" i="3"/>
  <c r="BF2022" i="3"/>
  <c r="BF2075" i="3"/>
  <c r="BF2079" i="3"/>
  <c r="BF2083" i="3"/>
  <c r="BF2103" i="3"/>
  <c r="BF2107" i="3"/>
  <c r="BF2141" i="3"/>
  <c r="BF2154" i="3"/>
  <c r="BF2182" i="3"/>
  <c r="BF2190" i="3"/>
  <c r="BF2245" i="3"/>
  <c r="BF2280" i="3"/>
  <c r="BF2288" i="3"/>
  <c r="BF2291" i="3"/>
  <c r="BF2311" i="3"/>
  <c r="BF2315" i="3"/>
  <c r="BF2386" i="3"/>
  <c r="BF2411" i="3"/>
  <c r="BF2425" i="3"/>
  <c r="BF2440" i="3"/>
  <c r="BF2450" i="3"/>
  <c r="BF2452" i="3"/>
  <c r="BF2458" i="3"/>
  <c r="BF2489" i="3"/>
  <c r="BF2511" i="3"/>
  <c r="BF2535" i="3"/>
  <c r="BF671" i="3"/>
  <c r="BF709" i="3"/>
  <c r="BF845" i="3"/>
  <c r="BF919" i="3"/>
  <c r="BF943" i="3"/>
  <c r="BF949" i="3"/>
  <c r="BF1048" i="3"/>
  <c r="BF1064" i="3"/>
  <c r="BF1115" i="3"/>
  <c r="BF1124" i="3"/>
  <c r="BF1160" i="3"/>
  <c r="BF1235" i="3"/>
  <c r="BF1723" i="3"/>
  <c r="BF1744" i="3"/>
  <c r="BF1777" i="3"/>
  <c r="BF1824" i="3"/>
  <c r="BF1874" i="3"/>
  <c r="BF1885" i="3"/>
  <c r="BF1897" i="3"/>
  <c r="BF1904" i="3"/>
  <c r="BF1963" i="3"/>
  <c r="BF1968" i="3"/>
  <c r="BF2027" i="3"/>
  <c r="BF2031" i="3"/>
  <c r="BF2040" i="3"/>
  <c r="BF2050" i="3"/>
  <c r="BF2056" i="3"/>
  <c r="BF2062" i="3"/>
  <c r="BF2087" i="3"/>
  <c r="BF2091" i="3"/>
  <c r="BF2111" i="3"/>
  <c r="BF2135" i="3"/>
  <c r="BF2151" i="3"/>
  <c r="BF2191" i="3"/>
  <c r="BF2223" i="3"/>
  <c r="BF2226" i="3"/>
  <c r="BF2230" i="3"/>
  <c r="BF2273" i="3"/>
  <c r="BF2283" i="3"/>
  <c r="BF2299" i="3"/>
  <c r="BF2330" i="3"/>
  <c r="BF2333" i="3"/>
  <c r="BF2346" i="3"/>
  <c r="BF2348" i="3"/>
  <c r="BF2432" i="3"/>
  <c r="BF2436" i="3"/>
  <c r="BF2475" i="3"/>
  <c r="BF2479" i="3"/>
  <c r="BF2556" i="3"/>
  <c r="BF2582" i="3"/>
  <c r="BF2598" i="3"/>
  <c r="BF2600" i="3"/>
  <c r="BF2616" i="3"/>
  <c r="BF2620" i="3"/>
  <c r="BF2627" i="3"/>
  <c r="BF2629" i="3"/>
  <c r="BF2632" i="3"/>
  <c r="BF2636" i="3"/>
  <c r="BF2640" i="3"/>
  <c r="BF2645" i="3"/>
  <c r="BF2665" i="3"/>
  <c r="BF2669" i="3"/>
  <c r="BF2673" i="3"/>
  <c r="BF2677" i="3"/>
  <c r="BF2681" i="3"/>
  <c r="BF2705" i="3"/>
  <c r="BF2709" i="3"/>
  <c r="BF2713" i="3"/>
  <c r="BF2717" i="3"/>
  <c r="BF2721" i="3"/>
  <c r="BF2735" i="3"/>
  <c r="E102" i="3"/>
  <c r="BF121" i="3"/>
  <c r="BF158" i="3"/>
  <c r="BF165" i="3"/>
  <c r="BF198" i="3"/>
  <c r="BF200" i="3"/>
  <c r="BF214" i="3"/>
  <c r="BF220" i="3"/>
  <c r="BF240" i="3"/>
  <c r="BF247" i="3"/>
  <c r="BF256" i="3"/>
  <c r="BF285" i="3"/>
  <c r="BF291" i="3"/>
  <c r="BF297" i="3"/>
  <c r="BF312" i="3"/>
  <c r="BF335" i="3"/>
  <c r="BF352" i="3"/>
  <c r="BF363" i="3"/>
  <c r="BF368" i="3"/>
  <c r="BF373" i="3"/>
  <c r="BF403" i="3"/>
  <c r="BF412" i="3"/>
  <c r="BF420" i="3"/>
  <c r="BF480" i="3"/>
  <c r="BF522" i="3"/>
  <c r="BF544" i="3"/>
  <c r="BF575" i="3"/>
  <c r="BF634" i="3"/>
  <c r="BF690" i="3"/>
  <c r="BF692" i="3"/>
  <c r="BF705" i="3"/>
  <c r="BF713" i="3"/>
  <c r="BF762" i="3"/>
  <c r="BF770" i="3"/>
  <c r="BF802" i="3"/>
  <c r="BF820" i="3"/>
  <c r="BF864" i="3"/>
  <c r="BF902" i="3"/>
  <c r="BF907" i="3"/>
  <c r="BF923" i="3"/>
  <c r="BF927" i="3"/>
  <c r="BF955" i="3"/>
  <c r="BF966" i="3"/>
  <c r="BF972" i="3"/>
  <c r="BF976" i="3"/>
  <c r="BF1033" i="3"/>
  <c r="BF1042" i="3"/>
  <c r="BF1054" i="3"/>
  <c r="BF1071" i="3"/>
  <c r="BF1093" i="3"/>
  <c r="BF1103" i="3"/>
  <c r="BF1142" i="3"/>
  <c r="BF1164" i="3"/>
  <c r="BF1168" i="3"/>
  <c r="BF1172" i="3"/>
  <c r="BF1198" i="3"/>
  <c r="BF1201" i="3"/>
  <c r="BF1208" i="3"/>
  <c r="BF1219" i="3"/>
  <c r="BF1226" i="3"/>
  <c r="BF1253" i="3"/>
  <c r="BF1257" i="3"/>
  <c r="BF1284" i="3"/>
  <c r="BF1292" i="3"/>
  <c r="BF1296" i="3"/>
  <c r="BF1301" i="3"/>
  <c r="BF1321" i="3"/>
  <c r="BF1326" i="3"/>
  <c r="BF1333" i="3"/>
  <c r="BF1335" i="3"/>
  <c r="BF1400" i="3"/>
  <c r="BF1405" i="3"/>
  <c r="BF1406" i="3"/>
  <c r="BF1409" i="3"/>
  <c r="BF1434" i="3"/>
  <c r="BF1462" i="3"/>
  <c r="BF1499" i="3"/>
  <c r="BF1505" i="3"/>
  <c r="BF1542" i="3"/>
  <c r="BF1548" i="3"/>
  <c r="BF1614" i="3"/>
  <c r="BF1620" i="3"/>
  <c r="BF1626" i="3"/>
  <c r="BF1631" i="3"/>
  <c r="BF1645" i="3"/>
  <c r="BF1665" i="3"/>
  <c r="BF1671" i="3"/>
  <c r="BF1683" i="3"/>
  <c r="BF1714" i="3"/>
  <c r="BF1732" i="3"/>
  <c r="BF1738" i="3"/>
  <c r="BF1762" i="3"/>
  <c r="BF1782" i="3"/>
  <c r="BF1810" i="3"/>
  <c r="BF1847" i="3"/>
  <c r="BF1865" i="3"/>
  <c r="BF1868" i="3"/>
  <c r="BF1892" i="3"/>
  <c r="BF1910" i="3"/>
  <c r="BF1923" i="3"/>
  <c r="BF1942" i="3"/>
  <c r="BF1974" i="3"/>
  <c r="BF2045" i="3"/>
  <c r="BF2115" i="3"/>
  <c r="BF2119" i="3"/>
  <c r="BF2123" i="3"/>
  <c r="BF2131" i="3"/>
  <c r="BF2146" i="3"/>
  <c r="BF2192" i="3"/>
  <c r="BF2203" i="3"/>
  <c r="BF2219" i="3"/>
  <c r="BF2236" i="3"/>
  <c r="BF2239" i="3"/>
  <c r="BF2258" i="3"/>
  <c r="BF2296" i="3"/>
  <c r="BF2307" i="3"/>
  <c r="BF2308" i="3"/>
  <c r="BF2375" i="3"/>
  <c r="BF2388" i="3"/>
  <c r="BF2429" i="3"/>
  <c r="BF2444" i="3"/>
  <c r="BF2460" i="3"/>
  <c r="BF2483" i="3"/>
  <c r="BF2537" i="3"/>
  <c r="BF2544" i="3"/>
  <c r="BF2548" i="3"/>
  <c r="BF2580" i="3"/>
  <c r="J56" i="3"/>
  <c r="BF117" i="3"/>
  <c r="BF128" i="3"/>
  <c r="BF154" i="3"/>
  <c r="BF189" i="3"/>
  <c r="BF207" i="3"/>
  <c r="BF254" i="3"/>
  <c r="BF263" i="3"/>
  <c r="BF304" i="3"/>
  <c r="BF330" i="3"/>
  <c r="BF358" i="3"/>
  <c r="BF392" i="3"/>
  <c r="BF397" i="3"/>
  <c r="BF414" i="3"/>
  <c r="BF425" i="3"/>
  <c r="BF430" i="3"/>
  <c r="BF445" i="3"/>
  <c r="BF504" i="3"/>
  <c r="BF529" i="3"/>
  <c r="BF599" i="3"/>
  <c r="BF638" i="3"/>
  <c r="BF646" i="3"/>
  <c r="BF660" i="3"/>
  <c r="BF721" i="3"/>
  <c r="BF778" i="3"/>
  <c r="BF787" i="3"/>
  <c r="BF816" i="3"/>
  <c r="BF836" i="3"/>
  <c r="BF849" i="3"/>
  <c r="BF853" i="3"/>
  <c r="BF934" i="3"/>
  <c r="BF951" i="3"/>
  <c r="BF968" i="3"/>
  <c r="BF1075" i="3"/>
  <c r="BF1082" i="3"/>
  <c r="BF1097" i="3"/>
  <c r="BF1105" i="3"/>
  <c r="BF1107" i="3"/>
  <c r="BF1120" i="3"/>
  <c r="BF1176" i="3"/>
  <c r="BF1180" i="3"/>
  <c r="BF1191" i="3"/>
  <c r="BF1210" i="3"/>
  <c r="BF1240" i="3"/>
  <c r="BF1266" i="3"/>
  <c r="BF1346" i="3"/>
  <c r="BF1356" i="3"/>
  <c r="BF1358" i="3"/>
  <c r="BF1364" i="3"/>
  <c r="BF1370" i="3"/>
  <c r="BF1383" i="3"/>
  <c r="BF1386" i="3"/>
  <c r="BF1387" i="3"/>
  <c r="BF1388" i="3"/>
  <c r="BF1392" i="3"/>
  <c r="BF1421" i="3"/>
  <c r="BF1456" i="3"/>
  <c r="BF1516" i="3"/>
  <c r="BF1521" i="3"/>
  <c r="BF1528" i="3"/>
  <c r="BF1561" i="3"/>
  <c r="BF1581" i="3"/>
  <c r="BF1588" i="3"/>
  <c r="BF1601" i="3"/>
  <c r="BF1607" i="3"/>
  <c r="BF1818" i="3"/>
  <c r="BF1826" i="3"/>
  <c r="BF1854" i="3"/>
  <c r="BF1902" i="3"/>
  <c r="BF1983" i="3"/>
  <c r="BF1998" i="3"/>
  <c r="BF2013" i="3"/>
  <c r="BF2072" i="3"/>
  <c r="BF2095" i="3"/>
  <c r="BF2099" i="3"/>
  <c r="BF2127" i="3"/>
  <c r="BF2152" i="3"/>
  <c r="BF2155" i="3"/>
  <c r="BF2172" i="3"/>
  <c r="BF2189" i="3"/>
  <c r="BF2195" i="3"/>
  <c r="BF2199" i="3"/>
  <c r="BF2207" i="3"/>
  <c r="BF2233" i="3"/>
  <c r="BF2248" i="3"/>
  <c r="BF2251" i="3"/>
  <c r="BF2261" i="3"/>
  <c r="BF2265" i="3"/>
  <c r="BF2277" i="3"/>
  <c r="BF2322" i="3"/>
  <c r="BF2326" i="3"/>
  <c r="BF2337" i="3"/>
  <c r="BF2357" i="3"/>
  <c r="BF2361" i="3"/>
  <c r="BF2377" i="3"/>
  <c r="BF2392" i="3"/>
  <c r="BF2466" i="3"/>
  <c r="BF2468" i="3"/>
  <c r="BF2472" i="3"/>
  <c r="BF2513" i="3"/>
  <c r="BF2541" i="3"/>
  <c r="BF2564" i="3"/>
  <c r="F59" i="2"/>
  <c r="J98" i="2"/>
  <c r="BF108" i="2"/>
  <c r="BF117" i="2"/>
  <c r="BF123" i="2"/>
  <c r="BF127" i="2"/>
  <c r="BF142" i="2"/>
  <c r="BF152" i="2"/>
  <c r="BF190" i="2"/>
  <c r="BF219" i="2"/>
  <c r="BF243" i="2"/>
  <c r="BF267" i="2"/>
  <c r="BF269" i="2"/>
  <c r="BF275" i="2"/>
  <c r="BF279" i="2"/>
  <c r="BF284" i="2"/>
  <c r="BF289" i="2"/>
  <c r="BF299" i="2"/>
  <c r="BF314" i="2"/>
  <c r="BF340" i="2"/>
  <c r="BF345" i="2"/>
  <c r="BF354" i="2"/>
  <c r="BF391" i="2"/>
  <c r="BF405" i="2"/>
  <c r="BF459" i="2"/>
  <c r="BF467" i="2"/>
  <c r="BF479" i="2"/>
  <c r="BF495" i="2"/>
  <c r="BF549" i="2"/>
  <c r="BF556" i="2"/>
  <c r="E92" i="2"/>
  <c r="BF107" i="2"/>
  <c r="BF131" i="2"/>
  <c r="BF136" i="2"/>
  <c r="BF214" i="2"/>
  <c r="BF221" i="2"/>
  <c r="BF226" i="2"/>
  <c r="BF231" i="2"/>
  <c r="BF304" i="2"/>
  <c r="BF309" i="2"/>
  <c r="BF327" i="2"/>
  <c r="BF333" i="2"/>
  <c r="BF359" i="2"/>
  <c r="BF364" i="2"/>
  <c r="BF371" i="2"/>
  <c r="BF401" i="2"/>
  <c r="BF409" i="2"/>
  <c r="BF413" i="2"/>
  <c r="BF417" i="2"/>
  <c r="BF457" i="2"/>
  <c r="BF462" i="2"/>
  <c r="BF500" i="2"/>
  <c r="BF505" i="2"/>
  <c r="BF518" i="2"/>
  <c r="BF543" i="2"/>
  <c r="BF563" i="2"/>
  <c r="BF587" i="2"/>
  <c r="BF612" i="2"/>
  <c r="BF623" i="2"/>
  <c r="BF629" i="2"/>
  <c r="BF643" i="2"/>
  <c r="BF145" i="2"/>
  <c r="BF158" i="2"/>
  <c r="BF169" i="2"/>
  <c r="BF179" i="2"/>
  <c r="BF197" i="2"/>
  <c r="BF252" i="2"/>
  <c r="BF258" i="2"/>
  <c r="BF294" i="2"/>
  <c r="BF320" i="2"/>
  <c r="BF367" i="2"/>
  <c r="BF373" i="2"/>
  <c r="BF397" i="2"/>
  <c r="BF421" i="2"/>
  <c r="BF425" i="2"/>
  <c r="BF429" i="2"/>
  <c r="BF434" i="2"/>
  <c r="BF438" i="2"/>
  <c r="BF450" i="2"/>
  <c r="BF488" i="2"/>
  <c r="BF490" i="2"/>
  <c r="BF510" i="2"/>
  <c r="BF515" i="2"/>
  <c r="BF525" i="2"/>
  <c r="BF531" i="2"/>
  <c r="BF537" i="2"/>
  <c r="BF570" i="2"/>
  <c r="BF578" i="2"/>
  <c r="BF584" i="2"/>
  <c r="BF593" i="2"/>
  <c r="BF595" i="2"/>
  <c r="BF600" i="2"/>
  <c r="BF606" i="2"/>
  <c r="BF617" i="2"/>
  <c r="BF636" i="2"/>
  <c r="AS55" i="1"/>
  <c r="F41" i="4"/>
  <c r="BD59" i="1" s="1"/>
  <c r="F40" i="7"/>
  <c r="BC62" i="1" s="1"/>
  <c r="F37" i="9"/>
  <c r="BB65" i="1" s="1"/>
  <c r="BB64" i="1" s="1"/>
  <c r="AX64" i="1" s="1"/>
  <c r="F35" i="14"/>
  <c r="BB71" i="1" s="1"/>
  <c r="F38" i="3"/>
  <c r="BC57" i="1" s="1"/>
  <c r="J37" i="10"/>
  <c r="AV67" i="1" s="1"/>
  <c r="AX66" i="1"/>
  <c r="AV66" i="1"/>
  <c r="AY66" i="1"/>
  <c r="F33" i="11"/>
  <c r="AZ68" i="1"/>
  <c r="F35" i="11"/>
  <c r="BB68" i="1" s="1"/>
  <c r="F37" i="12"/>
  <c r="BD69" i="1"/>
  <c r="F36" i="14"/>
  <c r="BC71" i="1" s="1"/>
  <c r="F37" i="2"/>
  <c r="BB56" i="1"/>
  <c r="F40" i="4"/>
  <c r="BC59" i="1" s="1"/>
  <c r="F35" i="9"/>
  <c r="AZ65" i="1" s="1"/>
  <c r="AZ64" i="1" s="1"/>
  <c r="AV64" i="1" s="1"/>
  <c r="F36" i="15"/>
  <c r="BC72" i="1" s="1"/>
  <c r="F35" i="2"/>
  <c r="AZ56" i="1" s="1"/>
  <c r="J33" i="11"/>
  <c r="AV68" i="1" s="1"/>
  <c r="F35" i="12"/>
  <c r="BB69" i="1" s="1"/>
  <c r="J33" i="12"/>
  <c r="AV69" i="1" s="1"/>
  <c r="F37" i="13"/>
  <c r="BD70" i="1" s="1"/>
  <c r="J33" i="13"/>
  <c r="AV70" i="1" s="1"/>
  <c r="J33" i="14"/>
  <c r="AV71" i="1" s="1"/>
  <c r="F37" i="14"/>
  <c r="BD71" i="1"/>
  <c r="J33" i="15"/>
  <c r="AV72" i="1" s="1"/>
  <c r="F35" i="16"/>
  <c r="BB73" i="1" s="1"/>
  <c r="J33" i="16"/>
  <c r="AV73" i="1" s="1"/>
  <c r="F37" i="16"/>
  <c r="BD73" i="1" s="1"/>
  <c r="J35" i="2"/>
  <c r="AV56" i="1" s="1"/>
  <c r="F38" i="2"/>
  <c r="BC56" i="1" s="1"/>
  <c r="J35" i="3"/>
  <c r="AV57" i="1" s="1"/>
  <c r="F39" i="2"/>
  <c r="BD56" i="1"/>
  <c r="F37" i="11"/>
  <c r="BD68" i="1" s="1"/>
  <c r="F36" i="12"/>
  <c r="BC69" i="1" s="1"/>
  <c r="F33" i="13"/>
  <c r="AZ70" i="1" s="1"/>
  <c r="F36" i="13"/>
  <c r="BC70" i="1"/>
  <c r="F33" i="14"/>
  <c r="AZ71" i="1" s="1"/>
  <c r="F33" i="16"/>
  <c r="AZ73" i="1" s="1"/>
  <c r="F36" i="16"/>
  <c r="BC73" i="1" s="1"/>
  <c r="AS64" i="1"/>
  <c r="F39" i="3"/>
  <c r="BD57" i="1" s="1"/>
  <c r="J35" i="9"/>
  <c r="AV65" i="1"/>
  <c r="F36" i="11"/>
  <c r="BC68" i="1" s="1"/>
  <c r="F33" i="12"/>
  <c r="AZ69" i="1" s="1"/>
  <c r="F35" i="13"/>
  <c r="BB70" i="1" s="1"/>
  <c r="F37" i="15"/>
  <c r="BD72" i="1"/>
  <c r="F35" i="15"/>
  <c r="BB72" i="1" s="1"/>
  <c r="F39" i="4"/>
  <c r="BB59" i="1" s="1"/>
  <c r="F37" i="7"/>
  <c r="AZ62" i="1" s="1"/>
  <c r="F41" i="7"/>
  <c r="BD62" i="1" s="1"/>
  <c r="F38" i="9"/>
  <c r="BC65" i="1" s="1"/>
  <c r="BC64" i="1" s="1"/>
  <c r="AY64" i="1" s="1"/>
  <c r="F37" i="3"/>
  <c r="BB57" i="1" s="1"/>
  <c r="J37" i="4"/>
  <c r="AV59" i="1" s="1"/>
  <c r="F37" i="4"/>
  <c r="AZ59" i="1" s="1"/>
  <c r="F37" i="5"/>
  <c r="AZ60" i="1" s="1"/>
  <c r="J37" i="6"/>
  <c r="AV61" i="1" s="1"/>
  <c r="F39" i="7"/>
  <c r="BB62" i="1" s="1"/>
  <c r="J37" i="7"/>
  <c r="AV62" i="1" s="1"/>
  <c r="F35" i="8"/>
  <c r="AZ63" i="1" s="1"/>
  <c r="F39" i="9"/>
  <c r="BD65" i="1" s="1"/>
  <c r="BD64" i="1" s="1"/>
  <c r="F33" i="15"/>
  <c r="AZ72" i="1" s="1"/>
  <c r="F35" i="3"/>
  <c r="AZ57" i="1" s="1"/>
  <c r="T84" i="13" l="1"/>
  <c r="T83" i="13" s="1"/>
  <c r="J90" i="8"/>
  <c r="BF90" i="8" s="1"/>
  <c r="F36" i="8" s="1"/>
  <c r="BA63" i="1" s="1"/>
  <c r="BK90" i="8"/>
  <c r="BK89" i="8" s="1"/>
  <c r="J89" i="8" s="1"/>
  <c r="J65" i="8" s="1"/>
  <c r="BK94" i="10"/>
  <c r="BK93" i="10" s="1"/>
  <c r="J93" i="10" s="1"/>
  <c r="J68" i="10" s="1"/>
  <c r="J94" i="10"/>
  <c r="BF94" i="10" s="1"/>
  <c r="F38" i="10" s="1"/>
  <c r="BA67" i="1" s="1"/>
  <c r="BA66" i="1" s="1"/>
  <c r="AW66" i="1" s="1"/>
  <c r="J94" i="5"/>
  <c r="BF94" i="5" s="1"/>
  <c r="J38" i="5" s="1"/>
  <c r="AW60" i="1" s="1"/>
  <c r="AT60" i="1" s="1"/>
  <c r="BK94" i="5"/>
  <c r="BK93" i="5" s="1"/>
  <c r="J93" i="5" s="1"/>
  <c r="J68" i="5" s="1"/>
  <c r="BD58" i="1"/>
  <c r="BD55" i="1" s="1"/>
  <c r="J94" i="6"/>
  <c r="BF94" i="6" s="1"/>
  <c r="F38" i="6" s="1"/>
  <c r="BA61" i="1" s="1"/>
  <c r="BK94" i="6"/>
  <c r="BK93" i="6" s="1"/>
  <c r="J93" i="6" s="1"/>
  <c r="J68" i="6" s="1"/>
  <c r="BK87" i="15"/>
  <c r="J87" i="15" s="1"/>
  <c r="J60" i="15" s="1"/>
  <c r="BK105" i="2"/>
  <c r="J105" i="2" s="1"/>
  <c r="J64" i="2" s="1"/>
  <c r="BK448" i="9"/>
  <c r="J448" i="9" s="1"/>
  <c r="J73" i="9" s="1"/>
  <c r="R105" i="9"/>
  <c r="R104" i="9" s="1"/>
  <c r="P105" i="9"/>
  <c r="T436" i="2"/>
  <c r="P436" i="2"/>
  <c r="T105" i="9"/>
  <c r="T104" i="9" s="1"/>
  <c r="R436" i="2"/>
  <c r="T87" i="15"/>
  <c r="T86" i="15" s="1"/>
  <c r="P87" i="15"/>
  <c r="P86" i="15" s="1"/>
  <c r="AU72" i="1" s="1"/>
  <c r="R89" i="14"/>
  <c r="R88" i="14" s="1"/>
  <c r="BK85" i="11"/>
  <c r="BK84" i="11" s="1"/>
  <c r="J84" i="11" s="1"/>
  <c r="J30" i="11" s="1"/>
  <c r="AG68" i="1" s="1"/>
  <c r="T89" i="14"/>
  <c r="T88" i="14" s="1"/>
  <c r="P1122" i="3"/>
  <c r="T448" i="9"/>
  <c r="BK89" i="14"/>
  <c r="P97" i="4"/>
  <c r="P96" i="4" s="1"/>
  <c r="AU59" i="1" s="1"/>
  <c r="AU58" i="1" s="1"/>
  <c r="T1122" i="3"/>
  <c r="R448" i="9"/>
  <c r="R1122" i="3"/>
  <c r="R114" i="3" s="1"/>
  <c r="P89" i="14"/>
  <c r="P88" i="14"/>
  <c r="AU71" i="1" s="1"/>
  <c r="P448" i="9"/>
  <c r="P104" i="9" s="1"/>
  <c r="AU65" i="1" s="1"/>
  <c r="AU64" i="1" s="1"/>
  <c r="R97" i="4"/>
  <c r="R96" i="4" s="1"/>
  <c r="R115" i="3"/>
  <c r="T105" i="2"/>
  <c r="T104" i="2"/>
  <c r="P105" i="2"/>
  <c r="P104" i="2"/>
  <c r="AU56" i="1" s="1"/>
  <c r="R84" i="13"/>
  <c r="R83" i="13" s="1"/>
  <c r="T85" i="11"/>
  <c r="T84" i="11" s="1"/>
  <c r="T115" i="3"/>
  <c r="P115" i="3"/>
  <c r="P114" i="3" s="1"/>
  <c r="AU57" i="1" s="1"/>
  <c r="R87" i="15"/>
  <c r="R86" i="15"/>
  <c r="T97" i="4"/>
  <c r="T96" i="4"/>
  <c r="R105" i="2"/>
  <c r="R104" i="2"/>
  <c r="BK84" i="13"/>
  <c r="J84" i="13"/>
  <c r="J60" i="13" s="1"/>
  <c r="BK92" i="5"/>
  <c r="J92" i="5" s="1"/>
  <c r="J34" i="5" s="1"/>
  <c r="AG60" i="1" s="1"/>
  <c r="BK82" i="12"/>
  <c r="BK81" i="12" s="1"/>
  <c r="J81" i="12" s="1"/>
  <c r="J30" i="12" s="1"/>
  <c r="AG69" i="1" s="1"/>
  <c r="BK84" i="16"/>
  <c r="J84" i="16"/>
  <c r="J60" i="16" s="1"/>
  <c r="BK97" i="4"/>
  <c r="J97" i="4" s="1"/>
  <c r="J68" i="4" s="1"/>
  <c r="BK436" i="2"/>
  <c r="J436" i="2" s="1"/>
  <c r="J70" i="2" s="1"/>
  <c r="BK115" i="3"/>
  <c r="J115" i="3" s="1"/>
  <c r="J64" i="3" s="1"/>
  <c r="BK1122" i="3"/>
  <c r="J1122" i="3"/>
  <c r="J73" i="3" s="1"/>
  <c r="BK88" i="8"/>
  <c r="J88" i="8"/>
  <c r="J64" i="8" s="1"/>
  <c r="BK105" i="9"/>
  <c r="J105" i="9" s="1"/>
  <c r="J64" i="9" s="1"/>
  <c r="BK92" i="10"/>
  <c r="J92" i="10" s="1"/>
  <c r="J34" i="10" s="1"/>
  <c r="AG67" i="1" s="1"/>
  <c r="AG66" i="1" s="1"/>
  <c r="BK184" i="14"/>
  <c r="J184" i="14"/>
  <c r="J67" i="14" s="1"/>
  <c r="BK147" i="15"/>
  <c r="J147" i="15" s="1"/>
  <c r="J65" i="15" s="1"/>
  <c r="J94" i="7"/>
  <c r="J68" i="7" s="1"/>
  <c r="BC58" i="1"/>
  <c r="AY58" i="1" s="1"/>
  <c r="F36" i="2"/>
  <c r="BA56" i="1" s="1"/>
  <c r="J34" i="7"/>
  <c r="AG62" i="1" s="1"/>
  <c r="J36" i="9"/>
  <c r="AW65" i="1" s="1"/>
  <c r="AT65" i="1" s="1"/>
  <c r="AT66" i="1"/>
  <c r="F34" i="11"/>
  <c r="BA68" i="1"/>
  <c r="J34" i="12"/>
  <c r="AW69" i="1"/>
  <c r="AT69" i="1" s="1"/>
  <c r="J34" i="13"/>
  <c r="AW70" i="1" s="1"/>
  <c r="AT70" i="1" s="1"/>
  <c r="J34" i="14"/>
  <c r="AW71" i="1" s="1"/>
  <c r="AT71" i="1" s="1"/>
  <c r="F34" i="15"/>
  <c r="BA72" i="1"/>
  <c r="F34" i="16"/>
  <c r="BA73" i="1" s="1"/>
  <c r="J34" i="16"/>
  <c r="AW73" i="1"/>
  <c r="AT73" i="1"/>
  <c r="J36" i="2"/>
  <c r="AW56" i="1" s="1"/>
  <c r="AT56" i="1" s="1"/>
  <c r="F36" i="3"/>
  <c r="BA57" i="1" s="1"/>
  <c r="AS54" i="1"/>
  <c r="J38" i="4"/>
  <c r="AW59" i="1" s="1"/>
  <c r="AT59" i="1" s="1"/>
  <c r="F38" i="4"/>
  <c r="BA59" i="1" s="1"/>
  <c r="F38" i="5"/>
  <c r="BA60" i="1"/>
  <c r="J38" i="7"/>
  <c r="AW62" i="1" s="1"/>
  <c r="AT62" i="1" s="1"/>
  <c r="F38" i="7"/>
  <c r="BA62" i="1"/>
  <c r="AZ58" i="1"/>
  <c r="AV58" i="1" s="1"/>
  <c r="J36" i="8"/>
  <c r="AW63" i="1" s="1"/>
  <c r="AT63" i="1" s="1"/>
  <c r="F36" i="9"/>
  <c r="BA65" i="1" s="1"/>
  <c r="BA64" i="1" s="1"/>
  <c r="AW64" i="1" s="1"/>
  <c r="AT64" i="1" s="1"/>
  <c r="J38" i="10"/>
  <c r="AW67" i="1"/>
  <c r="AT67" i="1" s="1"/>
  <c r="J34" i="11"/>
  <c r="AW68" i="1" s="1"/>
  <c r="AT68" i="1" s="1"/>
  <c r="F34" i="12"/>
  <c r="BA69" i="1" s="1"/>
  <c r="F34" i="13"/>
  <c r="BA70" i="1" s="1"/>
  <c r="F34" i="14"/>
  <c r="BA71" i="1" s="1"/>
  <c r="J34" i="15"/>
  <c r="AW72" i="1"/>
  <c r="AT72" i="1" s="1"/>
  <c r="BB58" i="1"/>
  <c r="AX58" i="1" s="1"/>
  <c r="J36" i="3"/>
  <c r="AW57" i="1" s="1"/>
  <c r="AT57" i="1" s="1"/>
  <c r="BK104" i="2" l="1"/>
  <c r="J104" i="2" s="1"/>
  <c r="J32" i="2" s="1"/>
  <c r="AG56" i="1" s="1"/>
  <c r="T114" i="3"/>
  <c r="J38" i="6"/>
  <c r="AW61" i="1" s="1"/>
  <c r="AT61" i="1" s="1"/>
  <c r="BK92" i="6"/>
  <c r="J92" i="6" s="1"/>
  <c r="J67" i="6" s="1"/>
  <c r="AN68" i="1"/>
  <c r="BK86" i="15"/>
  <c r="J86" i="15" s="1"/>
  <c r="J59" i="15" s="1"/>
  <c r="BK104" i="9"/>
  <c r="J104" i="9" s="1"/>
  <c r="J63" i="9" s="1"/>
  <c r="BK88" i="14"/>
  <c r="J88" i="14" s="1"/>
  <c r="J30" i="14" s="1"/>
  <c r="AG71" i="1" s="1"/>
  <c r="J43" i="5"/>
  <c r="J85" i="11"/>
  <c r="J60" i="11"/>
  <c r="J82" i="12"/>
  <c r="J60" i="12" s="1"/>
  <c r="J59" i="11"/>
  <c r="BK83" i="13"/>
  <c r="J83" i="13" s="1"/>
  <c r="J59" i="13" s="1"/>
  <c r="BK83" i="16"/>
  <c r="J83" i="16" s="1"/>
  <c r="J59" i="16" s="1"/>
  <c r="J59" i="12"/>
  <c r="J67" i="10"/>
  <c r="J67" i="5"/>
  <c r="BK96" i="4"/>
  <c r="J96" i="4" s="1"/>
  <c r="J67" i="4" s="1"/>
  <c r="BK114" i="3"/>
  <c r="J114" i="3" s="1"/>
  <c r="J63" i="3" s="1"/>
  <c r="J89" i="14"/>
  <c r="J60" i="14" s="1"/>
  <c r="BK87" i="8"/>
  <c r="J87" i="8" s="1"/>
  <c r="J32" i="8" s="1"/>
  <c r="AG63" i="1" s="1"/>
  <c r="J39" i="12"/>
  <c r="J39" i="11"/>
  <c r="J43" i="10"/>
  <c r="AN62" i="1"/>
  <c r="J43" i="7"/>
  <c r="AN56" i="1"/>
  <c r="J63" i="2"/>
  <c r="J41" i="2"/>
  <c r="AN60" i="1"/>
  <c r="AN66" i="1"/>
  <c r="AN67" i="1"/>
  <c r="AN69" i="1"/>
  <c r="BC55" i="1"/>
  <c r="AY55" i="1" s="1"/>
  <c r="AU55" i="1"/>
  <c r="AU54" i="1"/>
  <c r="BD54" i="1"/>
  <c r="W33" i="1" s="1"/>
  <c r="J30" i="15"/>
  <c r="AG72" i="1" s="1"/>
  <c r="AN72" i="1" s="1"/>
  <c r="BB55" i="1"/>
  <c r="AX55" i="1" s="1"/>
  <c r="J32" i="9"/>
  <c r="AG65" i="1" s="1"/>
  <c r="AG64" i="1" s="1"/>
  <c r="BA58" i="1"/>
  <c r="AW58" i="1" s="1"/>
  <c r="AT58" i="1" s="1"/>
  <c r="AZ55" i="1"/>
  <c r="AV55" i="1" s="1"/>
  <c r="J34" i="6" l="1"/>
  <c r="AG61" i="1" s="1"/>
  <c r="AN61" i="1" s="1"/>
  <c r="J41" i="8"/>
  <c r="J39" i="14"/>
  <c r="J59" i="14"/>
  <c r="J63" i="8"/>
  <c r="J39" i="15"/>
  <c r="AN64" i="1"/>
  <c r="J41" i="9"/>
  <c r="AN65" i="1"/>
  <c r="AN63" i="1"/>
  <c r="AN71" i="1"/>
  <c r="BC54" i="1"/>
  <c r="W32" i="1" s="1"/>
  <c r="BA55" i="1"/>
  <c r="J32" i="3"/>
  <c r="AG57" i="1" s="1"/>
  <c r="J30" i="16"/>
  <c r="AG73" i="1"/>
  <c r="J34" i="4"/>
  <c r="AG59" i="1" s="1"/>
  <c r="AN59" i="1" s="1"/>
  <c r="BB54" i="1"/>
  <c r="W31" i="1" s="1"/>
  <c r="J30" i="13"/>
  <c r="AG70" i="1"/>
  <c r="AZ54" i="1"/>
  <c r="W29" i="1" s="1"/>
  <c r="J43" i="6" l="1"/>
  <c r="J43" i="4"/>
  <c r="J39" i="16"/>
  <c r="J39" i="13"/>
  <c r="J41" i="3"/>
  <c r="AN57" i="1"/>
  <c r="AN70" i="1"/>
  <c r="AN73" i="1"/>
  <c r="AY54" i="1"/>
  <c r="AG58" i="1"/>
  <c r="BA54" i="1"/>
  <c r="W30" i="1" s="1"/>
  <c r="AX54" i="1"/>
  <c r="AW55" i="1"/>
  <c r="AT55" i="1" s="1"/>
  <c r="AV54" i="1"/>
  <c r="AK29" i="1" s="1"/>
  <c r="AN58" i="1" l="1"/>
  <c r="AG55" i="1"/>
  <c r="AW54" i="1"/>
  <c r="AK30" i="1" s="1"/>
  <c r="AN55" i="1" l="1"/>
  <c r="AT54" i="1"/>
  <c r="AG54" i="1"/>
  <c r="AK26" i="1" s="1"/>
  <c r="AK35" i="1" s="1"/>
  <c r="AN5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132" authorId="0" shapeId="0" xr:uid="{00000000-0006-0000-0500-000001000000}">
      <text>
        <r>
          <rPr>
            <b/>
            <sz val="9"/>
            <color indexed="8"/>
            <rFont val="Tahoma"/>
            <family val="2"/>
            <charset val="238"/>
          </rPr>
          <t xml:space="preserve">\yd:
</t>
        </r>
      </text>
    </comment>
  </commentList>
</comments>
</file>

<file path=xl/sharedStrings.xml><?xml version="1.0" encoding="utf-8"?>
<sst xmlns="http://schemas.openxmlformats.org/spreadsheetml/2006/main" count="50419" uniqueCount="5665">
  <si>
    <t>Export Komplet</t>
  </si>
  <si>
    <t>VZ</t>
  </si>
  <si>
    <t>2.0</t>
  </si>
  <si>
    <t>ZAMOK</t>
  </si>
  <si>
    <t>False</t>
  </si>
  <si>
    <t>{352fff18-25f5-4c1b-9aa5-30b06cba6f85}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</si>
  <si>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</si>
  <si>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</si>
  <si>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</si>
  <si>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</si>
  <si>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</si>
  <si>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</si>
  <si>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</si>
  <si>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</si>
  <si>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20250204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</si>
  <si>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</si>
  <si>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</si>
  <si>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č.p. 11, kú Lhotky - Změna užívání, přístavba a půdní vestavba</t>
  </si>
  <si>
    <t>KSO:</t>
  </si>
  <si>
    <t/>
  </si>
  <si>
    <t>CC-CZ:</t>
  </si>
  <si>
    <t>Místo:</t>
  </si>
  <si>
    <t>kú Lhotky, p.č. 1,56/1,191,202 a st.č. 16 KN</t>
  </si>
  <si>
    <t>Datum:</t>
  </si>
  <si>
    <t>4. 2. 2025</t>
  </si>
  <si>
    <t>Zadavatel:</t>
  </si>
  <si>
    <t>IČ:</t>
  </si>
  <si>
    <t>Obec Kramolna, Kramolna 172, 547 01 Náchod</t>
  </si>
  <si>
    <t>DIČ:</t>
  </si>
  <si>
    <t>Účastník:</t>
  </si>
  <si>
    <t>Vyplň údaj</t>
  </si>
  <si>
    <t>Projektant:</t>
  </si>
  <si>
    <t>Ing. arch. Pavel Hejzlar, Riegrova 194, Náchod</t>
  </si>
  <si>
    <t>True</t>
  </si>
  <si>
    <t>Zpracovatel:</t>
  </si>
  <si>
    <t>05985404</t>
  </si>
  <si>
    <t>BACing s.r.o.</t>
  </si>
  <si>
    <t>CZ05985404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</si>
  <si>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</si>
  <si>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</si>
  <si>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</si>
  <si>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</si>
  <si>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</si>
  <si>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</si>
  <si>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</si>
  <si>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</si>
  <si>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</si>
  <si>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</si>
  <si>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</si>
  <si>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</si>
  <si>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</si>
  <si>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</si>
  <si>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</si>
  <si>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</si>
  <si>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</si>
  <si>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</si>
  <si>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</si>
  <si>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</si>
  <si>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</si>
  <si>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</si>
  <si>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</si>
  <si>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</si>
  <si>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</si>
  <si>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</si>
  <si>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</si>
  <si>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</si>
  <si>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</si>
  <si>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</si>
  <si>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</si>
  <si>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</si>
  <si>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</si>
  <si>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</si>
  <si>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</si>
  <si>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</si>
  <si>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</si>
  <si>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</si>
  <si>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</si>
  <si>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</si>
  <si>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</si>
  <si>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č.p. 11 - obecní dům + byty</t>
  </si>
  <si>
    <t>STA</t>
  </si>
  <si>
    <t>1</t>
  </si>
  <si>
    <t>{c45d3d40-0d7c-47f3-bc4d-71c02c89182f}</t>
  </si>
  <si>
    <t>/</t>
  </si>
  <si>
    <t>D.1.1 Bourání</t>
  </si>
  <si>
    <t>Stavebně technická část</t>
  </si>
  <si>
    <t>Soupis</t>
  </si>
  <si>
    <t>2</t>
  </si>
  <si>
    <t>{c9ede929-c223-42fb-9ead-e55ffb6df195}</t>
  </si>
  <si>
    <t>D.1.1 Nový stav</t>
  </si>
  <si>
    <t>{6c55055f-2654-4859-b979-c3bac92180e3}</t>
  </si>
  <si>
    <t>D.1.4</t>
  </si>
  <si>
    <t>Technika prostředí staveb</t>
  </si>
  <si>
    <t>{0528a3e5-dcf9-48b3-b40f-ab10a2fd2ba7}</t>
  </si>
  <si>
    <t>D.1.4.1</t>
  </si>
  <si>
    <t>Zdravotechnika</t>
  </si>
  <si>
    <t>3</t>
  </si>
  <si>
    <t>{4624851c-ec51-42da-8c37-2482c0ca7b43}</t>
  </si>
  <si>
    <t>D.1.4.2</t>
  </si>
  <si>
    <t>Vytápění</t>
  </si>
  <si>
    <t>{1638d867-596c-4643-9654-043c2ff47f95}</t>
  </si>
  <si>
    <t>D.1.4.3</t>
  </si>
  <si>
    <t>Elektroinstalace</t>
  </si>
  <si>
    <t>{17d1ec86-4a68-4a10-96b2-e12081dc73bf}</t>
  </si>
  <si>
    <t>D.1.4.4</t>
  </si>
  <si>
    <t>Vzduchotechnika</t>
  </si>
  <si>
    <t>{5adba2b9-64c3-477d-91e1-8434284f5434}</t>
  </si>
  <si>
    <t>D.1.4.5</t>
  </si>
  <si>
    <t>FVE</t>
  </si>
  <si>
    <t>{e558f165-8273-4898-af2c-61274abc327c}</t>
  </si>
  <si>
    <t>SO 02</t>
  </si>
  <si>
    <t>č.p. 11 - hospodářský objekt</t>
  </si>
  <si>
    <t>{44fa7761-0dc3-4d31-8332-8134d258653d}</t>
  </si>
  <si>
    <t>D.1.2</t>
  </si>
  <si>
    <t>Architektonicko - konstrukční rešení</t>
  </si>
  <si>
    <t>{ccaae845-24a1-48b3-9b3a-ec3767edb8d2}</t>
  </si>
  <si>
    <t>{707e92f3-1df6-456e-b65c-2a30ecb477a5}</t>
  </si>
  <si>
    <t>{4342b49f-8f40-4278-950e-290e24531926}</t>
  </si>
  <si>
    <t>SO 06</t>
  </si>
  <si>
    <t>Zpevněné plochy pochůzné a pojízdné</t>
  </si>
  <si>
    <t>{97c64f79-2188-4092-a857-842b5ba08797}</t>
  </si>
  <si>
    <t>SO 07</t>
  </si>
  <si>
    <t>Konečné terénní úpravy, nezpevněné plochy</t>
  </si>
  <si>
    <t>{869f055b-c7ee-4a0b-955a-15b0d953b5d0}</t>
  </si>
  <si>
    <t>SO 08</t>
  </si>
  <si>
    <t>Oplocení</t>
  </si>
  <si>
    <t>{815ce26a-d4a3-429c-979a-36254fe01bd4}</t>
  </si>
  <si>
    <t>IO 04</t>
  </si>
  <si>
    <t xml:space="preserve">Dešťová kanalizace </t>
  </si>
  <si>
    <t>{7cfe57fa-76c3-4258-9489-46e182306c6a}</t>
  </si>
  <si>
    <t>IO 05</t>
  </si>
  <si>
    <t>Splašková kanalizace</t>
  </si>
  <si>
    <t>{dfe719cd-79ce-4058-bea2-7aae1ff2d702}</t>
  </si>
  <si>
    <t>VRN</t>
  </si>
  <si>
    <t>Vedlejší rozpočtové náklady</t>
  </si>
  <si>
    <t>{19cf6e36-49bc-40e2-b8b3-3a32d790640c}</t>
  </si>
  <si>
    <t>Oprav_špalety</t>
  </si>
  <si>
    <t>Vápenocementová štuková omítka ostění nebo nadpraží - Oprava špalet po bourání</t>
  </si>
  <si>
    <t>m2</t>
  </si>
  <si>
    <t>56,839</t>
  </si>
  <si>
    <t>Vykopávky</t>
  </si>
  <si>
    <t>Vykopávky v uzavřených prostorech v hornině třídy těžitelnosti I skupiny 1 až 3 ručně</t>
  </si>
  <si>
    <t>m3</t>
  </si>
  <si>
    <t>29,669</t>
  </si>
  <si>
    <t>KRYCÍ LIST SOUPISU PRACÍ</t>
  </si>
  <si>
    <t>Objekt:</t>
  </si>
  <si>
    <t>SO 01 - č.p. 11 - obecní dům + byty</t>
  </si>
  <si>
    <t>Soupis:</t>
  </si>
  <si>
    <t>D.1.1 Bourání - Stavebně technická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</si>
  <si>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</si>
  <si>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</si>
  <si>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</si>
  <si>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</si>
  <si>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</si>
  <si>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</si>
  <si>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</si>
  <si>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</si>
  <si>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</si>
  <si>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</si>
  <si>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</si>
  <si>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</si>
  <si>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</si>
  <si>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</si>
  <si>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</si>
  <si>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</si>
  <si>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</si>
  <si>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</si>
  <si>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</si>
  <si>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775 - Podlahy skládané</t>
  </si>
  <si>
    <t xml:space="preserve">    776 - Podlahy povlakové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</si>
  <si>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</si>
  <si>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</si>
  <si>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</si>
  <si>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</si>
  <si>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</si>
  <si>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</si>
  <si>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</si>
  <si>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</si>
  <si>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</si>
  <si>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</si>
  <si>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</si>
  <si>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</si>
  <si>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</si>
  <si>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</si>
  <si>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</si>
  <si>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</si>
  <si>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</si>
  <si>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</si>
  <si>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</si>
  <si>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</si>
  <si>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115101201R</t>
  </si>
  <si>
    <t>Čerpání stávajícího septiku cca 16 m3 a likvidace odpadu.</t>
  </si>
  <si>
    <t>kplt</t>
  </si>
  <si>
    <t>4</t>
  </si>
  <si>
    <t>-417575657</t>
  </si>
  <si>
    <t>139711111</t>
  </si>
  <si>
    <t>Vykopávka v uzavřených prostorech ručně v hornině třídy těžitelnosti I skupiny 1 až 3</t>
  </si>
  <si>
    <t>CS ÚRS 2025 01</t>
  </si>
  <si>
    <t>706312181</t>
  </si>
  <si>
    <t>Online PSC</t>
  </si>
  <si>
    <t>https://podminky.urs.cz/item/CS_URS_2025_01/139711111</t>
  </si>
  <si>
    <t>VV</t>
  </si>
  <si>
    <t>D.1.1 - Půdorys 1.NP (Bourání)</t>
  </si>
  <si>
    <t>"míst. 104"  85,9*0,250</t>
  </si>
  <si>
    <t>Mezisoučet</t>
  </si>
  <si>
    <t>"míst. 105"  28,8*0,17</t>
  </si>
  <si>
    <t>"míst. 106"  19,4*0,17</t>
  </si>
  <si>
    <t>Součet</t>
  </si>
  <si>
    <t>139951101</t>
  </si>
  <si>
    <t>Bourání konstrukcí v hloubených vykopávkách strojně s přemístěním suti na hromady na vzdálenost do 20 m nebo s naložením na dopravní prostředek ze zdiva cihelného nebo smíšeného na maltu vápennou nebo vápenocementovou</t>
  </si>
  <si>
    <t>-151636744</t>
  </si>
  <si>
    <t>https://podminky.urs.cz/item/CS_URS_2025_01/139951101</t>
  </si>
  <si>
    <t>D.1.1 Půdorys 1.NP (Bourání)</t>
  </si>
  <si>
    <t>Stávající zděný septik cca 16 m3</t>
  </si>
  <si>
    <t>(2,8+3,66)*2*1,6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</si>
  <si>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</si>
  <si>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</si>
  <si>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2071320988</t>
  </si>
  <si>
    <t>https://podminky.urs.cz/item/CS_URS_2025_01/162211311</t>
  </si>
  <si>
    <t>5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</si>
  <si>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</si>
  <si>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</si>
  <si>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-1018367355</t>
  </si>
  <si>
    <t>https://podminky.urs.cz/item/CS_URS_2025_01/162211319</t>
  </si>
  <si>
    <t>6</t>
  </si>
  <si>
    <t>171211101</t>
  </si>
  <si>
    <t>Uložení sypanin do násypů ručně s rozprostřením sypaniny ve vrstvách a s hrubým urovnáním nezhutněných jakékoliv třídy těžitelnosti</t>
  </si>
  <si>
    <t>288332068</t>
  </si>
  <si>
    <t>https://podminky.urs.cz/item/CS_URS_2025_01/171211101</t>
  </si>
  <si>
    <t>"Dočasná mezideponie zeminy - bude použito v rámci rekultivace pozemku</t>
  </si>
  <si>
    <t>7</t>
  </si>
  <si>
    <t>174151101</t>
  </si>
  <si>
    <t>Zásyp sypaninou z jakékoliv horniny strojně s uložením výkopku ve vrstvách se zhutněním jam, šachet, rýh nebo kolem objektů v těchto vykopávkách</t>
  </si>
  <si>
    <t>1571624604</t>
  </si>
  <si>
    <t>https://podminky.urs.cz/item/CS_URS_2025_01/174151101</t>
  </si>
  <si>
    <t>Stávající zděný septik cca 16 m3, zásyp ŠD 0/63 hutněno po vrstvách 150 mm na hodnotu Edef,2 = 45 MPa</t>
  </si>
  <si>
    <t>2,8*3,66*1,6</t>
  </si>
  <si>
    <t>8</t>
  </si>
  <si>
    <t>M</t>
  </si>
  <si>
    <t>58344197</t>
  </si>
  <si>
    <t>štěrkodrť frakce 0/63</t>
  </si>
  <si>
    <t>t</t>
  </si>
  <si>
    <t>-1708412691</t>
  </si>
  <si>
    <t>16,397*2 'Přepočtené koeficientem množství</t>
  </si>
  <si>
    <t>Svislé a kompletní konstrukce</t>
  </si>
  <si>
    <t>9</t>
  </si>
  <si>
    <t>310237241</t>
  </si>
  <si>
    <t>Zazdívka otvorů ve zdivu nadzákladovém cihlami pálenými plochy přes 0,09 m2 do 0,25 m2, ve zdi tl. do 300 mm</t>
  </si>
  <si>
    <t>kus</t>
  </si>
  <si>
    <t>1693769854</t>
  </si>
  <si>
    <t>https://podminky.urs.cz/item/CS_URS_2025_01/310237241</t>
  </si>
  <si>
    <t>D.1.1 Půdorys 1.NP (Nový stav)</t>
  </si>
  <si>
    <t>D.1.1 - Půdorys strop, kce nad 1.NP (Nový stav)</t>
  </si>
  <si>
    <t>"HEA 180 - 8270"  2+2</t>
  </si>
  <si>
    <t>"TP - původní trámy"  4*2</t>
  </si>
  <si>
    <t>10</t>
  </si>
  <si>
    <t>317944321</t>
  </si>
  <si>
    <t>Válcované nosníky dodatečně osazované do připravených otvorů bez zazdění hlav do č. 12</t>
  </si>
  <si>
    <t>-1649782820</t>
  </si>
  <si>
    <t>https://podminky.urs.cz/item/CS_URS_2025_01/317944321</t>
  </si>
  <si>
    <t>Výpis ocelových prvků</t>
  </si>
  <si>
    <t>"I 120 - 1400" 0,140</t>
  </si>
  <si>
    <t>11</t>
  </si>
  <si>
    <t>317944323</t>
  </si>
  <si>
    <t>Válcované nosníky dodatečně osazované do připravených otvorů bez zazdění hlav č. 14 až 22</t>
  </si>
  <si>
    <t>1316103448</t>
  </si>
  <si>
    <t>https://podminky.urs.cz/item/CS_URS_2025_01/317944323</t>
  </si>
  <si>
    <t>"HEA 180 - 8270"  0,301</t>
  </si>
  <si>
    <t>"HEA 180 - 3800"  0,1535</t>
  </si>
  <si>
    <t>"HEA 180 - 3300"  0,1201</t>
  </si>
  <si>
    <t>"I 160 - 5570"  0,0997</t>
  </si>
  <si>
    <t>"I 160 - 2950"  0,1584</t>
  </si>
  <si>
    <t>"I 160 - 1760"  0,126</t>
  </si>
  <si>
    <t>346244381</t>
  </si>
  <si>
    <t>Plentování ocelových válcovaných nosníků jednostranné cihlami na maltu, výška stojiny do 200 mm</t>
  </si>
  <si>
    <t>-1189562006</t>
  </si>
  <si>
    <t>https://podminky.urs.cz/item/CS_URS_2025_01/346244381</t>
  </si>
  <si>
    <t>"HEA 180 - 3800"  3,800*0,2</t>
  </si>
  <si>
    <t>"HEA 180 - 3300"  3,300*0,2</t>
  </si>
  <si>
    <t>"I 160 - 5570" 5,570*0,2*2</t>
  </si>
  <si>
    <t>"I 160 - 2950"  2,950*0,2*2</t>
  </si>
  <si>
    <t>"I 160 - 1760"  1,760*0,2*2</t>
  </si>
  <si>
    <t>"I 120 - 1400"1,4*0,2*4</t>
  </si>
  <si>
    <t>13</t>
  </si>
  <si>
    <t>346481111</t>
  </si>
  <si>
    <t>Zaplentování rýh, potrubí, válcovaných nosníků, výklenků nebo nik jakéhokoliv tvaru, na maltu ve stěnách nebo před stěnami rabicovým pletivem</t>
  </si>
  <si>
    <t>-1458889389</t>
  </si>
  <si>
    <t>https://podminky.urs.cz/item/CS_URS_2025_01/346481111</t>
  </si>
  <si>
    <t>"HEA 180 - 3800"  3,800*0,3</t>
  </si>
  <si>
    <t>"HEA 180 - 3300"  3,300*0,3</t>
  </si>
  <si>
    <t>"I 160 - 5570" 5,570*0,3*2</t>
  </si>
  <si>
    <t>"I 160 - 2950"  2,950*0,3*2+2,450*0,685</t>
  </si>
  <si>
    <t>"I 160 - 1760"  1,760*0,3*2+1,28*0,685</t>
  </si>
  <si>
    <t>"I 120 - 1400"1,4*0,3*4+1,0*0,5+0,9*0,39</t>
  </si>
  <si>
    <t>Ostatní konstrukce a práce, bourání</t>
  </si>
  <si>
    <t>14</t>
  </si>
  <si>
    <t>961044111</t>
  </si>
  <si>
    <t>Bourání základů z betonu prostého</t>
  </si>
  <si>
    <t>69980843</t>
  </si>
  <si>
    <t>https://podminky.urs.cz/item/CS_URS_2025_01/961044111</t>
  </si>
  <si>
    <t>D.1.1 - Řez C-C (Bourání)</t>
  </si>
  <si>
    <t>"míst. 101, 102, 103 - podkladní" 4,925*4,980*0,08</t>
  </si>
  <si>
    <t>"základy"  (4,25+4,920)*0,6*0,9</t>
  </si>
  <si>
    <t>15</t>
  </si>
  <si>
    <t>962032231</t>
  </si>
  <si>
    <t>Bourání zdiva nadzákladového z cihel pálených plných nebo lícových nebo vápenopískových na maltu vápennou nebo vápenocementovou, objemu přes 1 m3</t>
  </si>
  <si>
    <t>260335544</t>
  </si>
  <si>
    <t>https://podminky.urs.cz/item/CS_URS_2025_01/962032231</t>
  </si>
  <si>
    <t>D.1.1 - Půdorys 2.NP (Bourání)</t>
  </si>
  <si>
    <t>D.1.1 - Řez A, B, C, D (bourání)</t>
  </si>
  <si>
    <t>(4,625+4,92)*2,61*0,45</t>
  </si>
  <si>
    <t>(2,24+2,11)*2,61*0,125</t>
  </si>
  <si>
    <t>2,34*2,61*0,125</t>
  </si>
  <si>
    <t>Mezisoučet - Bourání 1.NP</t>
  </si>
  <si>
    <t>(8,911*4,12)/2*0,470+(8,911*4,12)/2*0,280</t>
  </si>
  <si>
    <t>(7,6*1,2+7,2*1,54+7,68*1,43)*0,19</t>
  </si>
  <si>
    <t>0,3*0,3*1,2+0,3*0,3*1,54</t>
  </si>
  <si>
    <t>(7,68*1,2+(7,4+1,56)*1,31)*0,185</t>
  </si>
  <si>
    <t>0,3*0,3*1,31*3+0,56*0,54*1,31</t>
  </si>
  <si>
    <t>(8,536*4,12)/2*0,15</t>
  </si>
  <si>
    <t>16</t>
  </si>
  <si>
    <t>962032631</t>
  </si>
  <si>
    <t>Bourání zdiva nadzákladového komínového z cihel pálených, šamotových nebo vápenopískových, na maltu vápennou nebo vápenocementovou</t>
  </si>
  <si>
    <t>1464782495</t>
  </si>
  <si>
    <t>https://podminky.urs.cz/item/CS_URS_2025_01/962032631</t>
  </si>
  <si>
    <t>D.1.1 Pohled jihovýchodní (Bourání)</t>
  </si>
  <si>
    <t>0,45*0,54*3,0</t>
  </si>
  <si>
    <t>17</t>
  </si>
  <si>
    <t>962032691</t>
  </si>
  <si>
    <t>Bourání zdiva nadzákladového Příplatek cenám za zvýšenou pracnost bourání zdiva nadstřešního</t>
  </si>
  <si>
    <t>-2123911633</t>
  </si>
  <si>
    <t>https://podminky.urs.cz/item/CS_URS_2025_01/962032691</t>
  </si>
  <si>
    <t>18</t>
  </si>
  <si>
    <t>962081131</t>
  </si>
  <si>
    <t>Bourání příček nebo přizdívek ze skleněných tvárnic, tl. do 100 mm</t>
  </si>
  <si>
    <t>856233338</t>
  </si>
  <si>
    <t>https://podminky.urs.cz/item/CS_URS_2025_01/962081131</t>
  </si>
  <si>
    <t>1,31*1,115</t>
  </si>
  <si>
    <t>19</t>
  </si>
  <si>
    <t>964061341</t>
  </si>
  <si>
    <t>Uvolnění zhlaví trámu pro jakoukoliv délku uložení, ze zdiva cihelného, o průřezu zhlaví přes 0,05 m2</t>
  </si>
  <si>
    <t>889508894</t>
  </si>
  <si>
    <t>https://podminky.urs.cz/item/CS_URS_2025_01/964061341</t>
  </si>
  <si>
    <t>"míst. 105"  4*2</t>
  </si>
  <si>
    <t>20</t>
  </si>
  <si>
    <t>965042141</t>
  </si>
  <si>
    <t>Bourání mazanin betonových nebo z litého asfaltu tl. do 100 mm, plochy přes 4 m2</t>
  </si>
  <si>
    <t>753663901</t>
  </si>
  <si>
    <t>https://podminky.urs.cz/item/CS_URS_2025_01/965042141</t>
  </si>
  <si>
    <t>"míst. 101, 102, 103" (9,1+4,9+5,3)*0,06</t>
  </si>
  <si>
    <t>"míst. 107"  19,2*0,07</t>
  </si>
  <si>
    <t>D.1.1 - Řez B-B (Bourání)</t>
  </si>
  <si>
    <t>"míst. 105"  28,8*0,1</t>
  </si>
  <si>
    <t>"míst. 106"  19,4*0,1</t>
  </si>
  <si>
    <t>965081113</t>
  </si>
  <si>
    <t>Bourání podlah z dlaždic bez podkladního lože nebo mazaniny, s jakoukoliv výplní spár půdních, plochy přes 1 m2</t>
  </si>
  <si>
    <t>194731120</t>
  </si>
  <si>
    <t>https://podminky.urs.cz/item/CS_URS_2025_01/965081113</t>
  </si>
  <si>
    <t>odměřeno z PD</t>
  </si>
  <si>
    <t>"neoznačná plocha" 2,65*8,56</t>
  </si>
  <si>
    <t>"S1"  7,43*3,6</t>
  </si>
  <si>
    <t>"S2"  7,43*5,0</t>
  </si>
  <si>
    <t>22</t>
  </si>
  <si>
    <t>965081213</t>
  </si>
  <si>
    <t>Bourání podlah z dlaždic bez podkladního lože nebo mazaniny, s jakoukoliv výplní spár keramických nebo xylolitových tl. do 10 mm, plochy přes 1 m2</t>
  </si>
  <si>
    <t>466672337</t>
  </si>
  <si>
    <t>https://podminky.urs.cz/item/CS_URS_2025_01/965081213</t>
  </si>
  <si>
    <t>"míst. 101, 102, 103" 9,1+4,9+5,3</t>
  </si>
  <si>
    <t>23</t>
  </si>
  <si>
    <t>965082941</t>
  </si>
  <si>
    <t>Odstranění násypu pod podlahami nebo ochranného násypu na střechách tl. přes 200 mm jakékoliv plochy</t>
  </si>
  <si>
    <t>-1875995233</t>
  </si>
  <si>
    <t>https://podminky.urs.cz/item/CS_URS_2025_01/965082941</t>
  </si>
  <si>
    <t>"neoznačná plocha" (2,65*8,56)*0,08</t>
  </si>
  <si>
    <t>"S1" (7,43*3,6)*0,395</t>
  </si>
  <si>
    <t>"S2"  (7,43*5,0)*0,275</t>
  </si>
  <si>
    <t>24</t>
  </si>
  <si>
    <t>966071711</t>
  </si>
  <si>
    <t>Bourání plotových sloupků a vzpěr ocelových trubkových nebo profilovaných výšky do 2,50 m zabetonovaných</t>
  </si>
  <si>
    <t>1334865238</t>
  </si>
  <si>
    <t>https://podminky.urs.cz/item/CS_URS_2025_01/966071711</t>
  </si>
  <si>
    <t>25</t>
  </si>
  <si>
    <t>966071821</t>
  </si>
  <si>
    <t>Rozebrání oplocení z pletiva drátěného se čtvercovými oky, výšky do 1,6 m</t>
  </si>
  <si>
    <t>m</t>
  </si>
  <si>
    <t>-1783321147</t>
  </si>
  <si>
    <t>https://podminky.urs.cz/item/CS_URS_2025_01/966071821</t>
  </si>
  <si>
    <t>C.3 Koordinační situační výkres</t>
  </si>
  <si>
    <t>Odměřeno z PD</t>
  </si>
  <si>
    <t>19,8+1,6+8,0+7,1+10,0</t>
  </si>
  <si>
    <t>26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</si>
  <si>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</si>
  <si>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</si>
  <si>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-579724410</t>
  </si>
  <si>
    <t>https://podminky.urs.cz/item/CS_URS_2025_01/967031132</t>
  </si>
  <si>
    <t>27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</si>
  <si>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</si>
  <si>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</si>
  <si>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-675974370</t>
  </si>
  <si>
    <t>https://podminky.urs.cz/item/CS_URS_2025_01/967031732</t>
  </si>
  <si>
    <t>"míst. 105"  (1,310*2)*2,080</t>
  </si>
  <si>
    <t>28</t>
  </si>
  <si>
    <t>968062245</t>
  </si>
  <si>
    <t>Vybourání dřevěných rámů oken s křídly, dveřních zárubní, vrat, stěn, ostění nebo obkladů rámů oken s křídly jednoduchých, plochy do 2 m2</t>
  </si>
  <si>
    <t>1312155737</t>
  </si>
  <si>
    <t>https://podminky.urs.cz/item/CS_URS_2025_01/968062245</t>
  </si>
  <si>
    <t>0,85*1,415</t>
  </si>
  <si>
    <t>29</t>
  </si>
  <si>
    <t>968062354</t>
  </si>
  <si>
    <t>Vybourání dřevěných rámů oken s křídly, dveřních zárubní, vrat, stěn, ostění nebo obkladů rámů oken s křídly dvojitých, plochy do 1 m2</t>
  </si>
  <si>
    <t>-538204833</t>
  </si>
  <si>
    <t>https://podminky.urs.cz/item/CS_URS_2025_01/968062354</t>
  </si>
  <si>
    <t>(0,595*0,87)*2+(0,585*0,87)</t>
  </si>
  <si>
    <t>30</t>
  </si>
  <si>
    <t>968062355</t>
  </si>
  <si>
    <t>Vybourání dřevěných rámů oken s křídly, dveřních zárubní, vrat, stěn, ostění nebo obkladů rámů oken s křídly dvojitých, plochy do 2 m2</t>
  </si>
  <si>
    <t>-577464052</t>
  </si>
  <si>
    <t>https://podminky.urs.cz/item/CS_URS_2025_01/968062355</t>
  </si>
  <si>
    <t>1,040*1,47+0,955*1,45+(1,03*1,475)*6+(1,045*1,48)*4</t>
  </si>
  <si>
    <t>31</t>
  </si>
  <si>
    <t>968062356</t>
  </si>
  <si>
    <t>Vybourání dřevěných rámů oken s křídly, dveřních zárubní, vrat, stěn, ostění nebo obkladů rámů oken s křídly dvojitých, plochy do 4 m2</t>
  </si>
  <si>
    <t>-798416783</t>
  </si>
  <si>
    <t>https://podminky.urs.cz/item/CS_URS_2025_01/968062356</t>
  </si>
  <si>
    <t>1,78*1,215+(2,07*1,48)*2</t>
  </si>
  <si>
    <t>32</t>
  </si>
  <si>
    <t>968072455</t>
  </si>
  <si>
    <t>Vybourání kovových rámů oken s křídly, dveřních zárubní, vrat, stěn, ostění nebo obkladů dveřních zárubní, plochy do 2 m2</t>
  </si>
  <si>
    <t>-405912802</t>
  </si>
  <si>
    <t>https://podminky.urs.cz/item/CS_URS_2025_01/968072455</t>
  </si>
  <si>
    <t>(0,60*1,97)*6+0,7*1,97+0,8*1,97</t>
  </si>
  <si>
    <t>33</t>
  </si>
  <si>
    <t>968072456</t>
  </si>
  <si>
    <t>Vybourání kovových rámů oken s křídly, dveřních zárubní, vrat, stěn, ostění nebo obkladů dveřních zárubní, plochy přes 2 m2</t>
  </si>
  <si>
    <t>-61764205</t>
  </si>
  <si>
    <t>https://podminky.urs.cz/item/CS_URS_2025_01/968072456</t>
  </si>
  <si>
    <t>(0,975*2,26)*3</t>
  </si>
  <si>
    <t>34</t>
  </si>
  <si>
    <t>968082016</t>
  </si>
  <si>
    <t>Vybourání plastových rámů oken s křídly, dveřních zárubní, vrat rámu oken s křídly, plochy přes 1 do 2 m2</t>
  </si>
  <si>
    <t>1894103176</t>
  </si>
  <si>
    <t>https://podminky.urs.cz/item/CS_URS_2025_01/968082016</t>
  </si>
  <si>
    <t>0,585*0,94+1,36*1,48</t>
  </si>
  <si>
    <t>35</t>
  </si>
  <si>
    <t>971033651</t>
  </si>
  <si>
    <t>Vybourání otvorů ve zdivu základovém nebo nadzákladovém z cihel, tvárnic, příčkovek z cihel pálených na maltu vápennou nebo vápenocementovou plochy do 4 m2, tl. do 600 mm</t>
  </si>
  <si>
    <t>-788875268</t>
  </si>
  <si>
    <t>https://podminky.urs.cz/item/CS_URS_2025_01/971033651</t>
  </si>
  <si>
    <t>"míst. 106"  (0,830*2,1)*0,500</t>
  </si>
  <si>
    <t>"míst. 107"  (1,305*1,170)*0,25</t>
  </si>
  <si>
    <t>"míst. 111"  (0,9*2,1)*0,39</t>
  </si>
  <si>
    <t>36</t>
  </si>
  <si>
    <t>971033681</t>
  </si>
  <si>
    <t>Vybourání otvorů ve zdivu základovém nebo nadzákladovém z cihel, tvárnic, příčkovek z cihel pálených na maltu vápennou nebo vápenocementovou plochy do 4 m2, tl. do 900 mm</t>
  </si>
  <si>
    <t>2105216352</t>
  </si>
  <si>
    <t>https://podminky.urs.cz/item/CS_URS_2025_01/971033681</t>
  </si>
  <si>
    <t>"míst. 104"  (2,4*2,1+1,26*2,255)*0,685+(1,045*0,90)*0,680</t>
  </si>
  <si>
    <t>"míst. 105"  (1,035*0,81)*0,680</t>
  </si>
  <si>
    <t>37</t>
  </si>
  <si>
    <t>973031335</t>
  </si>
  <si>
    <t>Vysekání výklenků nebo kapes ve zdivu z cihel na maltu vápennou nebo vápenocementovou kapes, plochy do 0,16 m2, hl. do 300 mm</t>
  </si>
  <si>
    <t>217795287</t>
  </si>
  <si>
    <t>https://podminky.urs.cz/item/CS_URS_2025_01/973031335</t>
  </si>
  <si>
    <t>38</t>
  </si>
  <si>
    <t>974031664</t>
  </si>
  <si>
    <t>Vysekání rýh ve zdivu cihelném na maltu vápennou nebo vápenocementovou pro vtahování nosníků do zdí, před vybouráním otvoru do hl. 150 mm, při v. nosníku do 150 mm</t>
  </si>
  <si>
    <t>2055572910</t>
  </si>
  <si>
    <t>https://podminky.urs.cz/item/CS_URS_2025_01/974031664</t>
  </si>
  <si>
    <t>"I 120 - 1400" 9*1,4</t>
  </si>
  <si>
    <t>39</t>
  </si>
  <si>
    <t>974031666</t>
  </si>
  <si>
    <t>Vysekání rýh ve zdivu cihelném na maltu vápennou nebo vápenocementovou pro vtahování nosníků do zdí, před vybouráním otvoru do hl. 150 mm, při v. nosníku do 250 mm</t>
  </si>
  <si>
    <t>260559252</t>
  </si>
  <si>
    <t>https://podminky.urs.cz/item/CS_URS_2025_01/974031666</t>
  </si>
  <si>
    <t>"HEA 180 - 3800"  1*3,800</t>
  </si>
  <si>
    <t>"HEA 180 - 3300"  1*3,300</t>
  </si>
  <si>
    <t>"I 160 - 5570"  1*5,570</t>
  </si>
  <si>
    <t>"I 160 - 2950"  3*2,950</t>
  </si>
  <si>
    <t>"I 160 - 1760"  4*1,760</t>
  </si>
  <si>
    <t>40</t>
  </si>
  <si>
    <t>975121131</t>
  </si>
  <si>
    <t>Jednořadé podchycení konstrukcí systémovými prvky samostatnými stojkami výšky podepření do 4 m, zatížení přes 1 000 do 1 500 kg/m zřízení</t>
  </si>
  <si>
    <t>530032980</t>
  </si>
  <si>
    <t>https://podminky.urs.cz/item/CS_URS_2025_01/975121131</t>
  </si>
  <si>
    <t>"podepření střechy"  1,0+2,0</t>
  </si>
  <si>
    <t>41</t>
  </si>
  <si>
    <t>975121132</t>
  </si>
  <si>
    <t>Jednořadé podchycení konstrukcí systémovými prvky samostatnými stojkami výšky podepření do 4 m, zatížení přes 1 000 do 1 500 kg/m příplatek za první a každý další den použití</t>
  </si>
  <si>
    <t>-1485954611</t>
  </si>
  <si>
    <t>https://podminky.urs.cz/item/CS_URS_2025_01/975121132</t>
  </si>
  <si>
    <t>"podepření střechy po 30 dní"  (1,0+2,0)*30</t>
  </si>
  <si>
    <t>42</t>
  </si>
  <si>
    <t>975121133</t>
  </si>
  <si>
    <t>Jednořadé podchycení konstrukcí systémovými prvky samostatnými stojkami výšky podepření do 4 m, zatížení přes 1 000 do 1 500 kg/m odstranění</t>
  </si>
  <si>
    <t>1398604696</t>
  </si>
  <si>
    <t>https://podminky.urs.cz/item/CS_URS_2025_01/975121133</t>
  </si>
  <si>
    <t>997</t>
  </si>
  <si>
    <t>Doprava suti a vybouraných hmot</t>
  </si>
  <si>
    <t>43</t>
  </si>
  <si>
    <t>997006004</t>
  </si>
  <si>
    <t>Úprava stavebního odpadu pytlování nebezpečného odpadu s obsahem azbestu ze šablon</t>
  </si>
  <si>
    <t>1313496698</t>
  </si>
  <si>
    <t>https://podminky.urs.cz/item/CS_URS_2025_01/997006004</t>
  </si>
  <si>
    <t>"Eternit ze střešních šablon" 8,026</t>
  </si>
  <si>
    <t>44</t>
  </si>
  <si>
    <t>997013152</t>
  </si>
  <si>
    <t>Vnitrostaveništní doprava suti a vybouraných hmot vodorovně do 50 m s naložením s omezením mechanizace pro budovy a haly výšky přes 6 do 9 m</t>
  </si>
  <si>
    <t>81740898</t>
  </si>
  <si>
    <t>https://podminky.urs.cz/item/CS_URS_2025_01/997013152</t>
  </si>
  <si>
    <t>45</t>
  </si>
  <si>
    <t>997013501</t>
  </si>
  <si>
    <t>Odvoz suti a vybouraných hmot na skládku nebo meziskládku se složením, na vzdálenost do 1 km</t>
  </si>
  <si>
    <t>1944233430</t>
  </si>
  <si>
    <t>https://podminky.urs.cz/item/CS_URS_2025_01/997013501</t>
  </si>
  <si>
    <t xml:space="preserve">"na recyklační středisko" </t>
  </si>
  <si>
    <t>"Beton"  29,936</t>
  </si>
  <si>
    <t>"Cihla"  98,452</t>
  </si>
  <si>
    <t>"Stavební směsy"  36,206</t>
  </si>
  <si>
    <t>"na skládku"</t>
  </si>
  <si>
    <t>"sklo"  0,146</t>
  </si>
  <si>
    <t>"Dřevo"  17,181</t>
  </si>
  <si>
    <t>"Plasty"  0,151</t>
  </si>
  <si>
    <t>"Izolace"  0,164</t>
  </si>
  <si>
    <t>"Komunální odpad"  6,011</t>
  </si>
  <si>
    <t>"nebezpečný materiál"</t>
  </si>
  <si>
    <t>"Azbest"  8,026</t>
  </si>
  <si>
    <t>46</t>
  </si>
  <si>
    <t>997013509</t>
  </si>
  <si>
    <t>Odvoz suti a vybouraných hmot na skládku nebo meziskládku se složením, na vzdálenost Příplatek k ceně za každý další započatý 1 km přes 1 km</t>
  </si>
  <si>
    <t>600150393</t>
  </si>
  <si>
    <t>https://podminky.urs.cz/item/CS_URS_2025_01/997013509</t>
  </si>
  <si>
    <t>"na recyklační středisko - Envistone 10 km"  164,594*(10-1)</t>
  </si>
  <si>
    <t>"na skládku - Křovice 20 km"  23,653*(20-1)</t>
  </si>
  <si>
    <t>"nebezpečný materiál - Lodín 50 km"  8,026*(50-1)</t>
  </si>
  <si>
    <t>47</t>
  </si>
  <si>
    <t>997013601</t>
  </si>
  <si>
    <t>Poplatek za uložení stavebního odpadu na skládce (skládkovné) z prostého betonu zatříděného do Katalogu odpadů pod kódem 17 01 01</t>
  </si>
  <si>
    <t>-1957216538</t>
  </si>
  <si>
    <t>https://podminky.urs.cz/item/CS_URS_2025_01/997013601</t>
  </si>
  <si>
    <t>48</t>
  </si>
  <si>
    <t>997013603</t>
  </si>
  <si>
    <t>Poplatek za uložení stavebního odpadu na skládce (skládkovné) cihelného zatříděného do Katalogu odpadů pod kódem 17 01 02</t>
  </si>
  <si>
    <t>-886989598</t>
  </si>
  <si>
    <t>https://podminky.urs.cz/item/CS_URS_2025_01/997013603</t>
  </si>
  <si>
    <t>49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</si>
  <si>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</si>
  <si>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</si>
  <si>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-305011762</t>
  </si>
  <si>
    <t>https://podminky.urs.cz/item/CS_URS_2025_01/997013609</t>
  </si>
  <si>
    <t>50</t>
  </si>
  <si>
    <t>997013635</t>
  </si>
  <si>
    <t>Poplatek za uložení stavebního odpadu na skládce (skládkovné) komunálního zatříděného do Katalogu odpadů pod kódem 20 03 01</t>
  </si>
  <si>
    <t>2100629157</t>
  </si>
  <si>
    <t>https://podminky.urs.cz/item/CS_URS_2025_01/997013635</t>
  </si>
  <si>
    <t>51</t>
  </si>
  <si>
    <t>997013804</t>
  </si>
  <si>
    <t>Poplatek za uložení stavebního odpadu na skládce (skládkovné) ze skla zatříděného do Katalogu odpadů pod kódem 17 02 02</t>
  </si>
  <si>
    <t>1750756045</t>
  </si>
  <si>
    <t>https://podminky.urs.cz/item/CS_URS_2025_01/997013804</t>
  </si>
  <si>
    <t>52</t>
  </si>
  <si>
    <t>997013811</t>
  </si>
  <si>
    <t>Poplatek za uložení stavebního odpadu na skládce (skládkovné) dřevěného zatříděného do Katalogu odpadů pod kódem 17 02 01</t>
  </si>
  <si>
    <t>529136718</t>
  </si>
  <si>
    <t>https://podminky.urs.cz/item/CS_URS_2025_01/997013811</t>
  </si>
  <si>
    <t>53</t>
  </si>
  <si>
    <t>997013813</t>
  </si>
  <si>
    <t>Poplatek za uložení stavebního odpadu na skládce (skládkovné) z plastických hmot zatříděného do Katalogu odpadů pod kódem 17 02 03</t>
  </si>
  <si>
    <t>-1435459921</t>
  </si>
  <si>
    <t>https://podminky.urs.cz/item/CS_URS_2025_01/997013813</t>
  </si>
  <si>
    <t>54</t>
  </si>
  <si>
    <t>997013814</t>
  </si>
  <si>
    <t>Poplatek za uložení stavebního odpadu na skládce (skládkovné) z izolačních materiálů zatříděného do Katalogu odpadů pod kódem 17 06 04</t>
  </si>
  <si>
    <t>-1342816043</t>
  </si>
  <si>
    <t>https://podminky.urs.cz/item/CS_URS_2025_01/997013814</t>
  </si>
  <si>
    <t>55</t>
  </si>
  <si>
    <t>997013821</t>
  </si>
  <si>
    <t>Poplatek za uložení stavebního odpadu na skládce (skládkovné) ze stavebních materiálů obsahujících azbest zatříděných do Katalogu odpadů pod kódem 17 06 05</t>
  </si>
  <si>
    <t>1947412349</t>
  </si>
  <si>
    <t>https://podminky.urs.cz/item/CS_URS_2025_01/997013821</t>
  </si>
  <si>
    <t>998</t>
  </si>
  <si>
    <t>Přesun hmot</t>
  </si>
  <si>
    <t>56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</si>
  <si>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</si>
  <si>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</si>
  <si>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1198819491</t>
  </si>
  <si>
    <t>https://podminky.urs.cz/item/CS_URS_2025_01/998011002</t>
  </si>
  <si>
    <t>PSV</t>
  </si>
  <si>
    <t>Práce a dodávky PSV</t>
  </si>
  <si>
    <t>711</t>
  </si>
  <si>
    <t>Izolace proti vodě, vlhkosti a plynům</t>
  </si>
  <si>
    <t>57</t>
  </si>
  <si>
    <t>711131811</t>
  </si>
  <si>
    <t>Odstranění izolace proti zemní vlhkosti na ploše vodorovné V</t>
  </si>
  <si>
    <t>CS ÚRS 2024 01</t>
  </si>
  <si>
    <t>482022375</t>
  </si>
  <si>
    <t>https://podminky.urs.cz/item/CS_URS_2024_01/711131811</t>
  </si>
  <si>
    <t>"míst. 105"  28,8</t>
  </si>
  <si>
    <t>"míst. 106"  19,4</t>
  </si>
  <si>
    <t>713</t>
  </si>
  <si>
    <t>Izolace tepelné</t>
  </si>
  <si>
    <t>58</t>
  </si>
  <si>
    <t>713120811</t>
  </si>
  <si>
    <t>Odstranění tepelné izolace podlah z rohoží, pásů, dílců, desek, bloků podlah volně kladených nebo mezi trámy z vláknitých materiálů suchých, tloušťka izolace do 100 mm</t>
  </si>
  <si>
    <t>415878053</t>
  </si>
  <si>
    <t>https://podminky.urs.cz/item/CS_URS_2025_01/713120811</t>
  </si>
  <si>
    <t>725</t>
  </si>
  <si>
    <t>Zdravotechnika - zařizovací předměty</t>
  </si>
  <si>
    <t>59</t>
  </si>
  <si>
    <t>725110811</t>
  </si>
  <si>
    <t>Demontáž klozetů splachovacíchch s nádrží nebo tlakovým splachovačem</t>
  </si>
  <si>
    <t>soubor</t>
  </si>
  <si>
    <t>270115204</t>
  </si>
  <si>
    <t>https://podminky.urs.cz/item/CS_URS_2025_01/725110811</t>
  </si>
  <si>
    <t>60</t>
  </si>
  <si>
    <t>725210821</t>
  </si>
  <si>
    <t>Demontáž umyvadel bez výtokových armatur umyvadel</t>
  </si>
  <si>
    <t>-825880108</t>
  </si>
  <si>
    <t>https://podminky.urs.cz/item/CS_URS_2025_01/725210821</t>
  </si>
  <si>
    <t>762</t>
  </si>
  <si>
    <t>Konstrukce tesařské</t>
  </si>
  <si>
    <t>61</t>
  </si>
  <si>
    <t>762213811</t>
  </si>
  <si>
    <t>Demontáž schodiště se zábradlím přímočarých nebo křivočarých z prken nebo fošen s podstupnicemi, šířky do 1,00 m</t>
  </si>
  <si>
    <t>1257649101</t>
  </si>
  <si>
    <t>https://podminky.urs.cz/item/CS_URS_2025_01/762213811</t>
  </si>
  <si>
    <t>2,550</t>
  </si>
  <si>
    <t>62</t>
  </si>
  <si>
    <t>762331812</t>
  </si>
  <si>
    <t>Demontáž vázaných konstrukcí krovů sklonu do 60° z hranolů, hranolků, fošen, průřezové plochy přes 120 do 224 cm2</t>
  </si>
  <si>
    <t>163952665</t>
  </si>
  <si>
    <t>https://podminky.urs.cz/item/CS_URS_2025_01/762331812</t>
  </si>
  <si>
    <t>"160/120 - pozednice"  21,90*2</t>
  </si>
  <si>
    <t>"120/160 - vaznice"  21,90*2</t>
  </si>
  <si>
    <t>"120/160 - sloupek"  2,33*10</t>
  </si>
  <si>
    <t>"110/120 - hambálek"  4,0*5</t>
  </si>
  <si>
    <t>"110/150 - krokve"  6,33*16*2</t>
  </si>
  <si>
    <t>Mezisoučet - objekt</t>
  </si>
  <si>
    <t>"110/150 - krokve"  5,4*6</t>
  </si>
  <si>
    <t>Mezisoučet - sociální přístavba</t>
  </si>
  <si>
    <t>63</t>
  </si>
  <si>
    <t>762341811</t>
  </si>
  <si>
    <t>Demontáž bednění a laťování bednění střech rovných, obloukových, sklonu do 60° se všemi nadstřešními konstrukcemi z prken hrubých, hoblovaných tl. do 32 mm</t>
  </si>
  <si>
    <t>916996502</t>
  </si>
  <si>
    <t>https://podminky.urs.cz/item/CS_URS_2025_01/762341811</t>
  </si>
  <si>
    <t>2*6,33*22,7</t>
  </si>
  <si>
    <t>(2*5,9*13,9)*0,3  "pro zachovaný krov předpoklad 30% výměny poškozených částí"</t>
  </si>
  <si>
    <t>5,4*5,2</t>
  </si>
  <si>
    <t>64</t>
  </si>
  <si>
    <t>762341932</t>
  </si>
  <si>
    <t>Vyřezání otvorů v bednění střech bez rozebrání krytiny z prken tl. do 32 mm, otvoru plochy jednotlivě přes 1 do 4 m2</t>
  </si>
  <si>
    <t>868891947</t>
  </si>
  <si>
    <t>https://podminky.urs.cz/item/CS_URS_2025_01/762341932</t>
  </si>
  <si>
    <t>65</t>
  </si>
  <si>
    <t>762343912</t>
  </si>
  <si>
    <t>Zabednění otvorů ve střeše prkny (materiál v ceně) tl. do 32 mm, otvoru plochy jednotlivě přes 1 do 4 m2</t>
  </si>
  <si>
    <t>-1605334172</t>
  </si>
  <si>
    <t>https://podminky.urs.cz/item/CS_URS_2025_01/762343912</t>
  </si>
  <si>
    <t>66</t>
  </si>
  <si>
    <t>762511847</t>
  </si>
  <si>
    <t>Demontáž podlahové konstrukce podkladové z dřevoštěpkových desek jednovrstvých šroubovaných na sraz, tloušťka desky přes 15 mm</t>
  </si>
  <si>
    <t>1738547566</t>
  </si>
  <si>
    <t>https://podminky.urs.cz/item/CS_URS_2025_01/762511847</t>
  </si>
  <si>
    <t>"míst. 104"  85,9</t>
  </si>
  <si>
    <t>67</t>
  </si>
  <si>
    <t>762512811</t>
  </si>
  <si>
    <t>Demontáž podlahové konstrukce podkladové roštu podkladového</t>
  </si>
  <si>
    <t>-1035662211</t>
  </si>
  <si>
    <t>https://podminky.urs.cz/item/CS_URS_2025_01/762512811</t>
  </si>
  <si>
    <t>68</t>
  </si>
  <si>
    <t>762811811</t>
  </si>
  <si>
    <t>Demontáž záklopů stropů vrchních a zapuštěných z hrubých prken, tl. do 32 mm</t>
  </si>
  <si>
    <t>1143854156</t>
  </si>
  <si>
    <t>https://podminky.urs.cz/item/CS_URS_2025_01/762811811</t>
  </si>
  <si>
    <t>"míst. 105" 6,2*4,3</t>
  </si>
  <si>
    <t>69</t>
  </si>
  <si>
    <t>762823850</t>
  </si>
  <si>
    <t>Demontáž stropních trámů k dalšímu použití z hraněného řeziva, průřezové plochy přes 540 cm2</t>
  </si>
  <si>
    <t>-1647529242</t>
  </si>
  <si>
    <t>https://podminky.urs.cz/item/CS_URS_2025_01/762823850</t>
  </si>
  <si>
    <t>"míst. 105"  4,8*4</t>
  </si>
  <si>
    <t>70</t>
  </si>
  <si>
    <t>998762102</t>
  </si>
  <si>
    <t>Přesun hmot pro konstrukce tesařské stanovený z hmotnosti přesunovaného materiálu vodorovná dopravní vzdálenost do 50 m základní v objektech výšky přes 6 do 12 m</t>
  </si>
  <si>
    <t>-1475552916</t>
  </si>
  <si>
    <t>https://podminky.urs.cz/item/CS_URS_2025_01/998762102</t>
  </si>
  <si>
    <t>764</t>
  </si>
  <si>
    <t>Konstrukce klempířské</t>
  </si>
  <si>
    <t>71</t>
  </si>
  <si>
    <t>764001801</t>
  </si>
  <si>
    <t>Demontáž klempířských konstrukcí podkladního plechu do suti</t>
  </si>
  <si>
    <t>1508967151</t>
  </si>
  <si>
    <t>https://podminky.urs.cz/item/CS_URS_2025_01/764001801</t>
  </si>
  <si>
    <t>D.1.1 Pohledy (Bourání)</t>
  </si>
  <si>
    <t>15,4+11,6+22,65+10,90</t>
  </si>
  <si>
    <t>4,98</t>
  </si>
  <si>
    <t>72</t>
  </si>
  <si>
    <t>764001821</t>
  </si>
  <si>
    <t>Demontáž klempířských konstrukcí krytiny ze svitků nebo tabulí do suti</t>
  </si>
  <si>
    <t>-1337940023</t>
  </si>
  <si>
    <t>https://podminky.urs.cz/item/CS_URS_2025_01/764001821</t>
  </si>
  <si>
    <t>73</t>
  </si>
  <si>
    <t>764001861</t>
  </si>
  <si>
    <t>Demontáž klempířských konstrukcí oplechování hřebene z hřebenáčů do suti</t>
  </si>
  <si>
    <t>587596480</t>
  </si>
  <si>
    <t>https://podminky.urs.cz/item/CS_URS_2025_01/764001861</t>
  </si>
  <si>
    <t>22,65+13,8</t>
  </si>
  <si>
    <t>74</t>
  </si>
  <si>
    <t>764001891</t>
  </si>
  <si>
    <t>Demontáž klempířských konstrukcí oplechování úžlabí do suti</t>
  </si>
  <si>
    <t>300423229</t>
  </si>
  <si>
    <t>https://podminky.urs.cz/item/CS_URS_2025_01/764001891</t>
  </si>
  <si>
    <t>3,5*2</t>
  </si>
  <si>
    <t>75</t>
  </si>
  <si>
    <t>764002801</t>
  </si>
  <si>
    <t>Demontáž klempířských konstrukcí závětrné lišty do suti</t>
  </si>
  <si>
    <t>668250749</t>
  </si>
  <si>
    <t>https://podminky.urs.cz/item/CS_URS_2025_01/764002801</t>
  </si>
  <si>
    <t>6,33*4+5,9*2</t>
  </si>
  <si>
    <t>5,4</t>
  </si>
  <si>
    <t>76</t>
  </si>
  <si>
    <t>764002812</t>
  </si>
  <si>
    <t>Demontáž klempířských konstrukcí okapového plechu do suti, v krytině skládané</t>
  </si>
  <si>
    <t>-992191934</t>
  </si>
  <si>
    <t>https://podminky.urs.cz/item/CS_URS_2025_01/764002812</t>
  </si>
  <si>
    <t>77</t>
  </si>
  <si>
    <t>764002851</t>
  </si>
  <si>
    <t>Demontáž klempířských konstrukcí oplechování parapetů do suti</t>
  </si>
  <si>
    <t>1500933428</t>
  </si>
  <si>
    <t>https://podminky.urs.cz/item/CS_URS_2025_01/764002851</t>
  </si>
  <si>
    <t>1,040+1,31+1,78+0,585+2,07+2,085+0,955+0,585*3+1,03*6+1,045*4</t>
  </si>
  <si>
    <t>1,36+0,85*2</t>
  </si>
  <si>
    <t>78</t>
  </si>
  <si>
    <t>764004801</t>
  </si>
  <si>
    <t>Demontáž klempířských konstrukcí žlabu podokapního do suti</t>
  </si>
  <si>
    <t>-1450429035</t>
  </si>
  <si>
    <t>https://podminky.urs.cz/item/CS_URS_2025_01/764004801</t>
  </si>
  <si>
    <t>79</t>
  </si>
  <si>
    <t>764004861</t>
  </si>
  <si>
    <t>Demontáž klempířských konstrukcí svodu do suti</t>
  </si>
  <si>
    <t>1719371711</t>
  </si>
  <si>
    <t>https://podminky.urs.cz/item/CS_URS_2025_01/764004861</t>
  </si>
  <si>
    <t>3,65+4,38+6,3+3,90</t>
  </si>
  <si>
    <t>2,48</t>
  </si>
  <si>
    <t>765</t>
  </si>
  <si>
    <t>Krytina skládaná</t>
  </si>
  <si>
    <t>80</t>
  </si>
  <si>
    <t>765131803</t>
  </si>
  <si>
    <t>Demontáž azbestocementové krytiny skládané sklonu do 30° do suti</t>
  </si>
  <si>
    <t>-1983813245</t>
  </si>
  <si>
    <t>https://podminky.urs.cz/item/CS_URS_2025_01/765131803</t>
  </si>
  <si>
    <t>2*5,9*13,9</t>
  </si>
  <si>
    <t>81</t>
  </si>
  <si>
    <t>765191901</t>
  </si>
  <si>
    <t>Demontáž pojistné hydroizolační fólie kladené ve sklonu do 30°</t>
  </si>
  <si>
    <t>-1916088168</t>
  </si>
  <si>
    <t>https://podminky.urs.cz/item/CS_URS_2025_01/765191901</t>
  </si>
  <si>
    <t>766</t>
  </si>
  <si>
    <t>Konstrukce truhlářské</t>
  </si>
  <si>
    <t>82</t>
  </si>
  <si>
    <t>766411821</t>
  </si>
  <si>
    <t>Demontáž obložení stěn palubkami</t>
  </si>
  <si>
    <t>1836384512</t>
  </si>
  <si>
    <t>https://podminky.urs.cz/item/CS_URS_2025_01/766411821</t>
  </si>
  <si>
    <t>(1,725+1,595+1,0)*1,5</t>
  </si>
  <si>
    <t>83</t>
  </si>
  <si>
    <t>766411822</t>
  </si>
  <si>
    <t>Demontáž obložení stěn podkladových roštů</t>
  </si>
  <si>
    <t>-153028425</t>
  </si>
  <si>
    <t>https://podminky.urs.cz/item/CS_URS_2025_01/766411822</t>
  </si>
  <si>
    <t>84</t>
  </si>
  <si>
    <t>766691812</t>
  </si>
  <si>
    <t>Demontáž parapetních desek šířky přes 300 mm</t>
  </si>
  <si>
    <t>-1065953241</t>
  </si>
  <si>
    <t>https://podminky.urs.cz/item/CS_URS_2025_01/766691812</t>
  </si>
  <si>
    <t>85</t>
  </si>
  <si>
    <t>766691914</t>
  </si>
  <si>
    <t>Ostatní práce vyvěšení nebo zavěšení křídel dřevěných dveřních, plochy do 2 m2</t>
  </si>
  <si>
    <t>384381741</t>
  </si>
  <si>
    <t>https://podminky.urs.cz/item/CS_URS_2025_01/766691914</t>
  </si>
  <si>
    <t>3+8</t>
  </si>
  <si>
    <t>767</t>
  </si>
  <si>
    <t>Konstrukce zámečnické</t>
  </si>
  <si>
    <t>86</t>
  </si>
  <si>
    <t>767996701</t>
  </si>
  <si>
    <t>Demontáž ostatních zámečnických konstrukcí řezáním o hmotnosti jednotlivých dílů do 50 kg</t>
  </si>
  <si>
    <t>kg</t>
  </si>
  <si>
    <t>-733758519</t>
  </si>
  <si>
    <t>https://podminky.urs.cz/item/CS_URS_2025_01/767996701</t>
  </si>
  <si>
    <t>"odhad - konzoly, parabola, mřížky a další prvky na fasádě"  150</t>
  </si>
  <si>
    <t>775</t>
  </si>
  <si>
    <t>Podlahy skládané</t>
  </si>
  <si>
    <t>87</t>
  </si>
  <si>
    <t>775511810</t>
  </si>
  <si>
    <t>Demontáž podlah vlysových do suti s lištami přibíjených</t>
  </si>
  <si>
    <t>-962203620</t>
  </si>
  <si>
    <t>https://podminky.urs.cz/item/CS_URS_2025_01/775511810</t>
  </si>
  <si>
    <t>"míst. 104"  85,9*0,25</t>
  </si>
  <si>
    <t>88</t>
  </si>
  <si>
    <t>775521810</t>
  </si>
  <si>
    <t>Demontáž parketových tabulí s lištami do suti přibíjených</t>
  </si>
  <si>
    <t>1260970845</t>
  </si>
  <si>
    <t>https://podminky.urs.cz/item/CS_URS_2025_01/775521810</t>
  </si>
  <si>
    <t>"míst. 104"  85,9*0,75</t>
  </si>
  <si>
    <t>776</t>
  </si>
  <si>
    <t>Podlahy povlakové</t>
  </si>
  <si>
    <t>89</t>
  </si>
  <si>
    <t>776201812</t>
  </si>
  <si>
    <t>Demontáž povlakových podlahovin lepených ručně s podložkou</t>
  </si>
  <si>
    <t>1740216500</t>
  </si>
  <si>
    <t>https://podminky.urs.cz/item/CS_URS_2025_01/776201812</t>
  </si>
  <si>
    <t>90</t>
  </si>
  <si>
    <t>776410811</t>
  </si>
  <si>
    <t>Demontáž soklíků nebo lišt pryžových nebo plastových</t>
  </si>
  <si>
    <t>233797566</t>
  </si>
  <si>
    <t>https://podminky.urs.cz/item/CS_URS_2025_01/776410811</t>
  </si>
  <si>
    <t>"míst. 105"  2,8+6,5*2+2,98</t>
  </si>
  <si>
    <t>"míst. 106"  6,2*2+4,3*2</t>
  </si>
  <si>
    <t>783</t>
  </si>
  <si>
    <t>Dokončovací práce - nátěry</t>
  </si>
  <si>
    <t>91</t>
  </si>
  <si>
    <t>783113121</t>
  </si>
  <si>
    <t>Napouštěcí nátěr truhlářských konstrukcí dvojnásobný fungicidní syntetický</t>
  </si>
  <si>
    <t>1222764485</t>
  </si>
  <si>
    <t>https://podminky.urs.cz/item/CS_URS_2025_01/783113121</t>
  </si>
  <si>
    <t>Stávající trámy k dalšímu použití</t>
  </si>
  <si>
    <t>"míst. 105"  (0,24*2+0,3*2)*4,8*4</t>
  </si>
  <si>
    <t>HZS</t>
  </si>
  <si>
    <t>Hodinové zúčtovací sazby</t>
  </si>
  <si>
    <t>92</t>
  </si>
  <si>
    <t>HZS1291</t>
  </si>
  <si>
    <t>Hodinové zúčtovací sazby profesí HSV zemní a pomocné práce pomocný stavební dělník</t>
  </si>
  <si>
    <t>hod</t>
  </si>
  <si>
    <t>512</t>
  </si>
  <si>
    <t>-479946733</t>
  </si>
  <si>
    <t>https://podminky.urs.cz/item/CS_URS_2025_01/HZS1291</t>
  </si>
  <si>
    <t>"odstranění nábytku - odhad"  30</t>
  </si>
  <si>
    <t>Podlaha_beton</t>
  </si>
  <si>
    <t>Mazanina tl přes 50 do 80 mm z betonu prostého bez zvýšených nároků na prostředí tř. C 16/20</t>
  </si>
  <si>
    <t>12,448</t>
  </si>
  <si>
    <t>VIKÝŘ_řezivo120</t>
  </si>
  <si>
    <t>Konstrukce zastřešní vikýřů řezivo do průřezu 120 cm2</t>
  </si>
  <si>
    <t>0,282</t>
  </si>
  <si>
    <t>VIKÝŘ_řezivo224</t>
  </si>
  <si>
    <t>Konstrukce zastřešní vikýřů řezivo do průřezu 224 cm2</t>
  </si>
  <si>
    <t>0,392</t>
  </si>
  <si>
    <t>STŘ_vaznice450</t>
  </si>
  <si>
    <t>Konstrukce zastřešní sedlové střechy řezivo přes průřezu 450 cm2</t>
  </si>
  <si>
    <t>2,434</t>
  </si>
  <si>
    <t>STŘ_sloupek288</t>
  </si>
  <si>
    <t>Konstrukce zastřešní sedlové střechy řezivo do průřezu 288 cm2</t>
  </si>
  <si>
    <t>0,538</t>
  </si>
  <si>
    <t>STŘ_řezivo224</t>
  </si>
  <si>
    <t>Konstrukce zastřešní sedlové střechy řezivo do průřezu 224 cm2</t>
  </si>
  <si>
    <t>4,425</t>
  </si>
  <si>
    <t>STŘ_řezivo120</t>
  </si>
  <si>
    <t>Konstrukce zastřešní sedlové střechy řezivo do průřezu 120 cm2</t>
  </si>
  <si>
    <t>2,965</t>
  </si>
  <si>
    <t>STŘ_bednění</t>
  </si>
  <si>
    <t>Konstrukce zastřešní sedlové střechy bednění prkna tl. 25 mm</t>
  </si>
  <si>
    <t>19,682</t>
  </si>
  <si>
    <t>STŘ_latě</t>
  </si>
  <si>
    <t>Střešní latě 40x40 impregnované</t>
  </si>
  <si>
    <t>1,518</t>
  </si>
  <si>
    <t>D.1.1 Nový stav - Stavebně technická část</t>
  </si>
  <si>
    <t>Střecha_terasa</t>
  </si>
  <si>
    <t>Krytina střechy rovné drážkováním ze svitků z Al plechu rš 670 mm sklonu do 30°</t>
  </si>
  <si>
    <t>30,71</t>
  </si>
  <si>
    <t>Střecha_objekt</t>
  </si>
  <si>
    <t>Krytina střechy rovné ze šablon z Al plechu do 10 ks/m2 sklonu do 30°</t>
  </si>
  <si>
    <t>476,24</t>
  </si>
  <si>
    <t>SDK_předsazená</t>
  </si>
  <si>
    <t>SDK stěna předsazená pro osazení závěsného WC tl 150 - 250 mm profil CW+UW 50 desky 2xH2 12,5 bez TI</t>
  </si>
  <si>
    <t>23,728</t>
  </si>
  <si>
    <t>Dlažba_10</t>
  </si>
  <si>
    <t xml:space="preserve">dlažba keramická velkoformátová přes 2 do 4ks/m2, tl. 10 mm, např. 600x600x10 mm </t>
  </si>
  <si>
    <t>50,1</t>
  </si>
  <si>
    <t>Dlažba_12</t>
  </si>
  <si>
    <t xml:space="preserve">dlažba keramická velkoformátová přes 2 do 4ks/m2, tl. 12 mm, např. 600x600x12 mm </t>
  </si>
  <si>
    <t>75,2</t>
  </si>
  <si>
    <t>Obklad</t>
  </si>
  <si>
    <t>obklad keramický velkoformátový přes 2 do 4ks/m2, tl. 10 mm, např. 600x600x10 mm - dle výběru invest</t>
  </si>
  <si>
    <t>160,387</t>
  </si>
  <si>
    <t>SDK_podhled_A</t>
  </si>
  <si>
    <t>SDK podhled desky 1xA 12,5 bez izolace dvouvrstvá spodní kce profil CD+UD</t>
  </si>
  <si>
    <t>22,5</t>
  </si>
  <si>
    <t>Rýhy_800</t>
  </si>
  <si>
    <t>Hloubení rýh nezapažených š do 800 mm v hornině třídy těžitelnosti I skupiny 3 objem do 100 m3 stroj</t>
  </si>
  <si>
    <t>24,831</t>
  </si>
  <si>
    <t>Základy_pasy</t>
  </si>
  <si>
    <t>Základové pasy ze ŽB bez zvýšených nároků na prostředí tř. C 16/20</t>
  </si>
  <si>
    <t>14,298</t>
  </si>
  <si>
    <t>Ztrac_bednění_400</t>
  </si>
  <si>
    <t>Základová zeď tl přes 300 do 400 mm z tvárnic ztraceného bednění včetně výplně z betonu tř. C 16/20</t>
  </si>
  <si>
    <t>8,465</t>
  </si>
  <si>
    <t>Plot_tvarovky_300</t>
  </si>
  <si>
    <t xml:space="preserve">Nadzákladová zeď tl přes 250 do 300 mm z hladkých tvárnic ztraceného bednění včetně výplně z betonu </t>
  </si>
  <si>
    <t>25,868</t>
  </si>
  <si>
    <t>TER_schody</t>
  </si>
  <si>
    <t>Řezivo prkna schodišťových stupnů a schodnic</t>
  </si>
  <si>
    <t>0,19</t>
  </si>
  <si>
    <t>TER_řezivo120</t>
  </si>
  <si>
    <t>Konstrukce zastřešní terasy řezivo do průřezu 120 cm2</t>
  </si>
  <si>
    <t>0,5</t>
  </si>
  <si>
    <t>TER_řezivo224</t>
  </si>
  <si>
    <t>Konstrukce zastřešní terasy řezivo do průřezu 224 cm2</t>
  </si>
  <si>
    <t>0,57</t>
  </si>
  <si>
    <t>TER_střecha</t>
  </si>
  <si>
    <t>Konstrukce zastřešní terasy z prken</t>
  </si>
  <si>
    <t>0,768</t>
  </si>
  <si>
    <t>TER_podlaha</t>
  </si>
  <si>
    <t>Konstrukce podlahy terasy z prken tl. 25 mm</t>
  </si>
  <si>
    <t>0,76</t>
  </si>
  <si>
    <t>TER_trámy288</t>
  </si>
  <si>
    <t>Konstrukce podlahy terasy řezivo do průřezu 288 cm2</t>
  </si>
  <si>
    <t>1,41</t>
  </si>
  <si>
    <t>SDK_podhled_H2</t>
  </si>
  <si>
    <t>SDK podhled deska 1xH2 12,5 bez izolace dvouvrstvá spodní kce profil CD+UD</t>
  </si>
  <si>
    <t>28,1</t>
  </si>
  <si>
    <t>Nátěr_zábradlí</t>
  </si>
  <si>
    <t>Nátěr zábradlí</t>
  </si>
  <si>
    <t>11,524</t>
  </si>
  <si>
    <t>Nátěr_zárubně</t>
  </si>
  <si>
    <t>Nátěr zárubní nových i stávajících</t>
  </si>
  <si>
    <t>24,588</t>
  </si>
  <si>
    <t>Parapet_lišty</t>
  </si>
  <si>
    <t>Parapet lišty</t>
  </si>
  <si>
    <t>30,045</t>
  </si>
  <si>
    <t>Nátěr_terasa</t>
  </si>
  <si>
    <t>Lakovací dvojnásobný syntetický nátěr s mezibroušením tesařských konstrukcí</t>
  </si>
  <si>
    <t>227,696</t>
  </si>
  <si>
    <t>Okap_kačírek</t>
  </si>
  <si>
    <t>Okapový chodník z kačírku tl 100 mm s udusáním</t>
  </si>
  <si>
    <t>29,419</t>
  </si>
  <si>
    <t>Výplň_drenáž</t>
  </si>
  <si>
    <t>Výplň odvodňovacích žeber nebo trativodů kamenivem hrubým drceným frakce 16 až 63 mm</t>
  </si>
  <si>
    <t>7,746</t>
  </si>
  <si>
    <t>Ornice</t>
  </si>
  <si>
    <t>Sejmutí ornice plochy do 100 m2 tl vrstvy do 200 mm strojně</t>
  </si>
  <si>
    <t>Odkopávky</t>
  </si>
  <si>
    <t>Odkopávky a prokopávky nezapažené v hornině třídy těžitelnosti I skupiny 3 objem do 50 m3 strojně</t>
  </si>
  <si>
    <t>30,696</t>
  </si>
  <si>
    <t>Zásyp</t>
  </si>
  <si>
    <t>Zásyp jam, šachet rýh nebo kolem objektů sypaninou se zhutněním</t>
  </si>
  <si>
    <t>22,95</t>
  </si>
  <si>
    <t>Podklad_beton</t>
  </si>
  <si>
    <t>Mazanina tl přes 80 do 120 mm z betonu prostého bez zvýšených nároků na prostředí tř. C 16/20</t>
  </si>
  <si>
    <t>16,332</t>
  </si>
  <si>
    <t>Hydroizol_V</t>
  </si>
  <si>
    <t>Provedení izolace proti zemní vlhkosti vodorovné za studena nátěrem penetračním</t>
  </si>
  <si>
    <t>245,319</t>
  </si>
  <si>
    <t>Hydroizol_S</t>
  </si>
  <si>
    <t>Provedení izolace proti zemní vlhkosti svislé za studena nátěrem penetračním</t>
  </si>
  <si>
    <t>31,424</t>
  </si>
  <si>
    <t>STROP_trámy288</t>
  </si>
  <si>
    <t>Konstrukce stropu č.p11 řezivo do průřezu 288 cm2</t>
  </si>
  <si>
    <t>1,4</t>
  </si>
  <si>
    <t>Střecha_příst</t>
  </si>
  <si>
    <t>Střešní konstrukce přístavby</t>
  </si>
  <si>
    <t>51,256</t>
  </si>
  <si>
    <t>EPS_50</t>
  </si>
  <si>
    <t>Montáž kontaktního zateplení vnějších stěn lepením a mechanickým kotvením polystyrénových desek do p</t>
  </si>
  <si>
    <t>17,825</t>
  </si>
  <si>
    <t>Základy_desky</t>
  </si>
  <si>
    <t>Základové desky ze ŽB bez zvýšených nároků na prostředí tř. C 16/20</t>
  </si>
  <si>
    <t>8,694</t>
  </si>
  <si>
    <t>EPS200S_140</t>
  </si>
  <si>
    <t>Izolace podlahová EPS 200 S tl. 140 mm</t>
  </si>
  <si>
    <t>99,1</t>
  </si>
  <si>
    <t>EPS200S_160</t>
  </si>
  <si>
    <t>Izolace podlahová EPS 200 S tl. 160 mm</t>
  </si>
  <si>
    <t>87,4</t>
  </si>
  <si>
    <t>EPS200S_40</t>
  </si>
  <si>
    <t>Izolace podlahová EPS 200 S tl. 40 mm</t>
  </si>
  <si>
    <t>26,5</t>
  </si>
  <si>
    <t>SDK_podhled_DF</t>
  </si>
  <si>
    <t>SDK podhled deska 1xDF 12,5 bez izolace dvouvrstvá spodní kce profil CD+UD REI do 90</t>
  </si>
  <si>
    <t>104,434</t>
  </si>
  <si>
    <t>SDK_podhled_DFH2</t>
  </si>
  <si>
    <t>SDK podhled deska 1xDFH2 12,5 bez izolace dvouvrstvá spodní kce profil CD+UD REI do 90</t>
  </si>
  <si>
    <t>SDK_puda_DF</t>
  </si>
  <si>
    <t>SDK podkroví deska 1xDF 12,5 bez TI dvouvrstvá spodní kce profil CD+UD na krokvových nástavcích</t>
  </si>
  <si>
    <t>68,229</t>
  </si>
  <si>
    <t>SDK_příčka_125</t>
  </si>
  <si>
    <t>SDK příčka tl 125 mm profil CW+UW 75 desky 2xA 12,5 s izolací EI 60 Rw do 53 dB</t>
  </si>
  <si>
    <t>44,012</t>
  </si>
  <si>
    <t>SDK_příčka_150</t>
  </si>
  <si>
    <t>SDK příčka tl 150 mm profil CW+UW 100 desky 2xA 12,5 s izolací EI 60 Rw do 56 dB</t>
  </si>
  <si>
    <t>26,52</t>
  </si>
  <si>
    <t>SDK_příčka_200</t>
  </si>
  <si>
    <t xml:space="preserve">SDK příčka mezibytová tl 205 mm zdvojený profil CW+UW 75 desky 2xA 12,5 s dvojitou izolací EI 60 Rw </t>
  </si>
  <si>
    <t>64,76</t>
  </si>
  <si>
    <t>SDK_ostění</t>
  </si>
  <si>
    <t>SDK opláštění obvodu střešního okna hl do 0,5 m</t>
  </si>
  <si>
    <t>43,6</t>
  </si>
  <si>
    <t>SDK_předsť_90</t>
  </si>
  <si>
    <t>SDK stěna předsazená tl 87,5 mm profil CW+UW 75 deska 1xDF 12,5 s izolací EI 30 Rw do 12 dB</t>
  </si>
  <si>
    <t>6,647</t>
  </si>
  <si>
    <t>SDK_předsť_120</t>
  </si>
  <si>
    <t>SDK stěna předsazená tl 112,5 mm profil CW+UW 100 deska 1xDF 12,5 s izolací EI 30 Rw do 12 dB</t>
  </si>
  <si>
    <t>28,599</t>
  </si>
  <si>
    <t>Malby</t>
  </si>
  <si>
    <t>Dvojnásobné bílé malby ze směsí za mokra výborně oděruvzdorných v místnostech v do 3,80 m</t>
  </si>
  <si>
    <t>1519,361</t>
  </si>
  <si>
    <t>Rošt_izol</t>
  </si>
  <si>
    <t>Montáž izolace tepelné střech šikmých provedení podkladového roštu pod krokve</t>
  </si>
  <si>
    <t>515,63</t>
  </si>
  <si>
    <t>Lamela</t>
  </si>
  <si>
    <t>Montáž podlah plovoucích z lamel dýhovaných a laminovaných lepených v drážce š dílce do 150 mm</t>
  </si>
  <si>
    <t>Liapor_50</t>
  </si>
  <si>
    <t>Montáž izolace tepelné podlah izolačním zásypem volně sypaným tl vrstvy do 50 mm</t>
  </si>
  <si>
    <t>Liapor_100</t>
  </si>
  <si>
    <t>Montáž izolace tepelné podlah izolačním zásypem volně sypaným tl vrstvy přes 100 mm</t>
  </si>
  <si>
    <t>18,7</t>
  </si>
  <si>
    <t>Liapor_mezi_100</t>
  </si>
  <si>
    <t>45,2</t>
  </si>
  <si>
    <t>Strop_MW140</t>
  </si>
  <si>
    <t>Montáž izolace tepelné spodem stropů s uchycením drátem rohoží, pásů, dílců, desek - tl.140 mm</t>
  </si>
  <si>
    <t>119,722</t>
  </si>
  <si>
    <t>Strop_MW50</t>
  </si>
  <si>
    <t>Montáž izolace tepelné spodem stropů s uchycením drátem rohoží, pásů, dílců, desek - tl. 50 mm</t>
  </si>
  <si>
    <t xml:space="preserve">    2 - Zakládání</t>
  </si>
  <si>
    <t>OSB</t>
  </si>
  <si>
    <t>Podlahové kce podkladové dvouvrstvé z desek OSB tl 2x25 mm broušených na pero a drážku lepených</t>
  </si>
  <si>
    <t>158,7</t>
  </si>
  <si>
    <t>Vinyl</t>
  </si>
  <si>
    <t>Lepení lamel a čtverců z vinylu standardním lepidlem</t>
  </si>
  <si>
    <t>150,7</t>
  </si>
  <si>
    <t xml:space="preserve">    4 - Vodorovné konstrukce</t>
  </si>
  <si>
    <t>Oprava_omít_strop</t>
  </si>
  <si>
    <t>Oprava vnitřní vápenocementové hladké omítky stropů v rozsahu plochy do 10 % s celoplošným přeštukov</t>
  </si>
  <si>
    <t>234,1</t>
  </si>
  <si>
    <t xml:space="preserve">    6 - Úpravy povrchů, podlahy a osazování výplní</t>
  </si>
  <si>
    <t>Oprava_omít_stěn</t>
  </si>
  <si>
    <t>Oprava vnitřní vápenocementové hladké omítky stěn v rozsahu plochy přes 30 do 50 % s celoplošným pře</t>
  </si>
  <si>
    <t>583,03</t>
  </si>
  <si>
    <t>Perlinka</t>
  </si>
  <si>
    <t>Pletivo sklovláknité vnitřních stěn vtlačené do tmelu</t>
  </si>
  <si>
    <t>187,358</t>
  </si>
  <si>
    <t>EPS_140</t>
  </si>
  <si>
    <t>Montáž kontaktního zateplení vnějších stěn lepením a mechanickým kotvením polystyrénových desek do b</t>
  </si>
  <si>
    <t>310,322</t>
  </si>
  <si>
    <t>EPS_140_přístavba</t>
  </si>
  <si>
    <t>58,386</t>
  </si>
  <si>
    <t>XPS_60</t>
  </si>
  <si>
    <t>136,2</t>
  </si>
  <si>
    <t>Fasáda</t>
  </si>
  <si>
    <t>Tenkovrstvá silikonová zrnitá omítka zrnitost 1,5 mm vnějších stěn</t>
  </si>
  <si>
    <t>399,727</t>
  </si>
  <si>
    <t xml:space="preserve">    712 - Povlakové krytiny</t>
  </si>
  <si>
    <t>Marmolit</t>
  </si>
  <si>
    <t>Tenkovrstvá minerální zatíraná (škrábaná) omítka zrnitost 2,0 mm vnějších stěn</t>
  </si>
  <si>
    <t>70,33</t>
  </si>
  <si>
    <t>Lešení</t>
  </si>
  <si>
    <t>Montáž lešení řadového trubkového lehkého s podlahami zatížení do 200 kg/m2 š od 0,9 do 1,2 m v do 1</t>
  </si>
  <si>
    <t>557,32</t>
  </si>
  <si>
    <t xml:space="preserve">    742 - Elektroinstalace - slaboproud</t>
  </si>
  <si>
    <t>Plocha_podlahy</t>
  </si>
  <si>
    <t>Plocha podlahy</t>
  </si>
  <si>
    <t>443,2</t>
  </si>
  <si>
    <t xml:space="preserve">    751 - Vzduchotechnika</t>
  </si>
  <si>
    <t>APU_Lišty</t>
  </si>
  <si>
    <t>APU_lišty</t>
  </si>
  <si>
    <t>131,175</t>
  </si>
  <si>
    <t>Rohové_lišty</t>
  </si>
  <si>
    <t>Rohové lišty</t>
  </si>
  <si>
    <t>93,07</t>
  </si>
  <si>
    <t xml:space="preserve">    763 - Konstrukce suché výstavby</t>
  </si>
  <si>
    <t>Nadpraží_lišty</t>
  </si>
  <si>
    <t>Nadpraží lišty</t>
  </si>
  <si>
    <t>38,105</t>
  </si>
  <si>
    <t xml:space="preserve">    766.1 - Konstrukce truhlářské - Interiérové dveře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</si>
  <si>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</si>
  <si>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</si>
  <si>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</si>
  <si>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</si>
  <si>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121151103</t>
  </si>
  <si>
    <t>Sejmutí ornice strojně při souvislé ploše do 100 m2, tl. vrstvy do 200 mm</t>
  </si>
  <si>
    <t>-959891206</t>
  </si>
  <si>
    <t>https://podminky.urs.cz/item/CS_URS_2025_01/121151103</t>
  </si>
  <si>
    <t>122251102</t>
  </si>
  <si>
    <t>Odkopávky a prokopávky nezapažené strojně v hornině třídy těžitelnosti I skupiny 3 přes 20 do 50 m3</t>
  </si>
  <si>
    <t>498868487</t>
  </si>
  <si>
    <t>https://podminky.urs.cz/item/CS_URS_2025_01/122251102</t>
  </si>
  <si>
    <t>D.1.1 Řez A-A, B-B, C-C, D-D (Nový stav)</t>
  </si>
  <si>
    <t>(22,750+9,190+9,995+9,630+11,845+1,94+8,2)*0,4*0,6</t>
  </si>
  <si>
    <t>(5,56+10,425)*0,6*1,36</t>
  </si>
  <si>
    <t>132251103</t>
  </si>
  <si>
    <t>Hloubení nezapažených rýh šířky do 800 mm strojně s urovnáním dna do předepsaného profilu a spádu v hornině třídy těžitelnosti I skupiny 3 přes 50 do 100 m3</t>
  </si>
  <si>
    <t>790853833</t>
  </si>
  <si>
    <t>https://podminky.urs.cz/item/CS_URS_2025_01/132251103</t>
  </si>
  <si>
    <t>D.1.1 - Půdorys 1.PP + základové konstrukce (Nový stav)</t>
  </si>
  <si>
    <t>"Přístavba</t>
  </si>
  <si>
    <t>(5,645+10,460+0,825)*0,6*(1,36+0,1)</t>
  </si>
  <si>
    <t>"Terasa se schodištěm</t>
  </si>
  <si>
    <t>1,47*0,5*(2,355-1,305+0,1)</t>
  </si>
  <si>
    <t>1,425*0,5*(2,355-1,455+0,1)</t>
  </si>
  <si>
    <t>1,395*0,5*(2,355-1,455+0,1)</t>
  </si>
  <si>
    <t>1,5*0,5*(2,355-1,455+0,1)+0,9*0,5*(2,355-1,305+0,1)+0,89*0,5*(2,355-1,155+0,1)</t>
  </si>
  <si>
    <t>1,5*0,5*(2,805-1,905+0,1)+0,9*0,5*(2,805-1,755+0,1)+0,89*0,5*(2,805-1,605+0,1)</t>
  </si>
  <si>
    <t>1,5*0,5*(3,255-2,355+0,1)+0,9*0,5*(3,255-2,205+0,1)+0,89*0,5*(3,255-2,055+0,1)</t>
  </si>
  <si>
    <t>1,5*0,5*(3,705-2,085+0,1)+0,9*0,5*(3,705-2,855-0,1)+0,89*0,5*(3,705-2,505+0,1)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</si>
  <si>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</si>
  <si>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</si>
  <si>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1413480540</t>
  </si>
  <si>
    <t>https://podminky.urs.cz/item/CS_URS_2025_01/162251102</t>
  </si>
  <si>
    <t>"na dočasnou mezideponii v rámci pozemku stavby</t>
  </si>
  <si>
    <t>Ornice*0,1</t>
  </si>
  <si>
    <t>167151101</t>
  </si>
  <si>
    <t>Nakládání, skládání a překládání neulehlého výkopku nebo sypaniny strojně nakládání, množství do 100 m3, z horniny třídy těžitelnosti I, skupiny 1 až 3</t>
  </si>
  <si>
    <t>988446454</t>
  </si>
  <si>
    <t>https://podminky.urs.cz/item/CS_URS_2025_01/167151101</t>
  </si>
  <si>
    <t>171251201</t>
  </si>
  <si>
    <t>Uložení sypaniny na skládky nebo meziskládky bez hutnění s upravením uložené sypaniny do předepsaného tvaru</t>
  </si>
  <si>
    <t>903255247</t>
  </si>
  <si>
    <t>https://podminky.urs.cz/item/CS_URS_2025_01/171251201</t>
  </si>
  <si>
    <t>133005465</t>
  </si>
  <si>
    <t>-Výplň_drenáž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</si>
  <si>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</si>
  <si>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</si>
  <si>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</si>
  <si>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1123609424</t>
  </si>
  <si>
    <t>https://podminky.urs.cz/item/CS_URS_2025_01/211531111</t>
  </si>
  <si>
    <t>(5,56+10,425+3,0)*0,3*1,36</t>
  </si>
  <si>
    <t>211561111</t>
  </si>
  <si>
    <t>Výplň kamenivem do rýh odvodňovacích žeber nebo trativodů bez zhutnění, s úpravou povrchu výplně kamenivem hrubým drceným frakce 4 až 16 mm</t>
  </si>
  <si>
    <t>-917377561</t>
  </si>
  <si>
    <t>https://podminky.urs.cz/item/CS_URS_2025_01/211561111</t>
  </si>
  <si>
    <t>D.1.1 Řez A-A (Nový stav)</t>
  </si>
  <si>
    <t>"míst.105" 87,4*0,2</t>
  </si>
  <si>
    <t>211971110</t>
  </si>
  <si>
    <t>Zřízení opláštění výplně z geotextilie odvodňovacích žeber nebo trativodů v rýze nebo zářezu se stěnami šikmými o sklonu do 1:2</t>
  </si>
  <si>
    <t>1400191989</t>
  </si>
  <si>
    <t>https://podminky.urs.cz/item/CS_URS_2025_01/211971110</t>
  </si>
  <si>
    <t>(5,56+10,425+3,0)*(0,3+1,36*2)</t>
  </si>
  <si>
    <t>"míst. 105</t>
  </si>
  <si>
    <t>69311081</t>
  </si>
  <si>
    <t>geotextilie netkaná separační, ochranná, filtrační, drenážní PES 300g/m2</t>
  </si>
  <si>
    <t>-1054712106</t>
  </si>
  <si>
    <t>144,735*1,1845 'Přepočtené koeficientem množství</t>
  </si>
  <si>
    <t>212572111</t>
  </si>
  <si>
    <t>Lože pro trativody ze štěrkopísku tříděného</t>
  </si>
  <si>
    <t>730700427</t>
  </si>
  <si>
    <t>https://podminky.urs.cz/item/CS_URS_2025_01/212572111</t>
  </si>
  <si>
    <t>(5,56+10,425+3,0)*0,2*0,1</t>
  </si>
  <si>
    <t>212755215</t>
  </si>
  <si>
    <t>Trativody bez lože a obsypu z drenážních trubek plastových flexibilních DN 125 mm</t>
  </si>
  <si>
    <t>929297144</t>
  </si>
  <si>
    <t>https://podminky.urs.cz/item/CS_URS_2025_01/212755215</t>
  </si>
  <si>
    <t>5,56+10,425+3,0</t>
  </si>
  <si>
    <t>212755216</t>
  </si>
  <si>
    <t>Trativody bez lože a obsypu z drenážních trubek plastových flexibilních DN 160 mm</t>
  </si>
  <si>
    <t>864713606</t>
  </si>
  <si>
    <t>https://podminky.urs.cz/item/CS_URS_2025_01/212755216</t>
  </si>
  <si>
    <t>"míst.105" 8,5*2+9,0+7,5*2+6,5+6,5*2+4,0+5,4*2+1,5</t>
  </si>
  <si>
    <t>271532213</t>
  </si>
  <si>
    <t>Podsyp pod základové konstrukce se zhutněním a urovnáním povrchu z kameniva hrubého, frakce 8 - 16 mm</t>
  </si>
  <si>
    <t>-2034627625</t>
  </si>
  <si>
    <t>https://podminky.urs.cz/item/CS_URS_2025_01/271532213</t>
  </si>
  <si>
    <t>(5,645+10,460+0,825)*0,6*0,1</t>
  </si>
  <si>
    <t>1,47*0,5*0,1</t>
  </si>
  <si>
    <t>1,425*0,5*0,1</t>
  </si>
  <si>
    <t>1,395*0,5*0,1</t>
  </si>
  <si>
    <t>1,5*0,5*0,1+0,9*0,5*0,1+0,89*0,5*0,1</t>
  </si>
  <si>
    <t>(5,56*10,425)*0,15</t>
  </si>
  <si>
    <t>273321311</t>
  </si>
  <si>
    <t>Základy z betonu železového (bez výztuže) desky z betonu bez zvláštních nároků na prostředí tř. C 16/20</t>
  </si>
  <si>
    <t>2022763656</t>
  </si>
  <si>
    <t>https://podminky.urs.cz/item/CS_URS_2025_01/273321311</t>
  </si>
  <si>
    <t>D.1.1 Řez A-A, B-B (Nový stav)</t>
  </si>
  <si>
    <t>273351121</t>
  </si>
  <si>
    <t>Bednění základů desek zřízení</t>
  </si>
  <si>
    <t>-833503424</t>
  </si>
  <si>
    <t>https://podminky.urs.cz/item/CS_URS_2025_01/273351121</t>
  </si>
  <si>
    <t>(5,56+10,425+0,825)*0,25</t>
  </si>
  <si>
    <t>273351122</t>
  </si>
  <si>
    <t>Bednění základů desek odstranění</t>
  </si>
  <si>
    <t>-152414101</t>
  </si>
  <si>
    <t>https://podminky.urs.cz/item/CS_URS_2025_01/273351122</t>
  </si>
  <si>
    <t>273362021</t>
  </si>
  <si>
    <t>Výztuž základů desek ze svařovaných sítí z drátů typu KARI</t>
  </si>
  <si>
    <t>1761713575</t>
  </si>
  <si>
    <t>https://podminky.urs.cz/item/CS_URS_2025_01/273362021</t>
  </si>
  <si>
    <t>"KARI síť 150/150/6 - 3,03 kg/m2</t>
  </si>
  <si>
    <t>Základy_desky/0,15*3,03/1000*1,2</t>
  </si>
  <si>
    <t>274321311</t>
  </si>
  <si>
    <t>Základy z betonu železového (bez výztuže) pasy z betonu bez zvláštních nároků na prostředí tř. C 16/20</t>
  </si>
  <si>
    <t>195966074</t>
  </si>
  <si>
    <t>https://podminky.urs.cz/item/CS_URS_2025_01/274321311</t>
  </si>
  <si>
    <t>(5,645+10,460+0,825)*0,6*(1,36-0,860)</t>
  </si>
  <si>
    <t>1,47*0,5*(2,355-1,305)</t>
  </si>
  <si>
    <t>1,425*0,5*(2,355-1,455)</t>
  </si>
  <si>
    <t>1,395*0,5*(2,355-1,455)</t>
  </si>
  <si>
    <t>1,5*0,5*(2,355-1,455)+0,9*0,5*(2,355-1,305)+0,89*0,5*(2,355-1,155)</t>
  </si>
  <si>
    <t>1,5*0,5*(2,805-1,905)+0,9*0,5*(2,805-1,755)+0,89*0,5*(2,805-1,605)</t>
  </si>
  <si>
    <t>1,5*0,5*(3,255-2,355)+0,9*0,5*(3,255-2,205)+0,89*0,5*(3,255-2,055)</t>
  </si>
  <si>
    <t>1,5*0,5*(3,705-2,085)+0,9*0,5*(3,705-2,855)+0,89*0,5*(3,705-2,505)</t>
  </si>
  <si>
    <t>14,298*1,2 'Přepočtené koeficientem množství</t>
  </si>
  <si>
    <t>274361821</t>
  </si>
  <si>
    <t>Výztuž základů pasů z betonářské oceli 10 505 (R) nebo BSt 500</t>
  </si>
  <si>
    <t>1479907697</t>
  </si>
  <si>
    <t>https://podminky.urs.cz/item/CS_URS_2025_01/274361821</t>
  </si>
  <si>
    <t>"předpoklad 25 kg/m3</t>
  </si>
  <si>
    <t>Základy_pasy*0,025*1,2</t>
  </si>
  <si>
    <t>279113135</t>
  </si>
  <si>
    <t>Základové zdi z tvárnic ztraceného bednění včetně výplně z betonu bez zvláštních nároků na vliv prostředí třídy C 16/20, tloušťky zdiva přes 300 do 400 mm</t>
  </si>
  <si>
    <t>-1939906228</t>
  </si>
  <si>
    <t>https://podminky.urs.cz/item/CS_URS_2025_01/279113135</t>
  </si>
  <si>
    <t>(5,645+10,460+0,825)*(0,86-0,360)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</si>
  <si>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</si>
  <si>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</si>
  <si>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-408613340</t>
  </si>
  <si>
    <t>https://podminky.urs.cz/item/CS_URS_2025_01/279361821</t>
  </si>
  <si>
    <t>"předpoklad 15 kg/m3</t>
  </si>
  <si>
    <t>Ztrac_bednění_400*0,015*1,2</t>
  </si>
  <si>
    <t>310236241</t>
  </si>
  <si>
    <t>Zazdívka otvorů ve zdivu nadzákladovém cihlami pálenými plochy přes 0,0225 m2 do 0,09 m2, ve zdi tl. do 300 mm</t>
  </si>
  <si>
    <t>-229363814</t>
  </si>
  <si>
    <t>https://podminky.urs.cz/item/CS_URS_2025_01/310236241</t>
  </si>
  <si>
    <t>D.1.1 Půdorys Strop, kce nad 1.NP (Nový stav)</t>
  </si>
  <si>
    <t>"Stropní kce nad částí přízemí č.p.11</t>
  </si>
  <si>
    <t>9*2</t>
  </si>
  <si>
    <t>11*2</t>
  </si>
  <si>
    <t>310239211</t>
  </si>
  <si>
    <t>Zazdívka otvorů ve zdivu nadzákladovém cihlami pálenými plochy přes 1 m2 do 4 m2 na maltu vápenocementovou</t>
  </si>
  <si>
    <t>-1652979289</t>
  </si>
  <si>
    <t>https://podminky.urs.cz/item/CS_URS_2025_01/310239211</t>
  </si>
  <si>
    <t>"míst.108" (2,0*2,5-1,0*2,05)*0,5</t>
  </si>
  <si>
    <t>"míst.110" (1,645*2,5+0,8*2,1-0,8*1,97)*0,15</t>
  </si>
  <si>
    <t>"míst.107" (0,99*1,1)*0,15</t>
  </si>
  <si>
    <t>"mís.105" (1,1*1,1)*0,15+(1,96*2,5-1,26*2,3+1,3*2,5+3,5*2,5-2,45*2,080)*0,68</t>
  </si>
  <si>
    <t>311113134</t>
  </si>
  <si>
    <t>Nadzákladové zdi z betonových tvárnic ztraceného bednění hladkých včetně výplně z betonu C 16/20, tloušťky zdiva přes 250 do 300 mm</t>
  </si>
  <si>
    <t>-1045219683</t>
  </si>
  <si>
    <t>https://podminky.urs.cz/item/CS_URS_2025_01/311113134</t>
  </si>
  <si>
    <t>D.1.1 - Pohled jihozápadní (Nový stav)</t>
  </si>
  <si>
    <t>"Terasa se schodištěm - Tvarovky BEST Maestra</t>
  </si>
  <si>
    <t>1,47*0,15</t>
  </si>
  <si>
    <t>1,425*1,05</t>
  </si>
  <si>
    <t>1,38*1,05</t>
  </si>
  <si>
    <t>3,290*1,05</t>
  </si>
  <si>
    <t>3,290*1,5</t>
  </si>
  <si>
    <t>3,290*1,95</t>
  </si>
  <si>
    <t>3,290*2,40</t>
  </si>
  <si>
    <t>311237141</t>
  </si>
  <si>
    <t>Zdivo jednovrstvé tepelně izolační z cihel děrovaných broušených na tenkovrstvou maltu, součinitel prostupu tepla U přes 0,18 do 0,22 W/m2K, tl. zdiva 440 mm</t>
  </si>
  <si>
    <t>2143775314</t>
  </si>
  <si>
    <t>https://podminky.urs.cz/item/CS_URS_2025_01/311237141</t>
  </si>
  <si>
    <t>D.1.1 Půdorys 2.NP (Nový stav)</t>
  </si>
  <si>
    <t>"zdivo pod krokev" 6,2*2,635</t>
  </si>
  <si>
    <t>311272111</t>
  </si>
  <si>
    <t>Zdivo z pórobetonových tvárnic na tenké maltové lože, tl. zdiva 250 mm pevnost tvárnic do P2, objemová hmotnost do 450 kg/m3 hladkých</t>
  </si>
  <si>
    <t>1350316999</t>
  </si>
  <si>
    <t>https://podminky.urs.cz/item/CS_URS_2025_01/311272111</t>
  </si>
  <si>
    <t>"Přístavba"  (5,560+10,425+0,825)*1,00</t>
  </si>
  <si>
    <t>311272225</t>
  </si>
  <si>
    <t>Zdivo z pórobetonových tvárnic na tenké maltové lože, tl. zdiva 300 mm pevnost tvárnic přes P2 do P4, objemová hmotnost do 450 kg/m3 hladkých</t>
  </si>
  <si>
    <t>215610670</t>
  </si>
  <si>
    <t>https://podminky.urs.cz/item/CS_URS_2024_01/311272225</t>
  </si>
  <si>
    <t>"Přístavba"  (5,560+10,425+0,825)*2,500-(1,03*0,85*2+1,2*0,85+1,5*2,15)</t>
  </si>
  <si>
    <t>(22,910-5,05+8,31*2+15,095-2,0-3,095)*0,5</t>
  </si>
  <si>
    <t>(5,05+2,0+3,095)*2,75-(1,1*1,0*2+1,05*2,1+1,8*1,0)</t>
  </si>
  <si>
    <t>(8,310*3,245)/2*2-(0,85*1,41*4)</t>
  </si>
  <si>
    <t>(8,310*4,245)/2</t>
  </si>
  <si>
    <t>311361821</t>
  </si>
  <si>
    <t>Výztuž nadzákladových zdí nosných svislých nebo odkloněných od svislice, rovných nebo oblých z betonářské oceli 10 505 (R) nebo BSt 500</t>
  </si>
  <si>
    <t>355196685</t>
  </si>
  <si>
    <t>https://podminky.urs.cz/item/CS_URS_2025_01/311361821</t>
  </si>
  <si>
    <t>Plot_tvarovky_300*0,015*1,2</t>
  </si>
  <si>
    <t>317142420</t>
  </si>
  <si>
    <t>Překlady nenosné z pórobetonu osazené do tenkého maltového lože, výšky do 250 mm, šířky překladu 100 mm, délky překladu do 1000 mm</t>
  </si>
  <si>
    <t>1507980454</t>
  </si>
  <si>
    <t>https://podminky.urs.cz/item/CS_URS_2025_01/317142420</t>
  </si>
  <si>
    <t>"míst.109 - P1"  1</t>
  </si>
  <si>
    <t>"Přístavba - P1"  3</t>
  </si>
  <si>
    <t>317142442</t>
  </si>
  <si>
    <t>Překlady nenosné z pórobetonu osazené do tenkého maltového lože, výšky do 250 mm, šířky překladu 150 mm, délky překladu přes 1000 do 1250 mm</t>
  </si>
  <si>
    <t>891044071</t>
  </si>
  <si>
    <t>https://podminky.urs.cz/item/CS_URS_2025_01/317142442</t>
  </si>
  <si>
    <t>"Přístavba - P2"  2</t>
  </si>
  <si>
    <t>317142444</t>
  </si>
  <si>
    <t>Překlady nenosné z pórobetonu osazené do tenkého maltového lože, výšky do 250 mm, šířky překladu 150 mm, délky překladu přes 1250 do 1500 mm</t>
  </si>
  <si>
    <t>526792214</t>
  </si>
  <si>
    <t>https://podminky.urs.cz/item/CS_URS_2025_01/317142444</t>
  </si>
  <si>
    <t>"Přístavba - P3"  1</t>
  </si>
  <si>
    <t>317143451</t>
  </si>
  <si>
    <t>Překlady nosné z pórobetonu osazené do tenkého maltového lože, pro zdi tl. 300 mm, délky překladu do 1300 mm</t>
  </si>
  <si>
    <t>-2001384055</t>
  </si>
  <si>
    <t>https://podminky.urs.cz/item/CS_URS_2025_01/317143451</t>
  </si>
  <si>
    <t>"výpis prvků"  4</t>
  </si>
  <si>
    <t>317143452</t>
  </si>
  <si>
    <t>Překlady nosné z pórobetonu osazené do tenkého maltového lože, pro zdi tl. 300 mm, délky překladu přes 1300 do 1500 mm</t>
  </si>
  <si>
    <t>-1979909209</t>
  </si>
  <si>
    <t>https://podminky.urs.cz/item/CS_URS_2025_01/317143452</t>
  </si>
  <si>
    <t>"Přístavba"  1+1</t>
  </si>
  <si>
    <t>"výpis prvků"  3</t>
  </si>
  <si>
    <t>317143453</t>
  </si>
  <si>
    <t>Překlady nosné z pórobetonu osazené do tenkého maltového lože, pro zdi tl. 300 mm, délky překladu přes 1500 do 1800 mm</t>
  </si>
  <si>
    <t>-2019221700</t>
  </si>
  <si>
    <t>https://podminky.urs.cz/item/CS_URS_2025_01/317143453</t>
  </si>
  <si>
    <t>"Přístavba"  1</t>
  </si>
  <si>
    <t>317143454</t>
  </si>
  <si>
    <t>Překlady nosné z pórobetonu osazené do tenkého maltového lože, pro zdi tl. 300 mm, délky překladu přes 1800 do 2100 mm</t>
  </si>
  <si>
    <t>-222860041</t>
  </si>
  <si>
    <t>https://podminky.urs.cz/item/CS_URS_2025_01/317143454</t>
  </si>
  <si>
    <t>317143455</t>
  </si>
  <si>
    <t>Překlady nosné z pórobetonu osazené do tenkého maltového lože, pro zdi tl. 300 mm, délky překladu přes 2100 do 2400 mm</t>
  </si>
  <si>
    <t>532337424</t>
  </si>
  <si>
    <t>https://podminky.urs.cz/item/CS_URS_2025_01/317143455</t>
  </si>
  <si>
    <t>"výpis prvků"  1</t>
  </si>
  <si>
    <t>-392122242</t>
  </si>
  <si>
    <t>mezi klubovou (m. 107) a kuchyňkou (m. 108)</t>
  </si>
  <si>
    <t>I 180 - 21,9 kg/m</t>
  </si>
  <si>
    <t>2,3*3*21,9*0,001*1,05</t>
  </si>
  <si>
    <t>341351111</t>
  </si>
  <si>
    <t>Bednění stěn a příček nosných rovné oboustranné za každou stranu zřízení</t>
  </si>
  <si>
    <t>2084647350</t>
  </si>
  <si>
    <t>https://podminky.urs.cz/item/CS_URS_2025_01/341351111</t>
  </si>
  <si>
    <t>"Přístavba"  (5,560+10,425+0,825)*0,15</t>
  </si>
  <si>
    <t>(22,910+9,190*2+15,095)*0,25</t>
  </si>
  <si>
    <t>341351112</t>
  </si>
  <si>
    <t>Bednění stěn a příček nosných rovné oboustranné za každou stranu odstranění</t>
  </si>
  <si>
    <t>-1963426479</t>
  </si>
  <si>
    <t>https://podminky.urs.cz/item/CS_URS_2025_01/341351112</t>
  </si>
  <si>
    <t>342272225</t>
  </si>
  <si>
    <t>Příčky z pórobetonových tvárnic hladkých na tenké maltové lože objemová hmotnost do 500 kg/m3, tloušťka příčky 100 mm</t>
  </si>
  <si>
    <t>-1299454423</t>
  </si>
  <si>
    <t>https://podminky.urs.cz/item/CS_URS_2025_01/342272225</t>
  </si>
  <si>
    <t>"míst.109" (2,2+0,835)*2,715-(0,7*1,97)</t>
  </si>
  <si>
    <t>"Přístavba"  (1,35+0,65+0,95*2+1,45)*2,610-(0,7*1,97*3)</t>
  </si>
  <si>
    <t>342272235</t>
  </si>
  <si>
    <t>Příčky z pórobetonových tvárnic hladkých na tenké maltové lože objemová hmotnost do 500 kg/m3, tloušťka příčky 125 mm</t>
  </si>
  <si>
    <t>-1898482334</t>
  </si>
  <si>
    <t>https://podminky.urs.cz/item/CS_URS_2025_01/342272235</t>
  </si>
  <si>
    <t>"Přístavba"  (1,6+3,4+1,925)*2,610</t>
  </si>
  <si>
    <t>342272245</t>
  </si>
  <si>
    <t>Příčky z pórobetonových tvárnic hladkých na tenké maltové lože objemová hmotnost do 500 kg/m3, tloušťka příčky 150 mm</t>
  </si>
  <si>
    <t>1603887820</t>
  </si>
  <si>
    <t>https://podminky.urs.cz/item/CS_URS_2025_01/342272245</t>
  </si>
  <si>
    <t>"Přístavba"  (5,260*2)*2,610-(0,9*1,97+0,8*1,97*2)</t>
  </si>
  <si>
    <t>345311611</t>
  </si>
  <si>
    <t>Stěny a příčky z betonu atikové, poprsní,schodišťové a zábradelní zídky prostého tř. C 16/20</t>
  </si>
  <si>
    <t>1024361855</t>
  </si>
  <si>
    <t>https://podminky.urs.cz/item/CS_URS_2025_01/345311611</t>
  </si>
  <si>
    <t>"Přístavba"  (5,560+10,425+0,825)*0,25*0,08</t>
  </si>
  <si>
    <t>(22,910+9,190*2+15,095)*0,3*0,15</t>
  </si>
  <si>
    <t>243716687</t>
  </si>
  <si>
    <t>2,3*0,2*2</t>
  </si>
  <si>
    <t>Vodorovné konstrukce</t>
  </si>
  <si>
    <t>411168305</t>
  </si>
  <si>
    <t>Stropy keramické z cihelných stropních vložek MIAKO a keramobetonových nosníků včetně zmonolitnění konstrukce z betonu C 20/25 a svařované sítě při osové vzdálenosti nosníků 50 cm, z vložek výšky 19 cm (MIAKO 19/50), tloušťky stropní konstrukce 25 cm, z nosníků délky přes 5 do 6 m</t>
  </si>
  <si>
    <t>-204410281</t>
  </si>
  <si>
    <t>https://podminky.urs.cz/item/CS_URS_2025_01/411168305</t>
  </si>
  <si>
    <t>"Stropní konstrukce nad přístavbou č.p.11</t>
  </si>
  <si>
    <t>4,8*2,54+5,62*7,55</t>
  </si>
  <si>
    <t>6,945*4,815</t>
  </si>
  <si>
    <t>417321414</t>
  </si>
  <si>
    <t>Ztužující pásy a věnce z betonu železového (bez výztuže) tř. C 20/25</t>
  </si>
  <si>
    <t>890783222</t>
  </si>
  <si>
    <t>https://podminky.urs.cz/item/CS_URS_2025_01/417321414</t>
  </si>
  <si>
    <t>(2,130+0,825+8,15+5,565)*0,3*0,25</t>
  </si>
  <si>
    <t>(4,815+6,945)*0,25*0,25</t>
  </si>
  <si>
    <t>(0,275+4,095)*0,20*0,25</t>
  </si>
  <si>
    <t>(6,945)*0,15*0,25</t>
  </si>
  <si>
    <t>(22,910+9,190*2+15,095)*0,3*0,25</t>
  </si>
  <si>
    <t>ŽB_věnce</t>
  </si>
  <si>
    <t>417351115</t>
  </si>
  <si>
    <t>Bednění bočnic ztužujících pásů a věnců včetně vzpěr zřízení</t>
  </si>
  <si>
    <t>637089503</t>
  </si>
  <si>
    <t>https://podminky.urs.cz/item/CS_URS_2025_01/417351115</t>
  </si>
  <si>
    <t>(2,130+0,825+8,15+5,565)*0,35</t>
  </si>
  <si>
    <t>(22,910+9,190*2+15,095)*0,35*2</t>
  </si>
  <si>
    <t>417351116</t>
  </si>
  <si>
    <t>Bednění bočnic ztužujících pásů a věnců včetně vzpěr odstranění</t>
  </si>
  <si>
    <t>-1735265521</t>
  </si>
  <si>
    <t>https://podminky.urs.cz/item/CS_URS_2025_01/417351116</t>
  </si>
  <si>
    <t>417361821</t>
  </si>
  <si>
    <t>Výztuž ztužujících pásů a věnců z betonářské oceli 10 505 (R) nebo BSt 500</t>
  </si>
  <si>
    <t>644516735</t>
  </si>
  <si>
    <t>https://podminky.urs.cz/item/CS_URS_2025_01/417361821</t>
  </si>
  <si>
    <t>4xR12 - 0,888 kg/m, tř. R6 á 250 mm - 0,222 kg/m</t>
  </si>
  <si>
    <t>(2,130+0,825+8,15+5,565)*4*0,888/1000*1,2</t>
  </si>
  <si>
    <t>(2,130+0,825+8,15+5,565)/0,25*(0,3*2+0,25*2)*0,222/1000*1,2</t>
  </si>
  <si>
    <t>(4,815+6,945)*4*0,888/1000*1,2</t>
  </si>
  <si>
    <t>(4,815+6,945)/0,25*(0,25*2+0,25*2)*0,222/1000*1,2</t>
  </si>
  <si>
    <t>(0,275+4,095)*4*0,888/1000*1,2</t>
  </si>
  <si>
    <t>(0,275+4,095)/0,25*(0,20*2+0,25*2)*0,222/1000*1,2</t>
  </si>
  <si>
    <t>(6,945)*4*0,888/1000*1,2</t>
  </si>
  <si>
    <t>(6,945)/0,25*(0,15*2+0,25*2)*0,222/1000*1,2</t>
  </si>
  <si>
    <t>(22,910+9,190*2+15,095)*4*0,888/1000*1,2</t>
  </si>
  <si>
    <t>(22,910+9,190*2+15,095)/0,25*(0,3*2+0,25*2)*0,222/1000*1,2</t>
  </si>
  <si>
    <t>Úpravy povrchů, podlahy a osazování výplní</t>
  </si>
  <si>
    <t>611325416</t>
  </si>
  <si>
    <t>Oprava vápenocementové omítky vnitřních ploch hladké, tl. do 20 mm, s celoplošným přeštukováním, tl. štuku do 3 mm stropů, v rozsahu opravované plochy do 10%</t>
  </si>
  <si>
    <t>-2039748135</t>
  </si>
  <si>
    <t>https://podminky.urs.cz/item/CS_URS_2025_01/611325416</t>
  </si>
  <si>
    <t>"míst. 105"  87,4</t>
  </si>
  <si>
    <t>"míst. 107"  30,0</t>
  </si>
  <si>
    <t>"míst. 108"  17,5</t>
  </si>
  <si>
    <t>"míst. 109"  1,2</t>
  </si>
  <si>
    <t>"míst. 110"  16,1</t>
  </si>
  <si>
    <t>"míst. 111"  10,4</t>
  </si>
  <si>
    <t>"míst. 112"  11,8</t>
  </si>
  <si>
    <t>"míst.113"  16,1</t>
  </si>
  <si>
    <t>"míst.114"  7,5</t>
  </si>
  <si>
    <t>"míst.115"  5,5</t>
  </si>
  <si>
    <t>"míst.116"  18,0</t>
  </si>
  <si>
    <t>"míst.117"  9,3</t>
  </si>
  <si>
    <t>"míst.118" 3,3</t>
  </si>
  <si>
    <t>612131121</t>
  </si>
  <si>
    <t>Podkladní a spojovací vrstva vnitřních omítaných ploch penetrace disperzní nanášená ručně stěn</t>
  </si>
  <si>
    <t>721215256</t>
  </si>
  <si>
    <t>https://podminky.urs.cz/item/CS_URS_2025_01/612131121</t>
  </si>
  <si>
    <t>Oprava_omít_strop+Oprava_omít_stěn</t>
  </si>
  <si>
    <t>612142001</t>
  </si>
  <si>
    <t>Pletivo vnitřních ploch v ploše nebo pruzích, na plném podkladu sklovláknité vtlačené do tmelu včetně tmelu stěn</t>
  </si>
  <si>
    <t>2085515368</t>
  </si>
  <si>
    <t>https://podminky.urs.cz/item/CS_URS_2025_01/612142001</t>
  </si>
  <si>
    <t>"míst. 101"  4,5*2,4-(0,9*1,97+0,8*1,97*2)</t>
  </si>
  <si>
    <t>"míst. 102"  (2,0*2+1,95*2+1,35*4+0,95*4)*2,4-(0,8*1,97+0,7*1,97*2)</t>
  </si>
  <si>
    <t>"míst. 103"  (3,4*2+3,17*2+1,35*2)*2,4-(0,8*1,97+0,7*1,97)</t>
  </si>
  <si>
    <t>"míst. 104"  (1,5*2+1,925*2)*2,4-0,9*1,97</t>
  </si>
  <si>
    <t>"míst. 106"  (5,26*2+4,0*2)*2,4-(1,03*0,85*2+2,45*2,08)</t>
  </si>
  <si>
    <t>(8,310*4,245)/2*2</t>
  </si>
  <si>
    <t>612311131</t>
  </si>
  <si>
    <t>Vápenný štuk vnitřních ploch tloušťky do 3 mm svislých konstrukcí stěn</t>
  </si>
  <si>
    <t>-732682343</t>
  </si>
  <si>
    <t>https://podminky.urs.cz/item/CS_URS_2025_01/612311131</t>
  </si>
  <si>
    <t>ŠTUK</t>
  </si>
  <si>
    <t>612325302</t>
  </si>
  <si>
    <t>Vápenocementová omítka ostění nebo nadpraží štuková dvouvrstvá</t>
  </si>
  <si>
    <t>-1561830855</t>
  </si>
  <si>
    <t>https://podminky.urs.cz/item/CS_URS_2025_01/612325302</t>
  </si>
  <si>
    <t>(1,045+1,48*2)*4*0,6</t>
  </si>
  <si>
    <t>(1,03+1,475*2)*4*0,6</t>
  </si>
  <si>
    <t>(1,045+2,38*2)*0,6+(1,035+2,228*2)*0,6</t>
  </si>
  <si>
    <t>(1,310+1,115*2)*0,6</t>
  </si>
  <si>
    <t>(1,78+1,215*2)*0,6</t>
  </si>
  <si>
    <t>(0,585+0,940*2)*0,6</t>
  </si>
  <si>
    <t>(2,070+1,48*2)*2*0,6</t>
  </si>
  <si>
    <t>(1,015+2,26*2)*0,6</t>
  </si>
  <si>
    <t>(0,96+1,45*2)*0,6</t>
  </si>
  <si>
    <t>Mezisoučet - vnější špalety</t>
  </si>
  <si>
    <t>(1,0+2,05*2)*0,5</t>
  </si>
  <si>
    <t>(0,9+2,1*2)*0,39</t>
  </si>
  <si>
    <t>(1,28+2,3*2)*0,685</t>
  </si>
  <si>
    <t>(2,450+2,080*2)*0,685</t>
  </si>
  <si>
    <t>Mezisoučet - vnitřní špalety</t>
  </si>
  <si>
    <t>612325419</t>
  </si>
  <si>
    <t>Oprava vápenocementové omítky vnitřních ploch hladké, tl. do 20 mm, s celoplošným přeštukováním, tl. štuku do 3 mm stěn, v rozsahu opravované plochy přes 30 do 50%</t>
  </si>
  <si>
    <t>-1920089151</t>
  </si>
  <si>
    <t>https://podminky.urs.cz/item/CS_URS_2025_01/612325419</t>
  </si>
  <si>
    <t>"míst. 101"  (4,5+2,4*2)*2,4-(1,12*2,2+1,5*2,15+0,9*1,97)</t>
  </si>
  <si>
    <t>"míst. 105"  (7,99*2+10,55*2)*4,485-(0,9*2,3+1,045*1,48*2+1,03*1,475*3+2,45*2,080+1,12*2,22)</t>
  </si>
  <si>
    <t>"míst. 107"  (6,5*2+4,35*2)*2,755-(0,83*2,2+1,03*1,47+1,112*2,2+1,43*2,2+0,8*1,97)</t>
  </si>
  <si>
    <t>"míst. 108"  (6,5*2+2,98*2)*2,485-(1,045*1,47*2+0,8*1,97*2)</t>
  </si>
  <si>
    <t>"míst. 110"  (2,85*2+3,47*2)*2,505-(1,34*2,2+0,8*1,97*2+0,9*1,97)</t>
  </si>
  <si>
    <t>"míst. 111"  (4,05*2+2,9*2)*2,505-(1,31*1,115+0,8*1,9*4)</t>
  </si>
  <si>
    <t>"míst. 112"  (3,71*2+3,12*2)*2,855-(1,78*1,215+0,8*1,97)</t>
  </si>
  <si>
    <t>"míst.113"  (3,720*2+4,15*2)*2,855-(0,955*1,45+0,8*1,97)</t>
  </si>
  <si>
    <t>"míst.114"  (5,25*4+2,2*2)*2,855-(0,8*1,97*4+0,83*2,2)</t>
  </si>
  <si>
    <t>"míst.115"  (2,2*2+2,4*2)*2,855-(0,585*0,94+0,8*1,97*2)</t>
  </si>
  <si>
    <t>"míst.116"  (4,08*2+4,57*2)*2,855-(2,070*1,48+0,8*1,97+1,215*2,2)</t>
  </si>
  <si>
    <t>"míst.117"  (3,08*2+2,655*2)*2,855-(2,085*1,48+1,215*2,2+0,8*1,97)</t>
  </si>
  <si>
    <t>"míst.118" (1,02*2+2,655*2)*2,855-(0,8*1,97*2)</t>
  </si>
  <si>
    <t>"míst. 212"  3,75*2,5*2</t>
  </si>
  <si>
    <t>"míst. 214"  1,67*2,5</t>
  </si>
  <si>
    <t>"míst. 215"  2,2*2,5</t>
  </si>
  <si>
    <t>619991021</t>
  </si>
  <si>
    <t>Zakrytí vnitřních ploch před znečištěním páskou včetně pozdějšího odlepení rámů oken a dveří, keramických soklů</t>
  </si>
  <si>
    <t>1193990866</t>
  </si>
  <si>
    <t>https://podminky.urs.cz/item/CS_URS_2025_01/619991021</t>
  </si>
  <si>
    <t>619995001</t>
  </si>
  <si>
    <t>Začištění omítek (s dodáním hmot) kolem oken, dveří, podlah, obkladů apod.</t>
  </si>
  <si>
    <t>1442586735</t>
  </si>
  <si>
    <t>https://podminky.urs.cz/item/CS_URS_2025_01/619995001</t>
  </si>
  <si>
    <t>(1,045+1,48*2)*4</t>
  </si>
  <si>
    <t>(1,03+1,475*2)*4</t>
  </si>
  <si>
    <t>(1,045+2,38*2)+(1,035+2,228*2)</t>
  </si>
  <si>
    <t>(1,310+1,115*2)</t>
  </si>
  <si>
    <t>(1,78+1,215*2)</t>
  </si>
  <si>
    <t>(0,585+0,940*2)</t>
  </si>
  <si>
    <t>(2,070+1,48*2)*2</t>
  </si>
  <si>
    <t>(1,015+2,26*2)</t>
  </si>
  <si>
    <t>(0,96+1,45*2)</t>
  </si>
  <si>
    <t>(1,0+2,05*2)</t>
  </si>
  <si>
    <t>(0,9+2,1*2)</t>
  </si>
  <si>
    <t>(1,28+2,3*2)</t>
  </si>
  <si>
    <t>(2,450+2,080*2)</t>
  </si>
  <si>
    <t>619996117</t>
  </si>
  <si>
    <t>Ochrana stavebních konstrukcí a samostatných prvků včetně pozdějšího odstranění obedněním z OSB desek podlahy</t>
  </si>
  <si>
    <t>-860913081</t>
  </si>
  <si>
    <t>https://podminky.urs.cz/item/CS_URS_2025_01/619996117</t>
  </si>
  <si>
    <t>D.1.1 Řez D-D (Nový stav)</t>
  </si>
  <si>
    <t>"míst.112"  11,8</t>
  </si>
  <si>
    <t>619996145</t>
  </si>
  <si>
    <t>Ochrana stavebních konstrukcí a samostatných prvků včetně pozdějšího odstranění geotextilií obalením samostatných konstrukcí a prvků</t>
  </si>
  <si>
    <t>-1433055173</t>
  </si>
  <si>
    <t>https://podminky.urs.cz/item/CS_URS_2025_01/619996145</t>
  </si>
  <si>
    <t>622111121</t>
  </si>
  <si>
    <t>Vyspravení povrchu neomítaných vnějších ploch betonových nebo železobetonových konstrukcí s rozetřením vysprávky do ztracena maltou cementovou lokálně v rozsahu vyspravované plochy do 30 % z celkové plochy stěn</t>
  </si>
  <si>
    <t>2076245497</t>
  </si>
  <si>
    <t>https://podminky.urs.cz/item/CS_URS_2025_01/622111121</t>
  </si>
  <si>
    <t>622151021</t>
  </si>
  <si>
    <t>Penetrační nátěr vnějších pastovitých tenkovrstvých omítek mozaikových akrylátový stěn</t>
  </si>
  <si>
    <t>973253884</t>
  </si>
  <si>
    <t>https://podminky.urs.cz/item/CS_URS_2025_01/622151021</t>
  </si>
  <si>
    <t>622151031</t>
  </si>
  <si>
    <t>Penetrační nátěr vnějších pastovitých tenkovrstvých omítek silikonový stěn</t>
  </si>
  <si>
    <t>1238427471</t>
  </si>
  <si>
    <t>https://podminky.urs.cz/item/CS_URS_2025_01/622151031</t>
  </si>
  <si>
    <t>622211011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</si>
  <si>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</si>
  <si>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>-1271879856</t>
  </si>
  <si>
    <t>https://podminky.urs.cz/item/CS_URS_2025_01/622211011</t>
  </si>
  <si>
    <t>D.1.1 Pohled SV, SZ, JZ a JV (Nový stav)</t>
  </si>
  <si>
    <t>(22,750*2,7)/2+1,94*1,55</t>
  </si>
  <si>
    <t>9,190*0,5</t>
  </si>
  <si>
    <t>9,995*0,5</t>
  </si>
  <si>
    <t>9,630*1,55</t>
  </si>
  <si>
    <t>11,845*1,55</t>
  </si>
  <si>
    <t>9,190*1,05+9,190*2,6</t>
  </si>
  <si>
    <t>(5,56+10,425+0,825)*1,55</t>
  </si>
  <si>
    <t>28376014</t>
  </si>
  <si>
    <t>deska perimetrická fasádní soklová 150kPa λ=0,035 tl 60mm</t>
  </si>
  <si>
    <t>-421413864</t>
  </si>
  <si>
    <t>136,2*1,05 'Přepočtené koeficientem množství</t>
  </si>
  <si>
    <t>622211012</t>
  </si>
  <si>
    <t>Montáž kontaktního zateplení lepením a mechanickým kotvením z polystyrenových desek (dodávka ve specifikaci) na vnější stěny, na podklad z pórobetonu, tloušťky desek přes 40 do 80 mm</t>
  </si>
  <si>
    <t>720585937</t>
  </si>
  <si>
    <t>https://podminky.urs.cz/item/CS_URS_2025_01/622211012</t>
  </si>
  <si>
    <t>D1.1. Řez A-A, C-C (Nový stav)</t>
  </si>
  <si>
    <t>"skladba S04</t>
  </si>
  <si>
    <t>(5,1+5,36+0,44*2+0,91+0,825+2,425)*1,15</t>
  </si>
  <si>
    <t>28376073</t>
  </si>
  <si>
    <t>deska EPS grafitová fasádní λ=0,030-0,031 tl 50mm</t>
  </si>
  <si>
    <t>-153982125</t>
  </si>
  <si>
    <t>17,825*1,05 'Přepočtené koeficientem množství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</si>
  <si>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</si>
  <si>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</si>
  <si>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2017818866</t>
  </si>
  <si>
    <t>https://podminky.urs.cz/item/CS_URS_2025_01/622211031</t>
  </si>
  <si>
    <t>22,750*4,3+1,94*4,3</t>
  </si>
  <si>
    <t>9,190*4,3+(9,19*3,1)/2</t>
  </si>
  <si>
    <t>9,995*4,3</t>
  </si>
  <si>
    <t>9,630*3,3+(9,630*2,9)/2</t>
  </si>
  <si>
    <t>11,845*3,3</t>
  </si>
  <si>
    <t>5,05*1,4+3,095*1,4+2,0*2,7</t>
  </si>
  <si>
    <t>"Odpočet výpní</t>
  </si>
  <si>
    <t>"1.NP</t>
  </si>
  <si>
    <t>-(1,03*1,475*3+1,045*1,48*2+1,045*2,38+1,035*2,28+1,03*1,47+1,045*1,470+1,04*1,47+1,31*1,115+1,780*1,215+0,585*0,940+2,070*1,480+2,085*1,480)</t>
  </si>
  <si>
    <t>-(0,975*2,26+0,955*1,450+1,5*2,150+1,2*0,85+1,03*0,85*2)</t>
  </si>
  <si>
    <t>"2.NP</t>
  </si>
  <si>
    <t>-(0,850*1,41*4+1,1*1,0*2+1,8*1,0+1,05*2,1)</t>
  </si>
  <si>
    <t>28376078</t>
  </si>
  <si>
    <t>deska EPS grafitová fasádní λ=0,030-0,031 tl 140mm</t>
  </si>
  <si>
    <t>-647126517</t>
  </si>
  <si>
    <t>310,322*1,05 'Přepočtené koeficientem množství</t>
  </si>
  <si>
    <t>622211032</t>
  </si>
  <si>
    <t>Montáž kontaktního zateplení lepením a mechanickým kotvením z polystyrenových desek (dodávka ve specifikaci) na vnější stěny, na podklad z pórobetonu, tloušťky desek přes 120 do 160 mm</t>
  </si>
  <si>
    <t>1610452734</t>
  </si>
  <si>
    <t>https://podminky.urs.cz/item/CS_URS_2025_01/622211032</t>
  </si>
  <si>
    <t>(5,56+10,425+0,825)*3,83</t>
  </si>
  <si>
    <t>-(1,03*0,85*2+1,2*0,85+1,5*2,15)</t>
  </si>
  <si>
    <t>1454856833</t>
  </si>
  <si>
    <t>58,386*1,05 'Přepočtené koeficientem množství</t>
  </si>
  <si>
    <t>622251101</t>
  </si>
  <si>
    <t>Montáž kontaktního zateplení lepením a mechanickým kotvením Příplatek k cenám za zápustnou montáž kotev s použitím tepelněizolačních zátek na vnější stěny z polystyrenu</t>
  </si>
  <si>
    <t>-987986463</t>
  </si>
  <si>
    <t>https://podminky.urs.cz/item/CS_URS_2025_01/622251101</t>
  </si>
  <si>
    <t>EPS_50+EPS_140+EPS_140_přístavba+XPS_60</t>
  </si>
  <si>
    <t>622251201</t>
  </si>
  <si>
    <t>Montáž kontaktního zateplení lepením a mechanickým kotvením Příplatek k cenám za použití disperzní (organické) armovací hmoty při stěrkování izolačních desek</t>
  </si>
  <si>
    <t>-858605470</t>
  </si>
  <si>
    <t>https://podminky.urs.cz/item/CS_URS_2025_01/622251201</t>
  </si>
  <si>
    <t>622252001</t>
  </si>
  <si>
    <t>Montáž profilů kontaktního zateplení zakládacích soklových připevněných hmoždinkami</t>
  </si>
  <si>
    <t>825777514</t>
  </si>
  <si>
    <t>https://podminky.urs.cz/item/CS_URS_2025_01/622252001</t>
  </si>
  <si>
    <t>"zakládací profil</t>
  </si>
  <si>
    <t>"Objekt</t>
  </si>
  <si>
    <t>22,750+1,94+9,190+9,995+9,630+11,845+9,190</t>
  </si>
  <si>
    <t>5,56+10,425+0,825</t>
  </si>
  <si>
    <t>59051651</t>
  </si>
  <si>
    <t>profil zakládací Al tl 0,7mm pro ETICS pro izolant tl 140mm</t>
  </si>
  <si>
    <t>-1632978535</t>
  </si>
  <si>
    <t>91,35*1,05 'Přepočtené koeficientem množství</t>
  </si>
  <si>
    <t>622252002</t>
  </si>
  <si>
    <t>Montáž profilů kontaktního zateplení ostatních stěnových, dilatačních apod. lepených do tmelu</t>
  </si>
  <si>
    <t>673072999</t>
  </si>
  <si>
    <t>https://podminky.urs.cz/item/CS_URS_2025_01/622252002</t>
  </si>
  <si>
    <t>"APU lišta</t>
  </si>
  <si>
    <t>1,03*3+1,475*6+1,045*2+1,48*4+1,045+2,38*2+1,035+2,28*2+1,03+1,47*2+1,045+1,470*2+1,04+1,47*2+1,31+1,115*2+1,780+1,215*2</t>
  </si>
  <si>
    <t>0,585+0,940*2+2,070+1,480*2+2,085+1,480*2+0,975+2,26*2+0,955+1,450*2+1,5+2,150*2+1,2+0,85*2+1,03*2+0,85*4</t>
  </si>
  <si>
    <t>0,850*4+1,41*8+1,1*2+1,0*4+1,8+1,0*2+1,05+2,1*2</t>
  </si>
  <si>
    <t>1,03*2+0,85*4+1,2+0,85*2+1,5+2,15*2</t>
  </si>
  <si>
    <t>"Rohové lišty</t>
  </si>
  <si>
    <t>1,475*6+1,48*4+2,38*2+2,28*2+1,47*2+1,470*2+1,47*2+1,115*2+1,215*2</t>
  </si>
  <si>
    <t>0,940*2+1,480*2+1,480*2+2,26*2+1,450*2+2,150*2+0,85*2+0,85*4</t>
  </si>
  <si>
    <t>1,41*8+1,0*4+1,0*2+2,1*2</t>
  </si>
  <si>
    <t>0,85*4+0,85*2+2,15*2</t>
  </si>
  <si>
    <t>"Nadpraží lišty</t>
  </si>
  <si>
    <t>1,03*3+1,045*2+1,045+1,035+1,03+1,045+1,04+1,31+1,780</t>
  </si>
  <si>
    <t>0,585+2,070+2,085+0,975+0,955+1,5+1,2+1,03*2</t>
  </si>
  <si>
    <t>0,850*4+1,1*2+1,8+1,05</t>
  </si>
  <si>
    <t>1,03*2+1,2+1,5</t>
  </si>
  <si>
    <t>"Parapet lišty</t>
  </si>
  <si>
    <t>1,03*3+1,045*2+1,03+1,045+1,04+1,31+1,780</t>
  </si>
  <si>
    <t>0,585+2,070+2,085+1,2+1,03*2</t>
  </si>
  <si>
    <t>0,850*4+1,1*2+1,8</t>
  </si>
  <si>
    <t>1,03*2+1,2</t>
  </si>
  <si>
    <t>63127416</t>
  </si>
  <si>
    <t>profil rohový PVC s výztužnou tkaninou š 100/100mm</t>
  </si>
  <si>
    <t>135581927</t>
  </si>
  <si>
    <t>131,175*1,05 'Přepočtené koeficientem množství</t>
  </si>
  <si>
    <t>59051476</t>
  </si>
  <si>
    <t>profil napojovací okenní PVC s výztužnou tkaninou 9mm</t>
  </si>
  <si>
    <t>-617239554</t>
  </si>
  <si>
    <t>93,07*1,05 'Přepočtené koeficientem množství</t>
  </si>
  <si>
    <t>59051510</t>
  </si>
  <si>
    <t>profil napojovací nadokenní PVC s okapnicí s výztužnou tkaninou</t>
  </si>
  <si>
    <t>34437616</t>
  </si>
  <si>
    <t>38,105*1,05 'Přepočtené koeficientem množství</t>
  </si>
  <si>
    <t>59051512</t>
  </si>
  <si>
    <t>profil napojovací parapetní PVC s okapnicí a výztužnou tkaninou</t>
  </si>
  <si>
    <t>1751210722</t>
  </si>
  <si>
    <t>30,045*1,05 'Přepočtené koeficientem množství</t>
  </si>
  <si>
    <t>622381022</t>
  </si>
  <si>
    <t>Omítka tenkovrstvá minerální vnějších ploch probarvená, bez penetrace zatíraná (škrábaná), zrnitost 2,0 mm stěn</t>
  </si>
  <si>
    <t>-1393787228</t>
  </si>
  <si>
    <t>https://podminky.urs.cz/item/CS_URS_2025_01/622381022</t>
  </si>
  <si>
    <t>"odpočet izolace pod terénem</t>
  </si>
  <si>
    <t>-(22,750+9,190+9,995+9,630+11,845+1,94+8,2)*0,6</t>
  </si>
  <si>
    <t>-(5,56+10,425)*1,36</t>
  </si>
  <si>
    <t>622531012</t>
  </si>
  <si>
    <t>Omítka tenkovrstvá silikonová vnějších ploch probarvená bez penetrace zatíraná (škrábaná), zrnitost 1,5 mm stěn</t>
  </si>
  <si>
    <t>-756324022</t>
  </si>
  <si>
    <t>https://podminky.urs.cz/item/CS_URS_2025_01/622531012</t>
  </si>
  <si>
    <t>EPS_140+EPS_140_přístavba+EPS_50</t>
  </si>
  <si>
    <t>"Ostění</t>
  </si>
  <si>
    <t>(1,03*1,475*3+1,045*1,48*2+1,045*2,38+1,035*2,28+1,03*1,47+1,045*1,470+1,04*1,47+1,31*1,115+1,780*1,215+0,585*0,940+2,070*1,480+2,085*1,480)*0,15</t>
  </si>
  <si>
    <t>(0,975*2,26+0,955*1,450+1,5*2,150+1,2*0,85+1,03*0,85*2)*0,15</t>
  </si>
  <si>
    <t>(0,850*1,41*4+1,1*1,0*2+1,8*1,0+1,05*2,1)*0,15</t>
  </si>
  <si>
    <t>(1,03*0,85*2+1,2*0,85+1,5*2,15)</t>
  </si>
  <si>
    <t>629991012</t>
  </si>
  <si>
    <t>Zakrytí vnějších ploch před znečištěním včetně pozdějšího odkrytí výplní otvorů a svislých ploch fólií přilepenou na začišťovací lištu</t>
  </si>
  <si>
    <t>1333615585</t>
  </si>
  <si>
    <t>https://podminky.urs.cz/item/CS_URS_2025_01/629991012</t>
  </si>
  <si>
    <t>(1,03*1,475*3+1,045*1,48*2+1,045*2,38+1,035*2,28+1,03*1,47+1,045*1,470+1,04*1,47+1,31*1,115+1,780*1,215+0,585*0,940+2,070*1,480+2,085*1,480)</t>
  </si>
  <si>
    <t>(0,975*2,26+0,955*1,450+1,5*2,150+1,2*0,85+1,03*0,85*2)</t>
  </si>
  <si>
    <t>(0,850*1,41*4+1,1*1,0*2+1,8*1,0+1,05*2,1)</t>
  </si>
  <si>
    <t>629995101</t>
  </si>
  <si>
    <t>Očištění vnějších ploch tlakovou vodou omytím tlakovou vodou</t>
  </si>
  <si>
    <t>-799690761</t>
  </si>
  <si>
    <t>https://podminky.urs.cz/item/CS_URS_2025_01/629995101</t>
  </si>
  <si>
    <t>631311114</t>
  </si>
  <si>
    <t>Mazanina z betonu prostého bez zvýšených nároků na prostředí tl. přes 50 do 80 mm tř. C 16/20</t>
  </si>
  <si>
    <t>1203257704</t>
  </si>
  <si>
    <t>https://podminky.urs.cz/item/CS_URS_2025_01/631311114</t>
  </si>
  <si>
    <t>D.1.1 Řez A-A, B-B, C-C (Nový stav)</t>
  </si>
  <si>
    <t>"míst. 101"  11,9*0,05</t>
  </si>
  <si>
    <t>"míst. 102"  6,3*0,05</t>
  </si>
  <si>
    <t>"míst. 103"  7,1*0,05</t>
  </si>
  <si>
    <t>"míst. 104"  2,6*0,05</t>
  </si>
  <si>
    <t>"míst. 105"  87,4*0,065</t>
  </si>
  <si>
    <t>"míst. 106"  22,5*0,05</t>
  </si>
  <si>
    <t>"míst. 107"  30,0*0,06</t>
  </si>
  <si>
    <t>"míst. 108"  17,5*0,06</t>
  </si>
  <si>
    <t>"míst. 109"  1,2*0,06</t>
  </si>
  <si>
    <t>"míst. 110"  16,1*0,05</t>
  </si>
  <si>
    <t>"míst. 111"  10,4*0,05</t>
  </si>
  <si>
    <t>631311124</t>
  </si>
  <si>
    <t>Mazanina z betonu prostého bez zvýšených nároků na prostředí tl. přes 80 do 120 mm tř. C 16/20</t>
  </si>
  <si>
    <t>949309012</t>
  </si>
  <si>
    <t>https://podminky.urs.cz/item/CS_URS_2025_01/631311124</t>
  </si>
  <si>
    <t>"míst. 105" 87,4*0,12</t>
  </si>
  <si>
    <t>"míst. 107" 30,0*0,12</t>
  </si>
  <si>
    <t>"míst. 108"  17,5*0,12</t>
  </si>
  <si>
    <t>"míst. 109"  1,2*0,12</t>
  </si>
  <si>
    <t>631319171</t>
  </si>
  <si>
    <t>Příplatek k cenám mazanin za stržení povrchu spodní vrstvy mazaniny latí před vložením výztuže nebo pletiva pro tl. obou vrstev mazaniny přes 50 do 80 mm</t>
  </si>
  <si>
    <t>363923177</t>
  </si>
  <si>
    <t>https://podminky.urs.cz/item/CS_URS_2025_01/631319171</t>
  </si>
  <si>
    <t>631319173</t>
  </si>
  <si>
    <t>Příplatek k cenám mazanin za stržení povrchu spodní vrstvy mazaniny latí před vložením výztuže nebo pletiva pro tl. obou vrstev mazaniny přes 80 do 120 mm</t>
  </si>
  <si>
    <t>965799025</t>
  </si>
  <si>
    <t>https://podminky.urs.cz/item/CS_URS_2025_01/631319173</t>
  </si>
  <si>
    <t>631362021</t>
  </si>
  <si>
    <t>Výztuž mazanin ze svařovaných sítí z drátů typu KARI</t>
  </si>
  <si>
    <t>1109550631</t>
  </si>
  <si>
    <t>https://podminky.urs.cz/item/CS_URS_2025_01/631362021</t>
  </si>
  <si>
    <t>Podklad_beton/0,12*3,03/1000*1,2</t>
  </si>
  <si>
    <t>"KARI síť 150/150/4 - 1,35 kg/m2</t>
  </si>
  <si>
    <t>Podlaha_beton/0,05*1,35/1000*1,2</t>
  </si>
  <si>
    <t>632450124</t>
  </si>
  <si>
    <t>Potěr cementový vyrovnávací ze suchých směsí v pásu o průměrné (střední) tl. přes 40 do 50 mm</t>
  </si>
  <si>
    <t>1639731284</t>
  </si>
  <si>
    <t>https://podminky.urs.cz/item/CS_URS_2025_01/632450124</t>
  </si>
  <si>
    <t>D.1.1 - Terasa se schodištěm (Nový stav)</t>
  </si>
  <si>
    <t>(1,47+1,425+1,38+3,290*4)*0,3</t>
  </si>
  <si>
    <t>634112112</t>
  </si>
  <si>
    <t>Obvodová dilatace mezi stěnou a mazaninou nebo potěrem podlahovým páskem z pěnového PE tl. do 10 mm, výšky 100 mm</t>
  </si>
  <si>
    <t>-541618785</t>
  </si>
  <si>
    <t>https://podminky.urs.cz/item/CS_URS_2025_01/634112112</t>
  </si>
  <si>
    <t>"míst. 101"  4,5*2+2,385*2</t>
  </si>
  <si>
    <t>"míst. 102"  2,0*2+1,95*2</t>
  </si>
  <si>
    <t>"míst. 103"  3,175*2+3,4*2</t>
  </si>
  <si>
    <t>"míst. 104"  1,5*2+1,925*2</t>
  </si>
  <si>
    <t>"míst. 105"  7,990*2+10,550*2</t>
  </si>
  <si>
    <t>"míst. 106"  5,3*2+4,0*2</t>
  </si>
  <si>
    <t>"míst. 107"  6,5*2+4,3*2</t>
  </si>
  <si>
    <t>"míst. 108"  6,5*2+2,8*2</t>
  </si>
  <si>
    <t>"míst. 109"  2,2*2+0,735*2</t>
  </si>
  <si>
    <t>"míst. 110"  2,85*2+3,47*2</t>
  </si>
  <si>
    <t>"míst. 111"  2,85*2+4,05*2</t>
  </si>
  <si>
    <t>93</t>
  </si>
  <si>
    <t>635111241</t>
  </si>
  <si>
    <t>Násyp ze štěrkopísku, písku nebo kameniva pod podlahy se zhutněním z kameniva hrubého 8-16</t>
  </si>
  <si>
    <t>-1560361681</t>
  </si>
  <si>
    <t>https://podminky.urs.cz/item/CS_URS_2025_01/635111241</t>
  </si>
  <si>
    <t>"míst. 107" 30,0*0,1</t>
  </si>
  <si>
    <t>"míst. 108"  17,5*0,1</t>
  </si>
  <si>
    <t>"míst. 109"  1,2*0,1</t>
  </si>
  <si>
    <t>94</t>
  </si>
  <si>
    <t>636311132</t>
  </si>
  <si>
    <t>Kladení dlažby z betonových dlaždic na sucho na terče rozměr dlažby 600x600 mm, výška terče přes 25 do 70 mm</t>
  </si>
  <si>
    <t>-1532521530</t>
  </si>
  <si>
    <t>https://podminky.urs.cz/item/CS_URS_2025_01/636311132</t>
  </si>
  <si>
    <t>"skladba S01</t>
  </si>
  <si>
    <t>40,1</t>
  </si>
  <si>
    <t>95</t>
  </si>
  <si>
    <t>59246004</t>
  </si>
  <si>
    <t>dlažba plošná terasová betonová 600x600mm tl 50mm</t>
  </si>
  <si>
    <t>2027662958</t>
  </si>
  <si>
    <t>40,1*1,02 'Přepočtené koeficientem množství</t>
  </si>
  <si>
    <t>96</t>
  </si>
  <si>
    <t>637121111</t>
  </si>
  <si>
    <t>Okapový chodník z kameniva s udusáním a urovnáním povrchu z kačírku tl. 100 mm</t>
  </si>
  <si>
    <t>-789171649</t>
  </si>
  <si>
    <t>https://podminky.urs.cz/item/CS_URS_2025_01/637121111</t>
  </si>
  <si>
    <t>1,47*1,34+1,425*1,7+1,38*1,685+3,290*2,3*3</t>
  </si>
  <si>
    <t>97</t>
  </si>
  <si>
    <t>642942111</t>
  </si>
  <si>
    <t>Osazování zárubní nebo rámů kovových dveřních lisovaných nebo z úhelníků bez dveřních křídel na cementovou maltu, plochy otvoru do 2,5 m2</t>
  </si>
  <si>
    <t>695612201</t>
  </si>
  <si>
    <t>https://podminky.urs.cz/item/CS_URS_2025_01/642942111</t>
  </si>
  <si>
    <t>D.1.1 Výpis vnitřních výplní - interiérové dveře</t>
  </si>
  <si>
    <t>"ozn. 01/P"  1</t>
  </si>
  <si>
    <t>"ozn. 02/L"   2</t>
  </si>
  <si>
    <t>"ozn. 02/P"  1</t>
  </si>
  <si>
    <t>"ozn. 03/P"  1</t>
  </si>
  <si>
    <t>"ozn. 04/P"  1</t>
  </si>
  <si>
    <t>"ozn. 04/L"  3</t>
  </si>
  <si>
    <t>"ozn. 11/L"  1</t>
  </si>
  <si>
    <t>"ozn. 12/P"  1</t>
  </si>
  <si>
    <t>98</t>
  </si>
  <si>
    <t>55331486</t>
  </si>
  <si>
    <t>zárubeň jednokřídlá ocelová pro zdění tl stěny 110-150mm rozměru 700/1970, 2100mm</t>
  </si>
  <si>
    <t>331881972</t>
  </si>
  <si>
    <t>99</t>
  </si>
  <si>
    <t>55331482</t>
  </si>
  <si>
    <t>zárubeň jednokřídlá ocelová pro zdění tl stěny 75-100mm rozměru 800/1970, 2100mm</t>
  </si>
  <si>
    <t>924627600</t>
  </si>
  <si>
    <t>100</t>
  </si>
  <si>
    <t>55331487</t>
  </si>
  <si>
    <t>zárubeň jednokřídlá ocelová pro zdění tl stěny 110-150mm rozměru 800/1970, 2100mm</t>
  </si>
  <si>
    <t>-281902809</t>
  </si>
  <si>
    <t>101</t>
  </si>
  <si>
    <t>55331488</t>
  </si>
  <si>
    <t>zárubeň jednokřídlá ocelová pro zdění tl stěny 110-150mm rozměru 900/1970, 2100mm</t>
  </si>
  <si>
    <t>1474808923</t>
  </si>
  <si>
    <t>102</t>
  </si>
  <si>
    <t>55331492</t>
  </si>
  <si>
    <t>zárubeň jednokřídlá ocelová pro zdění tl stěny 160-200mm rozměru 800/1970, 2100mm</t>
  </si>
  <si>
    <t>-1684650661</t>
  </si>
  <si>
    <t>103</t>
  </si>
  <si>
    <t>642945111</t>
  </si>
  <si>
    <t>Osazování ocelových zárubní protipožárních nebo protiplynových dveří do vynechaného otvoru, s obetonováním, dveří jednokřídlových do 2,5 m2</t>
  </si>
  <si>
    <t>1290228806</t>
  </si>
  <si>
    <t>https://podminky.urs.cz/item/CS_URS_2025_01/642945111</t>
  </si>
  <si>
    <t>"ozn. 13/P"  1</t>
  </si>
  <si>
    <t>"ozn. 13/L"  1</t>
  </si>
  <si>
    <t>104</t>
  </si>
  <si>
    <t>55331567</t>
  </si>
  <si>
    <t>zárubeň jednokřídlá ocelová pro zdění s protipožární úpravou tl stěny 160-200mm rozměru 800/1970, 2100mm</t>
  </si>
  <si>
    <t>-123502379</t>
  </si>
  <si>
    <t>105</t>
  </si>
  <si>
    <t>642946212</t>
  </si>
  <si>
    <t>Osazení stavebního pouzdra posuvných dveří do zděné příčky se dvěma kapsami pro dvě dveřní křídla průchozí šířky přes 1650 do 2450 mm</t>
  </si>
  <si>
    <t>1744654947</t>
  </si>
  <si>
    <t>https://podminky.urs.cz/item/CS_URS_2025_01/642946212</t>
  </si>
  <si>
    <t>"ozn. 05"  1</t>
  </si>
  <si>
    <t>106</t>
  </si>
  <si>
    <t>55331646</t>
  </si>
  <si>
    <t>pouzdro stavební posuvných dveří dvoupouzdrové 2450mm atypický rozměr</t>
  </si>
  <si>
    <t>-1618133032</t>
  </si>
  <si>
    <t>107</t>
  </si>
  <si>
    <t>919726122</t>
  </si>
  <si>
    <t>Geotextilie netkaná pro ochranu, separaci nebo filtraci měrná hmotnost přes 200 do 300 g/m2</t>
  </si>
  <si>
    <t>-513963475</t>
  </si>
  <si>
    <t>https://podminky.urs.cz/item/CS_URS_2025_01/919726122</t>
  </si>
  <si>
    <t>108</t>
  </si>
  <si>
    <t>941111121</t>
  </si>
  <si>
    <t>Lešení řadové trubkové lehké pracovní s podlahami s provozním zatížením tř. 3 do 200 kg/m2 šířky tř. W09 od 0,9 do 1,2 m, výšky výšky do 10 m montáž</t>
  </si>
  <si>
    <t>-1049412007</t>
  </si>
  <si>
    <t>https://podminky.urs.cz/item/CS_URS_2025_01/941111121</t>
  </si>
  <si>
    <t>"odměřeno z PD</t>
  </si>
  <si>
    <t>163,96+71,67+136,65+185,04</t>
  </si>
  <si>
    <t>109</t>
  </si>
  <si>
    <t>941111221</t>
  </si>
  <si>
    <t>Lešení řadové trubkové lehké pracovní s podlahami s provozním zatížením tř. 3 do 200 kg/m2 šířky tř. W09 od 0,9 do 1,2 m, výšky výšky do 10 m příplatek k ceně za každý den použití</t>
  </si>
  <si>
    <t>954303819</t>
  </si>
  <si>
    <t>https://podminky.urs.cz/item/CS_URS_2025_01/941111221</t>
  </si>
  <si>
    <t>"předpoklad 120 dní</t>
  </si>
  <si>
    <t>Lešení*120</t>
  </si>
  <si>
    <t>110</t>
  </si>
  <si>
    <t>941111321</t>
  </si>
  <si>
    <t>Odborná prohlídka lešení řadového trubkového lehkého pracovního s podlahami s provozním zatížením tř. 3 do 200 kg/m2 šířky tř. W06 až W12 od 0,6 m do 1,5 m výšky do 25 m, celkové plochy přes 500 do 2 000 m2 nezakrytého</t>
  </si>
  <si>
    <t>-1860462803</t>
  </si>
  <si>
    <t>https://podminky.urs.cz/item/CS_URS_2025_01/941111321</t>
  </si>
  <si>
    <t>111</t>
  </si>
  <si>
    <t>941111821</t>
  </si>
  <si>
    <t>Lešení řadové trubkové lehké pracovní s podlahami s provozním zatížením tř. 3 do 200 kg/m2 šířky tř. W09 od 0,9 do 1,2 m, výšky výšky do 10 m demontáž</t>
  </si>
  <si>
    <t>-832354263</t>
  </si>
  <si>
    <t>https://podminky.urs.cz/item/CS_URS_2025_01/941111821</t>
  </si>
  <si>
    <t>112</t>
  </si>
  <si>
    <t>949101111</t>
  </si>
  <si>
    <t>Lešení pomocné pracovní pro objekty pozemních staveb pro zatížení do 150 kg/m2, o výšce lešeňové podlahy do 1,9 m</t>
  </si>
  <si>
    <t>-888927128</t>
  </si>
  <si>
    <t>https://podminky.urs.cz/item/CS_URS_2025_01/949101111</t>
  </si>
  <si>
    <t>113</t>
  </si>
  <si>
    <t>952901111</t>
  </si>
  <si>
    <t>Vyčištění budov nebo objektů před předáním do užívání budov bytové nebo občanské výstavby, světlé výšky podlaží do 4 m</t>
  </si>
  <si>
    <t>1917625601</t>
  </si>
  <si>
    <t>https://podminky.urs.cz/item/CS_URS_2025_01/952901111</t>
  </si>
  <si>
    <t>"míst. 101"  11,9</t>
  </si>
  <si>
    <t>"míst. 102"  6,3</t>
  </si>
  <si>
    <t>"míst. 103"  7,1</t>
  </si>
  <si>
    <t>"míst. 104"  2,6</t>
  </si>
  <si>
    <t>"míst. 106"  22,5</t>
  </si>
  <si>
    <t>"míst. 201"  8,5</t>
  </si>
  <si>
    <t>"míst. 202"  7,2</t>
  </si>
  <si>
    <t>"míst. 203"  5,0</t>
  </si>
  <si>
    <t>"míst. 204" 2,7</t>
  </si>
  <si>
    <t>"míst. 205"  14,6</t>
  </si>
  <si>
    <t>"míst. 206"  18,0</t>
  </si>
  <si>
    <t>"míst. 207"  7,5</t>
  </si>
  <si>
    <t>"míst. 208"  5,3</t>
  </si>
  <si>
    <t>"míst. 209"  8,0</t>
  </si>
  <si>
    <t>"míst. 210"  15,4</t>
  </si>
  <si>
    <t>"míst. 211"  15,5</t>
  </si>
  <si>
    <t>"míst. 212"  10,5</t>
  </si>
  <si>
    <t>"míst. 213"  6,5</t>
  </si>
  <si>
    <t>"míst. 214"  17,0</t>
  </si>
  <si>
    <t>"míst. 215"  17,0</t>
  </si>
  <si>
    <t>114</t>
  </si>
  <si>
    <t>953312112</t>
  </si>
  <si>
    <t>Vložky svislé do dilatačních spár z polystyrenových desek fasádních včetně dodání a osazení, v jakémkoliv zdivu přes 10 do 20 mm</t>
  </si>
  <si>
    <t>250191306</t>
  </si>
  <si>
    <t>https://podminky.urs.cz/item/CS_URS_2025_01/953312112</t>
  </si>
  <si>
    <t>0,6*(1,36-0,360)*2</t>
  </si>
  <si>
    <t>0,5*(2,355-1,305)</t>
  </si>
  <si>
    <t>0,5*(2,355-1,455)</t>
  </si>
  <si>
    <t>0,5*(2,355-1,155)</t>
  </si>
  <si>
    <t>0,5*(2,805-1,605)</t>
  </si>
  <si>
    <t>0,5*(3,255-2,055)</t>
  </si>
  <si>
    <t>0,5*(3,705-2,505)</t>
  </si>
  <si>
    <t>115</t>
  </si>
  <si>
    <t>967031142</t>
  </si>
  <si>
    <t>Přisekání (špicování) plošné nebo rovných ostění zdiva z cihel pálených rovných ostění, bez odstupu, po hrubém vybourání otvorů, na maltu cementovou</t>
  </si>
  <si>
    <t>-2020399194</t>
  </si>
  <si>
    <t>https://podminky.urs.cz/item/CS_URS_2025_01/967031142</t>
  </si>
  <si>
    <t>(2+1)*2*0,335</t>
  </si>
  <si>
    <t>116</t>
  </si>
  <si>
    <t>780738482</t>
  </si>
  <si>
    <t>1*2*0,335</t>
  </si>
  <si>
    <t>117</t>
  </si>
  <si>
    <t>973031324</t>
  </si>
  <si>
    <t>Vysekání výklenků nebo kapes ve zdivu z cihel na maltu vápennou nebo vápenocementovou kapes, plochy do 0,10 m2, hl. do 150 mm</t>
  </si>
  <si>
    <t>-1426060350</t>
  </si>
  <si>
    <t>https://podminky.urs.cz/item/CS_URS_2025_01/973031324</t>
  </si>
  <si>
    <t>118</t>
  </si>
  <si>
    <t>973031325</t>
  </si>
  <si>
    <t>Vysekání výklenků nebo kapes ve zdivu z cihel na maltu vápennou nebo vápenocementovou kapes, plochy do 0,10 m2, hl. do 300 mm</t>
  </si>
  <si>
    <t>24253263</t>
  </si>
  <si>
    <t>https://podminky.urs.cz/item/CS_URS_2025_01/973031325</t>
  </si>
  <si>
    <t>119</t>
  </si>
  <si>
    <t>974031167</t>
  </si>
  <si>
    <t>Vysekání rýh ve zdivu cihelném na maltu vápennou nebo vápenocementovou do hl. 150 mm a šířky do 300 mm</t>
  </si>
  <si>
    <t>377882921</t>
  </si>
  <si>
    <t>https://podminky.urs.cz/item/CS_URS_2025_01/974031167</t>
  </si>
  <si>
    <t>10,565</t>
  </si>
  <si>
    <t>6,945+4,095</t>
  </si>
  <si>
    <t>120</t>
  </si>
  <si>
    <t>974031287</t>
  </si>
  <si>
    <t>Vysekání rýh ve zdivu cihelném na maltu vápennou nebo vápenocementovou v prostoru přilehlém ke stropní konstrukci do hl. 300 mm a šířky do 300 mm</t>
  </si>
  <si>
    <t>519529138</t>
  </si>
  <si>
    <t>https://podminky.urs.cz/item/CS_URS_2025_01/974031287</t>
  </si>
  <si>
    <t>4,815+6,945+0,580</t>
  </si>
  <si>
    <t>121</t>
  </si>
  <si>
    <t>220877850</t>
  </si>
  <si>
    <t>2,3*3</t>
  </si>
  <si>
    <t>122</t>
  </si>
  <si>
    <t>977151119</t>
  </si>
  <si>
    <t>Jádrové vrty diamantovými korunkami do stavebních materiálů (železobetonu, betonu, cihel, obkladů, dlažeb, kamene) průměru přes 100 do 110 mm</t>
  </si>
  <si>
    <t>2037658590</t>
  </si>
  <si>
    <t>https://podminky.urs.cz/item/CS_URS_2025_01/977151119</t>
  </si>
  <si>
    <t>"míst. 109" 0,68*1</t>
  </si>
  <si>
    <t>"míst. 107" 0,68*1</t>
  </si>
  <si>
    <t>"míst. 115" 0,52*1</t>
  </si>
  <si>
    <t>123</t>
  </si>
  <si>
    <t>977151123</t>
  </si>
  <si>
    <t>Jádrové vrty diamantovými korunkami do stavebních materiálů (železobetonu, betonu, cihel, obkladů, dlažeb, kamene) průměru přes 130 do 150 mm</t>
  </si>
  <si>
    <t>-2123918731</t>
  </si>
  <si>
    <t>https://podminky.urs.cz/item/CS_URS_2025_01/977151123</t>
  </si>
  <si>
    <t>"míst. 108" 0,68*1</t>
  </si>
  <si>
    <t>124</t>
  </si>
  <si>
    <t>977151124</t>
  </si>
  <si>
    <t>Jádrové vrty diamantovými korunkami do stavebních materiálů (železobetonu, betonu, cihel, obkladů, dlažeb, kamene) průměru přes 150 do 180 mm</t>
  </si>
  <si>
    <t>-926540919</t>
  </si>
  <si>
    <t>https://podminky.urs.cz/item/CS_URS_2025_01/977151124</t>
  </si>
  <si>
    <t>"míst.105" 0,68*8</t>
  </si>
  <si>
    <t>125</t>
  </si>
  <si>
    <t>993111111</t>
  </si>
  <si>
    <t>Dovoz a odvoz lešení včetně naložení a složení řadového, na vzdálenost do 10 km</t>
  </si>
  <si>
    <t>2025948029</t>
  </si>
  <si>
    <t>https://podminky.urs.cz/item/CS_URS_2025_01/993111111</t>
  </si>
  <si>
    <t>126</t>
  </si>
  <si>
    <t>993111119</t>
  </si>
  <si>
    <t>Dovoz a odvoz lešení včetně naložení a složení řadového, na vzdálenost Příplatek k ceně za každých dalších i započatých 10 km přes 10 km</t>
  </si>
  <si>
    <t>-1233562943</t>
  </si>
  <si>
    <t>https://podminky.urs.cz/item/CS_URS_2025_01/993111119</t>
  </si>
  <si>
    <t>"celkem 20 km</t>
  </si>
  <si>
    <t>127</t>
  </si>
  <si>
    <t>362053132</t>
  </si>
  <si>
    <t>128</t>
  </si>
  <si>
    <t>-2006525393</t>
  </si>
  <si>
    <t>129</t>
  </si>
  <si>
    <t>581623003</t>
  </si>
  <si>
    <t>"na recyklační středisko - Envistone 10 km"  8,358*(10-1)</t>
  </si>
  <si>
    <t>130</t>
  </si>
  <si>
    <t>836642708</t>
  </si>
  <si>
    <t>"Cihla"  6,092</t>
  </si>
  <si>
    <t>131</t>
  </si>
  <si>
    <t>-684131874</t>
  </si>
  <si>
    <t>"suť"  3,065</t>
  </si>
  <si>
    <t>132</t>
  </si>
  <si>
    <t>408223890</t>
  </si>
  <si>
    <t>133</t>
  </si>
  <si>
    <t>711111001</t>
  </si>
  <si>
    <t>Provedení izolace proti zemní vlhkosti natěradly a tmely za studena na ploše vodorovné V nátěrem penetračním</t>
  </si>
  <si>
    <t>-572979457</t>
  </si>
  <si>
    <t>https://podminky.urs.cz/item/CS_URS_2025_01/711111001</t>
  </si>
  <si>
    <t>"míst. 105" 87,4</t>
  </si>
  <si>
    <t>"míst. 107" 30,0</t>
  </si>
  <si>
    <t>"Přístavba" 5,56*10,425</t>
  </si>
  <si>
    <t>5,26*7,55+4,5*2,565</t>
  </si>
  <si>
    <t>134</t>
  </si>
  <si>
    <t>11163150</t>
  </si>
  <si>
    <t>lak penetrační asfaltový</t>
  </si>
  <si>
    <t>21225308</t>
  </si>
  <si>
    <t>245,319*0,0003 'Přepočtené koeficientem množství</t>
  </si>
  <si>
    <t>135</t>
  </si>
  <si>
    <t>711112001</t>
  </si>
  <si>
    <t>Provedení izolace proti zemní vlhkosti natěradly a tmely za studena na ploše svislé S nátěrem penetračním</t>
  </si>
  <si>
    <t>2100546280</t>
  </si>
  <si>
    <t>https://podminky.urs.cz/item/CS_URS_2025_01/711112001</t>
  </si>
  <si>
    <t>"míst. 105" (7,99*2+10,550*2)*0,2</t>
  </si>
  <si>
    <t>"míst. 107" (6,5*2+4,3*2)*0,2</t>
  </si>
  <si>
    <t>"míst. 108"  (6,5*2+3,0*2)*0,2</t>
  </si>
  <si>
    <t>"míst. 109"  (2,2*2+0,835*2)*0,2</t>
  </si>
  <si>
    <t>"Přístavba" (5,56*2+10,425*2+0,825*2)*0,2</t>
  </si>
  <si>
    <t>(5,26*2+7,55*2+4,5*2+2,565*2)*0,2</t>
  </si>
  <si>
    <t>136</t>
  </si>
  <si>
    <t>871497184</t>
  </si>
  <si>
    <t>31,424*0,00034 'Přepočtené koeficientem množství</t>
  </si>
  <si>
    <t>137</t>
  </si>
  <si>
    <t>711141559</t>
  </si>
  <si>
    <t>Provedení izolace proti zemní vlhkosti pásy přitavením NAIP na ploše vodorovné V</t>
  </si>
  <si>
    <t>1821177394</t>
  </si>
  <si>
    <t>https://podminky.urs.cz/item/CS_URS_2025_01/711141559</t>
  </si>
  <si>
    <t>Hydroizol_V*2</t>
  </si>
  <si>
    <t>138</t>
  </si>
  <si>
    <t>62855001</t>
  </si>
  <si>
    <t>pás asfaltový natavitelný modifikovaný SBS s vložkou z polyesterové rohože a spalitelnou PE fólií nebo jemnozrnným minerálním posypem na horním povrchu tl 4,0mm</t>
  </si>
  <si>
    <t>1013150696</t>
  </si>
  <si>
    <t>245,319*1,1655 'Přepočtené koeficientem množství</t>
  </si>
  <si>
    <t>139</t>
  </si>
  <si>
    <t>62853004</t>
  </si>
  <si>
    <t>pás asfaltový natavitelný modifikovaný SBS s vložkou ze skleněné tkaniny a spalitelnou PE fólií nebo jemnozrnným minerálním posypem na horním povrchu tl 4,0mm</t>
  </si>
  <si>
    <t>398393481</t>
  </si>
  <si>
    <t>140</t>
  </si>
  <si>
    <t>711142559</t>
  </si>
  <si>
    <t>Provedení izolace proti zemní vlhkosti pásy přitavením NAIP na ploše svislé S</t>
  </si>
  <si>
    <t>-78179867</t>
  </si>
  <si>
    <t>https://podminky.urs.cz/item/CS_URS_2025_01/711142559</t>
  </si>
  <si>
    <t>Hydroizol_S*2</t>
  </si>
  <si>
    <t>141</t>
  </si>
  <si>
    <t>-604846495</t>
  </si>
  <si>
    <t>31,424*1,221 'Přepočtené koeficientem množství</t>
  </si>
  <si>
    <t>142</t>
  </si>
  <si>
    <t>89221867</t>
  </si>
  <si>
    <t>143</t>
  </si>
  <si>
    <t>711161215</t>
  </si>
  <si>
    <t>Izolace proti zemní vlhkosti a beztlakové vodě nopovými fóliemi na ploše svislé S vrstva ochranná, odvětrávací a drenážní výška nopu 20,0 mm, tl. fólie do 1,0 mm</t>
  </si>
  <si>
    <t>409661342</t>
  </si>
  <si>
    <t>https://podminky.urs.cz/item/CS_URS_2025_01/711161215</t>
  </si>
  <si>
    <t>(22,750+9,190+9,995+9,630+11,845+1,94+8,2)*0,6</t>
  </si>
  <si>
    <t>(5,56+10,425)*1,36</t>
  </si>
  <si>
    <t>144</t>
  </si>
  <si>
    <t>711161384</t>
  </si>
  <si>
    <t>Izolace proti zemní vlhkosti a beztlakové vodě nopovými fóliemi ostatní ukončení izolace provětrávací lištou</t>
  </si>
  <si>
    <t>-410450461</t>
  </si>
  <si>
    <t>https://podminky.urs.cz/item/CS_URS_2025_01/711161384</t>
  </si>
  <si>
    <t>(22,750+9,190+9,995+9,630+11,845+1,94+8,2)</t>
  </si>
  <si>
    <t>(5,56+10,425)</t>
  </si>
  <si>
    <t>145</t>
  </si>
  <si>
    <t>998711202</t>
  </si>
  <si>
    <t>Přesun hmot pro izolace proti vodě, vlhkosti a plynům stanovený procentní sazbou (%) z ceny vodorovná dopravní vzdálenost do 50 m základní v objektech výšky přes 6 do 12 m</t>
  </si>
  <si>
    <t>%</t>
  </si>
  <si>
    <t>-1046165517</t>
  </si>
  <si>
    <t>https://podminky.urs.cz/item/CS_URS_2025_01/998711202</t>
  </si>
  <si>
    <t>712</t>
  </si>
  <si>
    <t>Povlakové krytiny</t>
  </si>
  <si>
    <t>146</t>
  </si>
  <si>
    <t>712363604</t>
  </si>
  <si>
    <t>Provedení povlakové krytiny střech plochých do 10° z mechanicky kotvených hydroizolačních fólií včetně položení fólie a horkovzdušného svaření tl. tepelné izolace přes 240 mm budovy výšky do 18 m, kotvené do betonu vnitřní pole</t>
  </si>
  <si>
    <t>-325208197</t>
  </si>
  <si>
    <t>https://podminky.urs.cz/item/CS_URS_2025_01/712363604</t>
  </si>
  <si>
    <t>147</t>
  </si>
  <si>
    <t>28322012</t>
  </si>
  <si>
    <t>fólie hydroizolační střešní mPVC mechanicky kotvená šedá tl 1,5mm</t>
  </si>
  <si>
    <t>-611644810</t>
  </si>
  <si>
    <t>51,256*1,1655 'Přepočtené koeficientem množství</t>
  </si>
  <si>
    <t>148</t>
  </si>
  <si>
    <t>712391171</t>
  </si>
  <si>
    <t>Provedení povlakové krytiny střech plochých do 10° -ostatní práce provedení vrstvy textilní podkladní</t>
  </si>
  <si>
    <t>639059490</t>
  </si>
  <si>
    <t>https://podminky.urs.cz/item/CS_URS_2025_01/712391171</t>
  </si>
  <si>
    <t>149</t>
  </si>
  <si>
    <t>69311270</t>
  </si>
  <si>
    <t>geotextilie netkaná separační, ochranná, filtrační, drenážní PES 400g/m2</t>
  </si>
  <si>
    <t>-745910564</t>
  </si>
  <si>
    <t>51,256*1,155 'Přepočtené koeficientem množství</t>
  </si>
  <si>
    <t>150</t>
  </si>
  <si>
    <t>712391382</t>
  </si>
  <si>
    <t>Provedení povlakové krytiny střech plochých do 10° -ostatní práce dokončení izolace násypem z hrubého kameniva frakce 16 - 22, tl. 50 mm</t>
  </si>
  <si>
    <t>1427484466</t>
  </si>
  <si>
    <t>https://podminky.urs.cz/item/CS_URS_2025_01/712391382</t>
  </si>
  <si>
    <t>"dekorační kačírek</t>
  </si>
  <si>
    <t>9,9*0,97</t>
  </si>
  <si>
    <t>151</t>
  </si>
  <si>
    <t>58337402</t>
  </si>
  <si>
    <t>kamenivo dekorační (kačírek) frakce 16/22</t>
  </si>
  <si>
    <t>1523885498</t>
  </si>
  <si>
    <t>9,603*0,0825 'Přepočtené koeficientem množství</t>
  </si>
  <si>
    <t>152</t>
  </si>
  <si>
    <t>712771611</t>
  </si>
  <si>
    <t>Provedení ochranných pásů vegetační střechy osazení ochranné kačírkové lišty přitížením konstrukcí</t>
  </si>
  <si>
    <t>273287780</t>
  </si>
  <si>
    <t>https://podminky.urs.cz/item/CS_URS_2025_01/712771611</t>
  </si>
  <si>
    <t>9,9</t>
  </si>
  <si>
    <t>153</t>
  </si>
  <si>
    <t>69334020</t>
  </si>
  <si>
    <t>lišta kačírková Al výška 40-50mm</t>
  </si>
  <si>
    <t>-103101639</t>
  </si>
  <si>
    <t>9,9*1,02 'Přepočtené koeficientem množství</t>
  </si>
  <si>
    <t>154</t>
  </si>
  <si>
    <t>998712202</t>
  </si>
  <si>
    <t>Přesun hmot pro povlakové krytiny stanovený procentní sazbou (%) z ceny vodorovná dopravní vzdálenost do 50 m základní v objektech výšky přes 6 do 12 m</t>
  </si>
  <si>
    <t>843424337</t>
  </si>
  <si>
    <t>https://podminky.urs.cz/item/CS_URS_2025_01/998712202</t>
  </si>
  <si>
    <t>155</t>
  </si>
  <si>
    <t>713111121</t>
  </si>
  <si>
    <t>Montáž tepelné izolace stropů rohožemi, pásy, dílci, deskami, bloky (izolační materiál ve specifikaci) rovných spodem s uchycením (drátem, páskou apod.)</t>
  </si>
  <si>
    <t>-1903773959</t>
  </si>
  <si>
    <t>https://podminky.urs.cz/item/CS_URS_2025_01/713111121</t>
  </si>
  <si>
    <t>D.1.1 Řez A-A, B-B, C-C</t>
  </si>
  <si>
    <t>(14,865+7,165)*4,05</t>
  </si>
  <si>
    <t>"míst. 209" 8,0</t>
  </si>
  <si>
    <t>"skladba S10 "  16,1+10,4</t>
  </si>
  <si>
    <t>156</t>
  </si>
  <si>
    <t>63166767</t>
  </si>
  <si>
    <t>pás tepelně izolační univerzální λ=0,036-0,037 tl 140mm</t>
  </si>
  <si>
    <t>681146699</t>
  </si>
  <si>
    <t>119,722*1,05 'Přepočtené koeficientem množství</t>
  </si>
  <si>
    <t>157</t>
  </si>
  <si>
    <t>63150823</t>
  </si>
  <si>
    <t>pás tepelně izolační univerzální λ=0,038-0,039 tl 50mm</t>
  </si>
  <si>
    <t>-1580792447</t>
  </si>
  <si>
    <t>158</t>
  </si>
  <si>
    <t>713114114</t>
  </si>
  <si>
    <t>Tepelná foukaná izolace vodorovných konstrukcí z celulózových vláken otevřená volně foukaná, tloušťky vrstvy přes 300 do 350 mm</t>
  </si>
  <si>
    <t>-134828618</t>
  </si>
  <si>
    <t>https://podminky.urs.cz/item/CS_URS_2025_01/713114114</t>
  </si>
  <si>
    <t>(2,6+6,7+2,1)*4,4*0,35</t>
  </si>
  <si>
    <t>159</t>
  </si>
  <si>
    <t>713121111</t>
  </si>
  <si>
    <t>Montáž tepelné izolace podlah rohožemi, pásy, deskami, dílci, bloky (izolační materiál ve specifikaci) kladenými volně jednovrstvá</t>
  </si>
  <si>
    <t>1175544480</t>
  </si>
  <si>
    <t>https://podminky.urs.cz/item/CS_URS_2025_01/713121111</t>
  </si>
  <si>
    <t>EPS 200 S - tl. 160 mm</t>
  </si>
  <si>
    <t>EPS 200 S - tl. 140 mm</t>
  </si>
  <si>
    <t>"míst. 106" 22,5</t>
  </si>
  <si>
    <t>"míst. 101-104"  11,9+6,3+7,1+2,6</t>
  </si>
  <si>
    <t>EPS 200 S - tl. 40 mm</t>
  </si>
  <si>
    <t>"míst. 110-111"  16,1+10,4</t>
  </si>
  <si>
    <t>160</t>
  </si>
  <si>
    <t>28375920</t>
  </si>
  <si>
    <t>deska EPS 200 pro konstrukce s velmi vysokým zatížením λ=0,034 tl 40mm</t>
  </si>
  <si>
    <t>614392837</t>
  </si>
  <si>
    <t>26,5*1,05 'Přepočtené koeficientem množství</t>
  </si>
  <si>
    <t>161</t>
  </si>
  <si>
    <t>28375960</t>
  </si>
  <si>
    <t>deska EPS 200 pro konstrukce s velmi vysokým zatížením λ=0,034 tl 140mm</t>
  </si>
  <si>
    <t>525251694</t>
  </si>
  <si>
    <t>99,1*1,05 'Přepočtené koeficientem množství</t>
  </si>
  <si>
    <t>162</t>
  </si>
  <si>
    <t>28375961</t>
  </si>
  <si>
    <t>deska EPS 200 pro konstrukce s velmi vysokým zatížením λ=0,034 tl 160mm</t>
  </si>
  <si>
    <t>169719388</t>
  </si>
  <si>
    <t>87,4*1,05 'Přepočtené koeficientem množství</t>
  </si>
  <si>
    <t>163</t>
  </si>
  <si>
    <t>713121122</t>
  </si>
  <si>
    <t>Montáž tepelné izolace podlah rohožemi, pásy, deskami, dílci, bloky (izolační materiál ve specifikaci) kladenými volně dvouvrstvá mezi trámy nebo rošt</t>
  </si>
  <si>
    <t>-352237828</t>
  </si>
  <si>
    <t>https://podminky.urs.cz/item/CS_URS_2025_01/713121122</t>
  </si>
  <si>
    <t>D.1.1 B-B, C-C</t>
  </si>
  <si>
    <t>"skladba S09 a S10"  16,1+10,4</t>
  </si>
  <si>
    <t>164</t>
  </si>
  <si>
    <t>63153706</t>
  </si>
  <si>
    <t>deska tepelně izolační minerální univerzální λ=0,036-0,037 tl 100mm</t>
  </si>
  <si>
    <t>-1302473109</t>
  </si>
  <si>
    <t>26,5*2,1 'Přepočtené koeficientem množství</t>
  </si>
  <si>
    <t>165</t>
  </si>
  <si>
    <t>713121311</t>
  </si>
  <si>
    <t>Montáž tepelné izolace podlah izolačním zásypem volně sypaným, tloušťky vrstvy do 50 mm</t>
  </si>
  <si>
    <t>-967223572</t>
  </si>
  <si>
    <t>https://podminky.urs.cz/item/CS_URS_2025_01/713121311</t>
  </si>
  <si>
    <t>"skladba S05"  30,0</t>
  </si>
  <si>
    <t>166</t>
  </si>
  <si>
    <t>58761502</t>
  </si>
  <si>
    <t>kamenivo keramické lehké frakce 4/8</t>
  </si>
  <si>
    <t>-386935978</t>
  </si>
  <si>
    <t>Liapor_50*0,035</t>
  </si>
  <si>
    <t>1,05*1,05 'Přepočtené koeficientem množství</t>
  </si>
  <si>
    <t>167</t>
  </si>
  <si>
    <t>713121313</t>
  </si>
  <si>
    <t>Montáž tepelné izolace podlah izolačním zásypem volně sypaným, tloušťky vrstvy přes 100 mm</t>
  </si>
  <si>
    <t>-344840243</t>
  </si>
  <si>
    <t>https://podminky.urs.cz/item/CS_URS_2025_01/713121313</t>
  </si>
  <si>
    <t>"skladba S06"  17,5+1,2</t>
  </si>
  <si>
    <t>"skladba S06 - mezi trámy"  17,5+1,2</t>
  </si>
  <si>
    <t>"skladba s09 a S10 - mezi tármy"  16,1+10,4</t>
  </si>
  <si>
    <t>168</t>
  </si>
  <si>
    <t>168303799</t>
  </si>
  <si>
    <t>Liapor_100*0,2</t>
  </si>
  <si>
    <t>Liapor_mezi_100*0,18</t>
  </si>
  <si>
    <t>11,876*1,05 'Přepočtené koeficientem množství</t>
  </si>
  <si>
    <t>169</t>
  </si>
  <si>
    <t>713141152</t>
  </si>
  <si>
    <t>Montáž tepelné izolace střech plochých rohožemi, pásy, deskami, dílci, bloky (izolační materiál ve specifikaci) kladenými volně dvouvrstvá</t>
  </si>
  <si>
    <t>595643173</t>
  </si>
  <si>
    <t>https://podminky.urs.cz/item/CS_URS_2025_01/713141152</t>
  </si>
  <si>
    <t>170</t>
  </si>
  <si>
    <t>28375914</t>
  </si>
  <si>
    <t>deska EPS 150 pro konstrukce s vysokým zatížením λ=0,035 tl 100mm</t>
  </si>
  <si>
    <t>713288424</t>
  </si>
  <si>
    <t>51,256*2,1 'Přepočtené koeficientem množství</t>
  </si>
  <si>
    <t>171</t>
  </si>
  <si>
    <t>713141336</t>
  </si>
  <si>
    <t>Montáž tepelné izolace střech plochých spádovými klíny v ploše přilepenými za studena nízkoexpanzní (PUR) pěnou</t>
  </si>
  <si>
    <t>1173407226</t>
  </si>
  <si>
    <t>https://podminky.urs.cz/item/CS_URS_2025_01/713141336</t>
  </si>
  <si>
    <t>172</t>
  </si>
  <si>
    <t>28376102</t>
  </si>
  <si>
    <t>klín izolační spádový EPS GREY 150</t>
  </si>
  <si>
    <t>-1238705385</t>
  </si>
  <si>
    <t>Střecha_příst*0,05/2</t>
  </si>
  <si>
    <t>173</t>
  </si>
  <si>
    <t>713151111</t>
  </si>
  <si>
    <t>Montáž tepelné izolace střech šikmých rohožemi, pásy, deskami (izolační materiál ve specifikaci) kladenými volně mezi krokve</t>
  </si>
  <si>
    <t>27019219</t>
  </si>
  <si>
    <t>https://podminky.urs.cz/item/CS_URS_2025_01/713151111</t>
  </si>
  <si>
    <t>(14,865+7,165)*5,25*2</t>
  </si>
  <si>
    <t>-0,75*1,4*10</t>
  </si>
  <si>
    <t>220,815*2 'Přepočtené koeficientem množství</t>
  </si>
  <si>
    <t>174</t>
  </si>
  <si>
    <t>63152102</t>
  </si>
  <si>
    <t>pás tepelně izolační univerzální λ=0,032-0,033 tl 140mm</t>
  </si>
  <si>
    <t>-1205491823</t>
  </si>
  <si>
    <t>220,815*1,02 'Přepočtené koeficientem množství</t>
  </si>
  <si>
    <t>175</t>
  </si>
  <si>
    <t>63152104</t>
  </si>
  <si>
    <t>pás tepelně izolační univerzální λ=0,032-0,033 tl 160mm</t>
  </si>
  <si>
    <t>-367737281</t>
  </si>
  <si>
    <t>176</t>
  </si>
  <si>
    <t>713154113</t>
  </si>
  <si>
    <t>Tepelná foukaná izolace střech šikmých z celulózových vláken, sklonu střechy do 30°, tloušťky vrstvy přes 200 do 250 mm</t>
  </si>
  <si>
    <t>882488156</t>
  </si>
  <si>
    <t>https://podminky.urs.cz/item/CS_URS_2025_01/713154113</t>
  </si>
  <si>
    <t>"skladba S3"  14,0*3,8*2*0,23</t>
  </si>
  <si>
    <t>177</t>
  </si>
  <si>
    <t>713191132</t>
  </si>
  <si>
    <t>Montáž tepelné izolace stavebních konstrukcí - doplňky a konstrukční součásti podlah, stropů vrchem nebo střech překrytí fólií separační z PE</t>
  </si>
  <si>
    <t>1259658274</t>
  </si>
  <si>
    <t>https://podminky.urs.cz/item/CS_URS_2025_01/713191132</t>
  </si>
  <si>
    <t>Liapor_50+Liapor_100</t>
  </si>
  <si>
    <t>178</t>
  </si>
  <si>
    <t>28323056</t>
  </si>
  <si>
    <t>fólie PE (500 kg/m3) separační podlahová oddělující tepelnou izolaci tl 1mm</t>
  </si>
  <si>
    <t>1233263716</t>
  </si>
  <si>
    <t>48,7*1,1655 'Přepočtené koeficientem množství</t>
  </si>
  <si>
    <t>179</t>
  </si>
  <si>
    <t>713191411</t>
  </si>
  <si>
    <t>Montáž tepelné izolace stavebních konstrukcí - doplňky a konstrukční součásti střech šikmých provedení podkladového roštu pod krokve</t>
  </si>
  <si>
    <t>597505376</t>
  </si>
  <si>
    <t>https://podminky.urs.cz/item/CS_URS_2025_01/713191411</t>
  </si>
  <si>
    <t>5,25/0,5*(14,865+7,165)*2</t>
  </si>
  <si>
    <t>Strop_MW50*2</t>
  </si>
  <si>
    <t>180</t>
  </si>
  <si>
    <t>60514103</t>
  </si>
  <si>
    <t>řezivo jehličnaté lať 30x50mm</t>
  </si>
  <si>
    <t>-892855588</t>
  </si>
  <si>
    <t>Rošt_izol*0,05*0,03</t>
  </si>
  <si>
    <t>0,773*1,04 'Přepočtené koeficientem množství</t>
  </si>
  <si>
    <t>181</t>
  </si>
  <si>
    <t>998713202</t>
  </si>
  <si>
    <t>Přesun hmot pro izolace tepelné stanovený procentní sazbou (%) z ceny vodorovná dopravní vzdálenost do 50 m s užitím mechanizace v objektech výšky přes 6 do 12 m</t>
  </si>
  <si>
    <t>194068070</t>
  </si>
  <si>
    <t>https://podminky.urs.cz/item/CS_URS_2025_01/998713202</t>
  </si>
  <si>
    <t>742</t>
  </si>
  <si>
    <t>Elektroinstalace - slaboproud</t>
  </si>
  <si>
    <t>182</t>
  </si>
  <si>
    <t>742000011R</t>
  </si>
  <si>
    <t>Internet: vývod na střechu k přijímači, též z druhé strany elektroměrového rozvaděče pro budoucí optiku. I z pevné linky, která je vyvedena za HUP ve skladě, kde je napojen teď. (přiložení chráničky pro přívod optiky z ulice ke kabelové přípojce si zajistíme jako vícepráci až při stavbě).</t>
  </si>
  <si>
    <t>soub</t>
  </si>
  <si>
    <t>465405586</t>
  </si>
  <si>
    <t>183</t>
  </si>
  <si>
    <t>742000012R</t>
  </si>
  <si>
    <t>Vývod pevného internetu v každém bytě za TV a v kanceláři. Wifi vysílače umístit u dveří ze sálu na zahradu a v klubovně u komína. Přepodkládaná kabeláž délky cca 60 bm.</t>
  </si>
  <si>
    <t>1032767279</t>
  </si>
  <si>
    <t>184</t>
  </si>
  <si>
    <t>742000013R</t>
  </si>
  <si>
    <t>ISTA: na střechu umístit anténní stožár s výlezem. Anténní zásuvky v každém bytě za TV(vč.bytu stáv.nájemníka), též v klubovně u komína a v sále na stropě u projektoru. Přepodkládaná kabeláž délky cca 60 bm.</t>
  </si>
  <si>
    <t>53653072</t>
  </si>
  <si>
    <t>185</t>
  </si>
  <si>
    <t>998742202</t>
  </si>
  <si>
    <t>Přesun hmot pro slaboproud stanovený procentní sazbou (%) z ceny vodorovná dopravní vzdálenost do 50 m základní v objektech výšky přes 6 do 12 m</t>
  </si>
  <si>
    <t>764814782</t>
  </si>
  <si>
    <t>https://podminky.urs.cz/item/CS_URS_2025_01/998742202</t>
  </si>
  <si>
    <t>751</t>
  </si>
  <si>
    <t>186</t>
  </si>
  <si>
    <t>751398011</t>
  </si>
  <si>
    <t>Montáž ostatních zařízení větrací mřížky na kruhové potrubí, průměru do 100 mm</t>
  </si>
  <si>
    <t>2058997825</t>
  </si>
  <si>
    <t>https://podminky.urs.cz/item/CS_URS_2025_01/751398011</t>
  </si>
  <si>
    <t>"míst. 109" 1</t>
  </si>
  <si>
    <t>"míst. 107" 1</t>
  </si>
  <si>
    <t>"míst. 115" 1</t>
  </si>
  <si>
    <t>187</t>
  </si>
  <si>
    <t>42972886</t>
  </si>
  <si>
    <t>mřížka větrací kruhová nerezová se síťkou a krytem D 100mm</t>
  </si>
  <si>
    <t>-884298451</t>
  </si>
  <si>
    <t>188</t>
  </si>
  <si>
    <t>751398012</t>
  </si>
  <si>
    <t>Montáž ostatních zařízení větrací mřížky na kruhové potrubí, průměru přes 100 do 200 mm</t>
  </si>
  <si>
    <t>1731125864</t>
  </si>
  <si>
    <t>https://podminky.urs.cz/item/CS_URS_2025_01/751398012</t>
  </si>
  <si>
    <t>"míst. 108" 1</t>
  </si>
  <si>
    <t>"míst.105" 8</t>
  </si>
  <si>
    <t>189</t>
  </si>
  <si>
    <t>42972888</t>
  </si>
  <si>
    <t>mřížka větrací kruhová nerezová se síťkou a krytem D 150mm</t>
  </si>
  <si>
    <t>1138113124</t>
  </si>
  <si>
    <t>190</t>
  </si>
  <si>
    <t>998751201</t>
  </si>
  <si>
    <t>Přesun hmot pro vzduchotechniku stanovený procentní sazbou (%) z ceny vodorovná dopravní vzdálenost do 50 m základní v objektech výšky do 12 m</t>
  </si>
  <si>
    <t>-585400382</t>
  </si>
  <si>
    <t>https://podminky.urs.cz/item/CS_URS_2025_01/998751201</t>
  </si>
  <si>
    <t>191</t>
  </si>
  <si>
    <t>762081410</t>
  </si>
  <si>
    <t>Hoblování hraněného řeziva zabudovaného do konstrukce vícestranné hranoly</t>
  </si>
  <si>
    <t>748210788</t>
  </si>
  <si>
    <t>https://podminky.urs.cz/item/CS_URS_2025_01/762081410</t>
  </si>
  <si>
    <t>"Výpis řeziva = Podlaha+schodiště</t>
  </si>
  <si>
    <t>"základní trám 100/120"  (3,7*10)*(0,1*2+0,12*2)</t>
  </si>
  <si>
    <t>"pásek 100/100"  (0,8*6)*(0,1*4)</t>
  </si>
  <si>
    <t>"vaznice 120/140"  (8,3*2)*(0,12*2+0,14*2)</t>
  </si>
  <si>
    <t>"sloupek 120/120"  (2,7*4)*(0,12*4)</t>
  </si>
  <si>
    <t>"sloupek 120/120" (2,3*4)*(0,12*4)</t>
  </si>
  <si>
    <t>"Podlahový trám 140/180"  (8,3*5+4,2*2)*(0,14*2+0,18*2)</t>
  </si>
  <si>
    <t>"Základní trám 140/140"  (3,3*4+1,4*2)*(0,14*4)</t>
  </si>
  <si>
    <t>"Základní trám 120/140"  (1,4*1)*(0,12*2+0,14*2)</t>
  </si>
  <si>
    <t>192</t>
  </si>
  <si>
    <t>762081510</t>
  </si>
  <si>
    <t>Hoblování hraněného řeziva zabudovaného do konstrukce plošné prkna, fošny</t>
  </si>
  <si>
    <t>-624629414</t>
  </si>
  <si>
    <t>https://podminky.urs.cz/item/CS_URS_2025_01/762081510</t>
  </si>
  <si>
    <t>"schodišťový stupeň 60/300" (1,3*6)*(0,3*2+0,06*2)</t>
  </si>
  <si>
    <t>"schodnice 50/250" (2,1*2)*(0,25*2+0,05*2)</t>
  </si>
  <si>
    <t>"prkna podlaha 25 mm"  30,5*2</t>
  </si>
  <si>
    <t>"střecha terasy - prkenný záklop" (8,3*3,7)*2</t>
  </si>
  <si>
    <t>193</t>
  </si>
  <si>
    <t>762083122</t>
  </si>
  <si>
    <t>Impregnace řeziva máčením proti dřevokaznému hmyzu, houbám a plísním, třída ohrožení 3 a 4 (dřevo v exteriéru)</t>
  </si>
  <si>
    <t>1730629155</t>
  </si>
  <si>
    <t>https://podminky.urs.cz/item/CS_URS_2025_01/762083122</t>
  </si>
  <si>
    <t>TER_schody+TER_řezivo120+TER_řezivo224+TER_střecha+TER_podlaha+TER_trámy288</t>
  </si>
  <si>
    <t>D.1.1 - Půdorys 2.NP - Krov (Nový stav)</t>
  </si>
  <si>
    <t>VIKÝŘ_řezivo120+VIKÝŘ_řezivo224</t>
  </si>
  <si>
    <t>STŘ_řezivo120+STŘ_řezivo224+STŘ_sloupek288+STŘ_vaznice450+STŘ_bednění</t>
  </si>
  <si>
    <t>194</t>
  </si>
  <si>
    <t>762211120</t>
  </si>
  <si>
    <t>Montáž schodiště přímočarého bez podstupnic, šířka ramene do 1,00 m, stupně z prken</t>
  </si>
  <si>
    <t>1234366940</t>
  </si>
  <si>
    <t>https://podminky.urs.cz/item/CS_URS_2025_01/762211120</t>
  </si>
  <si>
    <t>"schodišťový stupeň 60/300" 1,3*6</t>
  </si>
  <si>
    <t>"schodnice 50/250" 2,1*2</t>
  </si>
  <si>
    <t>195</t>
  </si>
  <si>
    <t>60515111</t>
  </si>
  <si>
    <t>řezivo jehličnaté boční prkno 20-30mm</t>
  </si>
  <si>
    <t>-2067631021</t>
  </si>
  <si>
    <t>"schodišťový stupeň 60/300" 0,14</t>
  </si>
  <si>
    <t>"schodnice 50/250"  0,05</t>
  </si>
  <si>
    <t>0,19*1,1 'Přepočtené koeficientem množství</t>
  </si>
  <si>
    <t>196</t>
  </si>
  <si>
    <t>762295001</t>
  </si>
  <si>
    <t>Spojovací prostředky schodišť a zábradlí hřebíky, svorníky, fixační prkna, vruty</t>
  </si>
  <si>
    <t>-471724838</t>
  </si>
  <si>
    <t>https://podminky.urs.cz/item/CS_URS_2025_01/762295001</t>
  </si>
  <si>
    <t>197</t>
  </si>
  <si>
    <t>762332131</t>
  </si>
  <si>
    <t>Montáž vázaných konstrukcí krovů střech pultových, sedlových, valbových, stanových čtvercového nebo obdélníkového půdorysu z řeziva hraněného pomocí tesařských spojů průřezové plochy přes 50 do 120 cm2</t>
  </si>
  <si>
    <t>67778260</t>
  </si>
  <si>
    <t>https://podminky.urs.cz/item/CS_URS_2025_01/762332131</t>
  </si>
  <si>
    <t>"Výpis řeziva střechy</t>
  </si>
  <si>
    <t>"Pozednice 120/100"  7,5+6,0+4,8+4,0+3,0</t>
  </si>
  <si>
    <t>"krokev 100/140"  3,6*13</t>
  </si>
  <si>
    <t>"kleština 60/160"  5,0*41</t>
  </si>
  <si>
    <t>"vypodložení 30/160"  1,0*8</t>
  </si>
  <si>
    <t>198</t>
  </si>
  <si>
    <t>60512126</t>
  </si>
  <si>
    <t>hranol stavební řezivo průřezu do 120cm2 dl 6-8m</t>
  </si>
  <si>
    <t>919103645</t>
  </si>
  <si>
    <t>"Pozednice 120/100"  (7,5+6,0+4,8+4,0+3,0)*0,12*0,1</t>
  </si>
  <si>
    <t>"krokev 100/140"  (3,6*13)*0,1*0,14</t>
  </si>
  <si>
    <t>"kleština 60/160"  (5,0*41)*0,06*0,16</t>
  </si>
  <si>
    <t>"vypodložení 30/160"  (1,0*8)*0,03*0,16</t>
  </si>
  <si>
    <t>2,965*1,1 'Přepočtené koeficientem množství</t>
  </si>
  <si>
    <t>199</t>
  </si>
  <si>
    <t>762332132</t>
  </si>
  <si>
    <t>Montáž vázaných konstrukcí krovů střech pultových, sedlových, valbových, stanových čtvercového nebo obdélníkového půdorysu z řeziva hraněného pomocí tesařských spojů průřezové plochy přes 120 do 224 cm2</t>
  </si>
  <si>
    <t>-1020930133</t>
  </si>
  <si>
    <t>https://podminky.urs.cz/item/CS_URS_2025_01/762332132</t>
  </si>
  <si>
    <t>"pásek 120/120"  1,0*14</t>
  </si>
  <si>
    <t>"krokev 100/180"  6,5*24+5,0*5+4,2*5+3,2*7+3,0*1</t>
  </si>
  <si>
    <t>"výměna 100/180"  2,2*2+1,4*2</t>
  </si>
  <si>
    <t>200</t>
  </si>
  <si>
    <t>60512131</t>
  </si>
  <si>
    <t>hranol stavební řezivo průřezu do 224cm2 dl 6-8m</t>
  </si>
  <si>
    <t>-809410378</t>
  </si>
  <si>
    <t>"pásek 120/120"  (1,0*14)*0,12*0,12</t>
  </si>
  <si>
    <t>"krokev 100/180"  (6,5*24+5,0*5+4,2*5+3,2*7+3,0*1)*0,1*0,18</t>
  </si>
  <si>
    <t>"výměna 100/180"  (2,2*2+1,4*2)*0,1*0,18</t>
  </si>
  <si>
    <t>4,425*1,1 'Přepočtené koeficientem množství</t>
  </si>
  <si>
    <t>201</t>
  </si>
  <si>
    <t>762332133</t>
  </si>
  <si>
    <t>Montáž vázaných konstrukcí krovů střech pultových, sedlových, valbových, stanových čtvercového nebo obdélníkového půdorysu z řeziva hraněného pomocí tesařských spojů průřezové plochy přes 224 do 288 cm2</t>
  </si>
  <si>
    <t>-1251988526</t>
  </si>
  <si>
    <t>https://podminky.urs.cz/item/CS_URS_2025_01/762332133</t>
  </si>
  <si>
    <t>"sloupek 160/160"  3,0*7</t>
  </si>
  <si>
    <t>202</t>
  </si>
  <si>
    <t>60512136</t>
  </si>
  <si>
    <t>hranol stavební řezivo průřezu do 288cm2 dl 6-8m</t>
  </si>
  <si>
    <t>-1310262928</t>
  </si>
  <si>
    <t>"sloupek 160/160"  (3,0*7)*0,16*0,16</t>
  </si>
  <si>
    <t>0,538*1,1 'Přepočtené koeficientem množství</t>
  </si>
  <si>
    <t>203</t>
  </si>
  <si>
    <t>762332135</t>
  </si>
  <si>
    <t>Montáž vázaných konstrukcí krovů střech pultových, sedlových, valbových, stanových čtvercového nebo obdélníkového půdorysu z řeziva hraněného pomocí tesařských spojů průřezové plochy přes 450 cm2</t>
  </si>
  <si>
    <t>2089343052</t>
  </si>
  <si>
    <t>https://podminky.urs.cz/item/CS_URS_2025_01/762332135</t>
  </si>
  <si>
    <t>"vaznice 200/260"  7,8*2+7,6*2+4,8*2+3,2*2</t>
  </si>
  <si>
    <t>204</t>
  </si>
  <si>
    <t>60512146</t>
  </si>
  <si>
    <t>hranol stavební řezivo průřezu nad 450cm2 dl 6-8m</t>
  </si>
  <si>
    <t>-1981674950</t>
  </si>
  <si>
    <t>"vaznice 200/260"  (7,8*2+7,6*2+4,8*2+3,2*2)*0,2*0,26</t>
  </si>
  <si>
    <t>2,434*1,1 'Přepočtené koeficientem množství</t>
  </si>
  <si>
    <t>205</t>
  </si>
  <si>
    <t>762332531</t>
  </si>
  <si>
    <t>Montáž vázaných konstrukcí krovů střech pultových, sedlových, valbových, stanových čtvercového nebo obdélníkového půdorysu z řeziva hoblovaného pomocí tesařských spojů průřezové plochy přes 50 do 120 cm2</t>
  </si>
  <si>
    <t>-2017785212</t>
  </si>
  <si>
    <t>https://podminky.urs.cz/item/CS_URS_2025_01/762332531</t>
  </si>
  <si>
    <t>"základní trám 100/120"  3,7*10</t>
  </si>
  <si>
    <t>"pásek 100/100"  0,8*6</t>
  </si>
  <si>
    <t>206</t>
  </si>
  <si>
    <t>1157959072</t>
  </si>
  <si>
    <t>"základní trám 100/120"  0,45</t>
  </si>
  <si>
    <t>"pásek 100/100"  0,05</t>
  </si>
  <si>
    <t>0,5*1,1 'Přepočtené koeficientem množství</t>
  </si>
  <si>
    <t>207</t>
  </si>
  <si>
    <t>762332532</t>
  </si>
  <si>
    <t>Montáž vázaných konstrukcí krovů střech pultových, sedlových, valbových, stanových čtvercového nebo obdélníkového půdorysu z řeziva hoblovaného pomocí tesařských spojů průřezové plochy přes 120 do 224 cm2</t>
  </si>
  <si>
    <t>785375506</t>
  </si>
  <si>
    <t>https://podminky.urs.cz/item/CS_URS_2025_01/762332532</t>
  </si>
  <si>
    <t>"vaznice 120/140"  8,3*2</t>
  </si>
  <si>
    <t>"sloupek 120/120"  2,7*4</t>
  </si>
  <si>
    <t>"sloupek 120/120" 2,3*4</t>
  </si>
  <si>
    <t>208</t>
  </si>
  <si>
    <t>-2063101643</t>
  </si>
  <si>
    <t>"vaznice 120/140"  0,28</t>
  </si>
  <si>
    <t>"sloupek 120/120"  0,29</t>
  </si>
  <si>
    <t>0,57*1,1 'Přepočtené koeficientem množství</t>
  </si>
  <si>
    <t>209</t>
  </si>
  <si>
    <t>762341210</t>
  </si>
  <si>
    <t>Montáž bednění střech rovných a šikmých sklonu do 60° s vyřezáním otvorů z prken hrubých na sraz tl. do 32 mm</t>
  </si>
  <si>
    <t>1671162189</t>
  </si>
  <si>
    <t>https://podminky.urs.cz/item/CS_URS_2025_01/762341210</t>
  </si>
  <si>
    <t>D.1.1 Půdorys 2.NP - Krov (Nový stav)</t>
  </si>
  <si>
    <t>"Prkenný záklop tl. 25 mm na kci krovu</t>
  </si>
  <si>
    <t>(23,4*6,3)*2</t>
  </si>
  <si>
    <t>"vikýře boky - odměřeno z PD"  2,7*3*2</t>
  </si>
  <si>
    <t>"Prkenný záklop tl. 25 mm na střešní latě</t>
  </si>
  <si>
    <t>(23,4*6,3)*2+(14,0*5,9)*2</t>
  </si>
  <si>
    <t>210</t>
  </si>
  <si>
    <t>1677147055</t>
  </si>
  <si>
    <t>((23,4*6,3)*2)*0,025</t>
  </si>
  <si>
    <t>"vikýře boky - odměřeno z PD"  (2,7*3*2)*0,025</t>
  </si>
  <si>
    <t>((23,4*6,3)*2+(14,0*5,9)*2)*0,025</t>
  </si>
  <si>
    <t>19,682*1,1 'Přepočtené koeficientem množství</t>
  </si>
  <si>
    <t>211</t>
  </si>
  <si>
    <t>762341250</t>
  </si>
  <si>
    <t>Montáž bednění střech rovných a šikmých sklonu do 60° s vyřezáním otvorů z prken hoblovaných</t>
  </si>
  <si>
    <t>482516388</t>
  </si>
  <si>
    <t>https://podminky.urs.cz/item/CS_URS_2025_01/762341250</t>
  </si>
  <si>
    <t>"střecha terasy - prkenný záklop"  8,3*3,7</t>
  </si>
  <si>
    <t>212</t>
  </si>
  <si>
    <t>6512738</t>
  </si>
  <si>
    <t>"střecha terasy - prkenný záklop"  (8,3*3,7)*0,025</t>
  </si>
  <si>
    <t>0,768*1,1 'Přepočtené koeficientem množství</t>
  </si>
  <si>
    <t>213</t>
  </si>
  <si>
    <t>762342511</t>
  </si>
  <si>
    <t>Montáž laťování montáž kontralatí na podklad bez tepelné izolace</t>
  </si>
  <si>
    <t>-1160651786</t>
  </si>
  <si>
    <t>https://podminky.urs.cz/item/CS_URS_2025_01/762342511</t>
  </si>
  <si>
    <t>23,4/0,5*6,3*2+14,0/0,5*5,9*2</t>
  </si>
  <si>
    <t>"vikýře boky - odměřeno z PD"  (3/0,5*1,6/2)*3*2</t>
  </si>
  <si>
    <t>214</t>
  </si>
  <si>
    <t>60514114</t>
  </si>
  <si>
    <t>řezivo jehličnaté lať impregnovaná dl 4 m</t>
  </si>
  <si>
    <t>-1189908643</t>
  </si>
  <si>
    <t>"laťování 40x40</t>
  </si>
  <si>
    <t>(23,4/0,5*6,3*2+14,0/0,5*5,9*2)*0,04*0,04</t>
  </si>
  <si>
    <t>"vikýře boky - odměřeno z PD"  ((3/0,5*1,6/2)*3*2)*0,04*0,04</t>
  </si>
  <si>
    <t>1,518*1,1 'Přepočtené koeficientem množství</t>
  </si>
  <si>
    <t>215</t>
  </si>
  <si>
    <t>762353320</t>
  </si>
  <si>
    <t>Montáž nadstřešních konstrukcí střešních vikýřů z hraněného řeziva, sedlových, průřezové plochy přes 100 do 144 cm2</t>
  </si>
  <si>
    <t>818738038</t>
  </si>
  <si>
    <t>https://podminky.urs.cz/item/CS_URS_2025_01/762353320</t>
  </si>
  <si>
    <t>"pozednice 120/100"  5,0+3,0*2,0</t>
  </si>
  <si>
    <t>"sloupek 100/120"  1,5*5+1,0*5</t>
  </si>
  <si>
    <t>216</t>
  </si>
  <si>
    <t>1039473724</t>
  </si>
  <si>
    <t>"pozednice 120/100"  (5,0+3,0*2,0)*0,12*0,1</t>
  </si>
  <si>
    <t>"sloupek 100/120"  (1,5*5+1,0*5)*0,1*0,12</t>
  </si>
  <si>
    <t>0,282*1,1 'Přepočtené koeficientem množství</t>
  </si>
  <si>
    <t>217</t>
  </si>
  <si>
    <t>762353330</t>
  </si>
  <si>
    <t>Montáž nadstřešních konstrukcí střešních vikýřů z hraněného řeziva, sedlových, průřezové plochy přes 144 do 224 cm2</t>
  </si>
  <si>
    <t>-1896334205</t>
  </si>
  <si>
    <t>https://podminky.urs.cz/item/CS_URS_2025_01/762353330</t>
  </si>
  <si>
    <t>"krokev 100/180"  1,0*6</t>
  </si>
  <si>
    <t>"výměna 100/180"  4,9*2+3,0*2</t>
  </si>
  <si>
    <t>218</t>
  </si>
  <si>
    <t>23960311</t>
  </si>
  <si>
    <t>"krokev 100/180"  (1,0*6)*0,1*0,18</t>
  </si>
  <si>
    <t>"výměna 100/180"  (4,9*2+3,0*2)*0,1*0,18</t>
  </si>
  <si>
    <t>0,392*1,1 'Přepočtené koeficientem množství</t>
  </si>
  <si>
    <t>219</t>
  </si>
  <si>
    <t>762361313</t>
  </si>
  <si>
    <t>Konstrukční vrstva pod klempířské prvky pro oplechování horních ploch zdí a nadezdívek (atik) z desek dřevoštěpkových šroubovaných do podkladu, tloušťky desky 25 mm</t>
  </si>
  <si>
    <t>-767379769</t>
  </si>
  <si>
    <t>https://podminky.urs.cz/item/CS_URS_2025_01/762361313</t>
  </si>
  <si>
    <t>(5,7+5,36+1,28+0,91+0,825+2,425)*0,44</t>
  </si>
  <si>
    <t>220</t>
  </si>
  <si>
    <t>762381111</t>
  </si>
  <si>
    <t>Ukotvení komínu ke krovu do šikmé plochy nebo do hřebene</t>
  </si>
  <si>
    <t>-322677954</t>
  </si>
  <si>
    <t>https://podminky.urs.cz/item/CS_URS_2025_01/762381111</t>
  </si>
  <si>
    <t>1+1</t>
  </si>
  <si>
    <t>221</t>
  </si>
  <si>
    <t>762395000</t>
  </si>
  <si>
    <t>Spojovací prostředky krovů, bednění a laťování, nadstřešních konstrukcí svorníky, prkna, hřebíky, pásová ocel, vruty</t>
  </si>
  <si>
    <t>2007355197</t>
  </si>
  <si>
    <t>https://podminky.urs.cz/item/CS_URS_2025_01/762395000</t>
  </si>
  <si>
    <t>TER_řezivo120+TER_řezivo224+TER_střecha</t>
  </si>
  <si>
    <t>222</t>
  </si>
  <si>
    <t>762511286R</t>
  </si>
  <si>
    <t>Podlahové konstrukce podkladové z dřevoštěpkových desek OSB dvouvrstvých lepených na pero a drážku 2x25 mm</t>
  </si>
  <si>
    <t>349030460</t>
  </si>
  <si>
    <t>Skladba S05, S06, S09, S10, S11</t>
  </si>
  <si>
    <t>223</t>
  </si>
  <si>
    <t>762524104</t>
  </si>
  <si>
    <t>Položení podlah hoblovaných na pero a drážku z prken</t>
  </si>
  <si>
    <t>714446699</t>
  </si>
  <si>
    <t>https://podminky.urs.cz/item/CS_URS_2025_01/762524104</t>
  </si>
  <si>
    <t>"prkna podlaha 25 mm"  30,5</t>
  </si>
  <si>
    <t>224</t>
  </si>
  <si>
    <t>1790353747</t>
  </si>
  <si>
    <t>"prkna podlaha 25 mm"  0,76</t>
  </si>
  <si>
    <t>0,76*1,1 'Přepočtené koeficientem množství</t>
  </si>
  <si>
    <t>225</t>
  </si>
  <si>
    <t>762595001</t>
  </si>
  <si>
    <t>Spojovací prostředky podlah a podkladových konstrukcí hřebíky, vruty</t>
  </si>
  <si>
    <t>1334719394</t>
  </si>
  <si>
    <t>https://podminky.urs.cz/item/CS_URS_2025_01/762595001</t>
  </si>
  <si>
    <t>226</t>
  </si>
  <si>
    <t>762822120</t>
  </si>
  <si>
    <t>Montáž stropních trámů z hraněného a polohraněného řeziva s trámovými výměnami, průřezové plochy přes 144 do 288 cm2</t>
  </si>
  <si>
    <t>-1884336906</t>
  </si>
  <si>
    <t>https://podminky.urs.cz/item/CS_URS_2025_01/762822120</t>
  </si>
  <si>
    <t>Výpis řeziva</t>
  </si>
  <si>
    <t>"stropní trám 120/180 - O1, O2, O3" 3,4*19+3,2*1+2,0*1</t>
  </si>
  <si>
    <t>Výpis prvků nad částí přízemí č.p.11</t>
  </si>
  <si>
    <t>"původní dřevěné trámy - TP"  4,65*4</t>
  </si>
  <si>
    <t>227</t>
  </si>
  <si>
    <t>871789061</t>
  </si>
  <si>
    <t>"stropní trám 120/180 - O1, O2, O3" 1,4</t>
  </si>
  <si>
    <t>1,4*1,1 'Přepočtené koeficientem množství</t>
  </si>
  <si>
    <t>228</t>
  </si>
  <si>
    <t>762823220</t>
  </si>
  <si>
    <t>Montáž stropních trámů z hoblovaného řeziva s trámovými výměnami, průřezové plochy přes 144 do 288 cm2</t>
  </si>
  <si>
    <t>-228815345</t>
  </si>
  <si>
    <t>https://podminky.urs.cz/item/CS_URS_2025_01/762823220</t>
  </si>
  <si>
    <t>"Podlahový trám 140/180"  8,3*5+4,2*2</t>
  </si>
  <si>
    <t>"Základní trám 140/140"  3,3*4+1,4*2</t>
  </si>
  <si>
    <t>"Základní trám 120/140"  1,4*1</t>
  </si>
  <si>
    <t>229</t>
  </si>
  <si>
    <t>1007708765</t>
  </si>
  <si>
    <t>"Podlahový trám 140/180"  1,08</t>
  </si>
  <si>
    <t>"Základní trám 140/140"  0,3</t>
  </si>
  <si>
    <t>"Základní trám 120/140"  0,03</t>
  </si>
  <si>
    <t>1,41*1,1 'Přepočtené koeficientem množství</t>
  </si>
  <si>
    <t>230</t>
  </si>
  <si>
    <t>762895000</t>
  </si>
  <si>
    <t>Spojovací prostředky záklopu stropů, stropnic, podbíjení hřebíky, svorníky</t>
  </si>
  <si>
    <t>-399252901</t>
  </si>
  <si>
    <t>https://podminky.urs.cz/item/CS_URS_2025_01/762895000</t>
  </si>
  <si>
    <t>"Záklop podlahy 2.NP</t>
  </si>
  <si>
    <t>OSB*0,025</t>
  </si>
  <si>
    <t>231</t>
  </si>
  <si>
    <t>998762202</t>
  </si>
  <si>
    <t>Přesun hmot pro konstrukce tesařské stanovený procentní sazbou (%) z ceny vodorovná dopravní vzdálenost do 50 m základní v objektech výšky přes 6 do 12 m</t>
  </si>
  <si>
    <t>-320323157</t>
  </si>
  <si>
    <t>https://podminky.urs.cz/item/CS_URS_2025_01/998762202</t>
  </si>
  <si>
    <t>763</t>
  </si>
  <si>
    <t>Konstrukce suché výstavby</t>
  </si>
  <si>
    <t>232</t>
  </si>
  <si>
    <t>763111414</t>
  </si>
  <si>
    <t>Příčka ze sádrokartonových desek s nosnou konstrukcí z jednoduchých ocelových profilů UW, CW dvojitě opláštěná deskami standardními A tl. 2 x 12,5 mm s izolací, EI 60, příčka tl. 125 mm, profil 75, Rw do 53 dB</t>
  </si>
  <si>
    <t>-1172340272</t>
  </si>
  <si>
    <t>https://podminky.urs.cz/item/CS_URS_2025_01/763111414</t>
  </si>
  <si>
    <t>(4,28+2,3+3,035+1,775+4,185+1,39+4,0)*2,4</t>
  </si>
  <si>
    <t>-0,8*1,97*4</t>
  </si>
  <si>
    <t>233</t>
  </si>
  <si>
    <t>763111417</t>
  </si>
  <si>
    <t>Příčka ze sádrokartonových desek s nosnou konstrukcí z jednoduchých ocelových profilů UW, CW dvojitě opláštěná deskami standardními A tl. 2 x 12,5 mm s izolací, EI 60, příčka tl. 150 mm, profil 100, Rw do 56 dB</t>
  </si>
  <si>
    <t>298722106</t>
  </si>
  <si>
    <t>https://podminky.urs.cz/item/CS_URS_2025_01/763111417</t>
  </si>
  <si>
    <t>(2,54+3,2+2,96+4,32)*2,4</t>
  </si>
  <si>
    <t>-0,8*1,97*3</t>
  </si>
  <si>
    <t>234</t>
  </si>
  <si>
    <t>763112315</t>
  </si>
  <si>
    <t>Příčka mezibytová ze sádrokartonových desek s nosnou konstrukcí ze zdvojených ocelových profilů UW, CW dvojitě opláštěná deskami standardními A tl. 2 x 12,5 mm s dvojitou izolací, EI 60, příčka tl. 205 mm, profil 75, Rw do 64 dB</t>
  </si>
  <si>
    <t>-253566881</t>
  </si>
  <si>
    <t>https://podminky.urs.cz/item/CS_URS_2025_01/763112315</t>
  </si>
  <si>
    <t>(8,31*3+1,6+3,08)*2,4</t>
  </si>
  <si>
    <t>235</t>
  </si>
  <si>
    <t>763121423</t>
  </si>
  <si>
    <t>Stěna předsazená ze sádrokartonových desek s nosnou konstrukcí z ocelových profilů CW, UW jednoduše opláštěná deskou protipožární DF tl. 12,5 mm s izolací, EI 30, stěna tl. 87,5 mm, profil 75, Rw do 12 dB</t>
  </si>
  <si>
    <t>1435614368</t>
  </si>
  <si>
    <t>https://podminky.urs.cz/item/CS_URS_2025_01/763121423</t>
  </si>
  <si>
    <t>"míst. 204" 1,5*1,150</t>
  </si>
  <si>
    <t>"míst. 205"  4,28*1,150</t>
  </si>
  <si>
    <t>236</t>
  </si>
  <si>
    <t>763121425</t>
  </si>
  <si>
    <t>Stěna předsazená ze sádrokartonových desek s nosnou konstrukcí z ocelových profilů CW, UW jednoduše opláštěná deskou protipožární DF tl. 12,5 mm s izolací, EI 30, stěna tl. 112,5 mm, profil 100, Rw do 12 dB</t>
  </si>
  <si>
    <t>45555123</t>
  </si>
  <si>
    <t>https://podminky.urs.cz/item/CS_URS_2025_01/763121425</t>
  </si>
  <si>
    <t>"míst. 203"  2,79*1,150</t>
  </si>
  <si>
    <t>"míst. 206"  4,28*1,0</t>
  </si>
  <si>
    <t>"míst. 208"  1,4*1,2</t>
  </si>
  <si>
    <t>"míst. 210"  4,1*1,0</t>
  </si>
  <si>
    <t>"míst. 211"  4,1*1,0</t>
  </si>
  <si>
    <t>"míst. 212"  2,54*1,0</t>
  </si>
  <si>
    <t>"míst. 214"  4,345*1,0</t>
  </si>
  <si>
    <t>"míst. 215"  4,345*1,0</t>
  </si>
  <si>
    <t>237</t>
  </si>
  <si>
    <t>763121590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</si>
  <si>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</si>
  <si>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1576769357</t>
  </si>
  <si>
    <t>https://podminky.urs.cz/item/CS_URS_2025_01/763121590</t>
  </si>
  <si>
    <t>"míst. 102"  0,95*2*1,2</t>
  </si>
  <si>
    <t>"míst. 103"  (1,7+0,99)*1,2</t>
  </si>
  <si>
    <t>"míst. 104"  1,5*1,2</t>
  </si>
  <si>
    <t>"míst. 109"  0,735*1,2</t>
  </si>
  <si>
    <t>"míst. 111"  1,0*1,2</t>
  </si>
  <si>
    <t>"míst. 207"  2,3*1,2+0,95*1,2</t>
  </si>
  <si>
    <t>"míst. 209"  2,3*1,2+1,56*2,3</t>
  </si>
  <si>
    <t>"míst. 213"  1,2*1,2+1,05+1,6</t>
  </si>
  <si>
    <t>238</t>
  </si>
  <si>
    <t>763131411</t>
  </si>
  <si>
    <t>Podhled ze sádrokartonových desek dvouvrstvá zavěšená spodní konstrukce z ocelových profilů CD, UD jednoduše opláštěná deskou standardní A, tl. 12,5 mm, bez izolace</t>
  </si>
  <si>
    <t>-707620692</t>
  </si>
  <si>
    <t>https://podminky.urs.cz/item/CS_URS_2025_01/763131411</t>
  </si>
  <si>
    <t>"míst. 106 - skladba S01"  22,5</t>
  </si>
  <si>
    <t>239</t>
  </si>
  <si>
    <t>763131431</t>
  </si>
  <si>
    <t>Podhled ze sádrokartonových desek dvouvrstvá zavěšená spodní konstrukce z ocelových profilů CD, UD jednoduše opláštěná deskou protipožární DF, tl. 12,5 mm, bez izolace, REI do 90</t>
  </si>
  <si>
    <t>-784566072</t>
  </si>
  <si>
    <t>https://podminky.urs.cz/item/CS_URS_2025_01/763131431</t>
  </si>
  <si>
    <t>"míst. 205"  4,28*1,68</t>
  </si>
  <si>
    <t>"míst. 206"  4,28*2,36</t>
  </si>
  <si>
    <t>"míst. 208"  1,4*2,2</t>
  </si>
  <si>
    <t>"míst. 210"  4,1*2,0</t>
  </si>
  <si>
    <t>"míst. 211"  4,1*2,1</t>
  </si>
  <si>
    <t>"míst. 212"  2,54*2,85</t>
  </si>
  <si>
    <t>"míst. 214"  4,345*2,05</t>
  </si>
  <si>
    <t>"míst. 215"  4,345*2,05</t>
  </si>
  <si>
    <t>240</t>
  </si>
  <si>
    <t>763131451</t>
  </si>
  <si>
    <t>Podhled ze sádrokartonových desek dvouvrstvá zavěšená spodní konstrukce z ocelových profilů CD, UD jednoduše opláštěná deskou impregnovanou H2, tl. 12,5 mm, bez izolace</t>
  </si>
  <si>
    <t>672057375</t>
  </si>
  <si>
    <t>https://podminky.urs.cz/item/CS_URS_2025_01/763131451</t>
  </si>
  <si>
    <t>Skladba S01</t>
  </si>
  <si>
    <t>"míst. 104"  2,8</t>
  </si>
  <si>
    <t>241</t>
  </si>
  <si>
    <t>763131471</t>
  </si>
  <si>
    <t>Podhled ze sádrokartonových desek dvouvrstvá zavěšená spodní konstrukce z ocelových profilů CD, UD jednoduše opláštěná deskou impregnovanou protipožární DFH2, tl. 12,5 mm, bez izolace, REI do 90</t>
  </si>
  <si>
    <t>-209541200</t>
  </si>
  <si>
    <t>https://podminky.urs.cz/item/CS_URS_2025_01/763131471</t>
  </si>
  <si>
    <t>242</t>
  </si>
  <si>
    <t>763131751</t>
  </si>
  <si>
    <t>Podhled ze sádrokartonových desek ostatní práce a konstrukce na podhledech ze sádrokartonových desek montáž parotěsné zábrany</t>
  </si>
  <si>
    <t>1982495825</t>
  </si>
  <si>
    <t>https://podminky.urs.cz/item/CS_URS_2025_01/763131751</t>
  </si>
  <si>
    <t>SDK_puda_DF+SDK_podhled_DF+SDK_podhled_DFH2+SDK_předsť_120+SDK_předsť_90</t>
  </si>
  <si>
    <t>243</t>
  </si>
  <si>
    <t>28329028</t>
  </si>
  <si>
    <t>fólie PE vyztužená Al vrstvou pro parotěsnou vrstvu 150g/m2 s integrovanou lepící páskou</t>
  </si>
  <si>
    <t>-699972872</t>
  </si>
  <si>
    <t>229,909*1,1235 'Přepočtené koeficientem množství</t>
  </si>
  <si>
    <t>244</t>
  </si>
  <si>
    <t>763161519</t>
  </si>
  <si>
    <t>Podkroví ze sádrokartonových desek dvouvrstvá spodní konstrukce z ocelových profilů CD, UD na krokvových nástavcích jednoduše opláštěných deskou protipožární DF, tl. 12,5 mm, bez TI</t>
  </si>
  <si>
    <t>-1689033786</t>
  </si>
  <si>
    <t>https://podminky.urs.cz/item/CS_URS_2025_01/763161519</t>
  </si>
  <si>
    <t>"míst. 203"  2,79*2,35</t>
  </si>
  <si>
    <t>"míst. 204" 1,5*2,35</t>
  </si>
  <si>
    <t>"míst. 205"  4,28*2,35</t>
  </si>
  <si>
    <t>"míst. 206"  4,28*2,35-(0,78*1,4*2)</t>
  </si>
  <si>
    <t>"míst. 208"  1,4*2,35</t>
  </si>
  <si>
    <t>"míst. 210"  4,1*2,35-(0,78*1,4*2)</t>
  </si>
  <si>
    <t>"míst. 211"  4,1*2,35-(0,78*1,4*2)</t>
  </si>
  <si>
    <t>"míst. 212"  2,54*2,35-(0,78*1,4)</t>
  </si>
  <si>
    <t>"míst. 214"  4,345*2,35-(0,78*1,4)</t>
  </si>
  <si>
    <t>"míst. 215"  4,345*2,35-(0,78*1,4*2)</t>
  </si>
  <si>
    <t>245</t>
  </si>
  <si>
    <t>763181311</t>
  </si>
  <si>
    <t>Výplně otvorů konstrukcí ze sádrokartonových desek montáž zárubně kovové s konstrukcí jednokřídlové</t>
  </si>
  <si>
    <t>1604628058</t>
  </si>
  <si>
    <t>https://podminky.urs.cz/item/CS_URS_2025_01/763181311</t>
  </si>
  <si>
    <t>"míst. 202"  1</t>
  </si>
  <si>
    <t>"míst. 208"  1</t>
  </si>
  <si>
    <t>246</t>
  </si>
  <si>
    <t>-1251310481</t>
  </si>
  <si>
    <t>247</t>
  </si>
  <si>
    <t>763181411</t>
  </si>
  <si>
    <t>Výplně otvorů konstrukcí ze sádrokartonových desek ztužující výplň otvoru pro dveře s CW a UW profilem, výšky příčky do 2,60 m</t>
  </si>
  <si>
    <t>1980115905</t>
  </si>
  <si>
    <t>https://podminky.urs.cz/item/CS_URS_2025_01/763181411</t>
  </si>
  <si>
    <t>"míst. 202"  1+1</t>
  </si>
  <si>
    <t>"míst. 208"  1+1</t>
  </si>
  <si>
    <t>248</t>
  </si>
  <si>
    <t>763182411</t>
  </si>
  <si>
    <t>Výplně otvorů konstrukcí ze sádrokartonových desek opláštění obvodu (špalety) střešního okna z desek včetně Al rohu hloubky do 0,5 m</t>
  </si>
  <si>
    <t>1958811286</t>
  </si>
  <si>
    <t>https://podminky.urs.cz/item/CS_URS_2025_01/763182411</t>
  </si>
  <si>
    <t>"míst. 206"  (0,78*2+1,4*2)*2</t>
  </si>
  <si>
    <t>"míst. 210"  (0,78*2+1,4*2)*2</t>
  </si>
  <si>
    <t>"míst. 211"  (0,78*2+1,4*2)*2</t>
  </si>
  <si>
    <t>"míst. 212"  0,78*2+1,4*2</t>
  </si>
  <si>
    <t>"míst. 214"  0,78*2+1,4*2</t>
  </si>
  <si>
    <t>"míst. 215"  (0,78*2+1,4*2)*2</t>
  </si>
  <si>
    <t>249</t>
  </si>
  <si>
    <t>998763402</t>
  </si>
  <si>
    <t>Přesun hmot pro konstrukce montované z desek sádrokartonových, sádrovláknitých, cementovláknitých nebo cementových stanovený procentní sazbou (%) z ceny vodorovná dopravní vzdálenost do 50 m základní v objektech výšky přes 6 do 12 m</t>
  </si>
  <si>
    <t>-1616511238</t>
  </si>
  <si>
    <t>https://podminky.urs.cz/item/CS_URS_2025_01/998763402</t>
  </si>
  <si>
    <t>250</t>
  </si>
  <si>
    <t>764021401</t>
  </si>
  <si>
    <t>Podkladní plech z hliníkového plechu rš 150 mm</t>
  </si>
  <si>
    <t>1708595165</t>
  </si>
  <si>
    <t>https://podminky.urs.cz/item/CS_URS_2025_01/764021401</t>
  </si>
  <si>
    <t>"střecha terasy "  8,3</t>
  </si>
  <si>
    <t>251</t>
  </si>
  <si>
    <t>764021403</t>
  </si>
  <si>
    <t>Podkladní plech z hliníkového plechu rš 250 mm</t>
  </si>
  <si>
    <t>1471787925</t>
  </si>
  <si>
    <t>https://podminky.urs.cz/item/CS_URS_2025_01/764021403</t>
  </si>
  <si>
    <t>23,4*2+14,0*2</t>
  </si>
  <si>
    <t>252</t>
  </si>
  <si>
    <t>764121411</t>
  </si>
  <si>
    <t>Krytina z hliníkového plechu s úpravou u okapů, prostupů a výčnělků střechy rovné drážkováním ze svitků rš 670 mm, sklon střechy do 30°</t>
  </si>
  <si>
    <t>-213290029</t>
  </si>
  <si>
    <t>https://podminky.urs.cz/item/CS_URS_2025_01/764121411</t>
  </si>
  <si>
    <t>"střecha terasy "  8,3*3,7</t>
  </si>
  <si>
    <t>253</t>
  </si>
  <si>
    <t>764121452</t>
  </si>
  <si>
    <t>Krytina z hliníkového plechu s úpravou u okapů, prostupů a výčnělků ze šablon, počet kusů přes 4 do 10 ks/m2 do 30°</t>
  </si>
  <si>
    <t>-326623410</t>
  </si>
  <si>
    <t>https://podminky.urs.cz/item/CS_URS_2025_01/764121452</t>
  </si>
  <si>
    <t>254</t>
  </si>
  <si>
    <t>764221406</t>
  </si>
  <si>
    <t>Oplechování střešních prvků z hliníkového plechu hřebene větraného, včetně větrací mřížky rš 500 mm</t>
  </si>
  <si>
    <t>850133797</t>
  </si>
  <si>
    <t>https://podminky.urs.cz/item/CS_URS_2025_01/764221406</t>
  </si>
  <si>
    <t>23,4+14,0</t>
  </si>
  <si>
    <t>255</t>
  </si>
  <si>
    <t>764221467</t>
  </si>
  <si>
    <t>Oplechování střešních prvků z hliníkového plechu úžlabí rš 670 mm</t>
  </si>
  <si>
    <t>-1671578410</t>
  </si>
  <si>
    <t>https://podminky.urs.cz/item/CS_URS_2025_01/764221467</t>
  </si>
  <si>
    <t>6,3*2</t>
  </si>
  <si>
    <t>256</t>
  </si>
  <si>
    <t>764221476</t>
  </si>
  <si>
    <t>Oplechování střešních prvků z hliníkového plechu Příplatek k cenám za provedení úžlabí v plechové krytině</t>
  </si>
  <si>
    <t>1696120683</t>
  </si>
  <si>
    <t>https://podminky.urs.cz/item/CS_URS_2025_01/764221476</t>
  </si>
  <si>
    <t>257</t>
  </si>
  <si>
    <t>764222401</t>
  </si>
  <si>
    <t>Oplechování střešních prvků z hliníkového plechu štítu závětrnou lištou rš 160 mm</t>
  </si>
  <si>
    <t>616094595</t>
  </si>
  <si>
    <t>https://podminky.urs.cz/item/CS_URS_2025_01/764222401</t>
  </si>
  <si>
    <t>"střecha terasy "  3,7*2</t>
  </si>
  <si>
    <t>258</t>
  </si>
  <si>
    <t>764222403</t>
  </si>
  <si>
    <t>Oplechování střešních prvků z hliníkového plechu štítu závětrnou lištou rš 250 mm</t>
  </si>
  <si>
    <t>-1742944571</t>
  </si>
  <si>
    <t>https://podminky.urs.cz/item/CS_URS_2025_01/764222403</t>
  </si>
  <si>
    <t>6,3*2+5,9*2</t>
  </si>
  <si>
    <t>"vikýře boky - odměřeno z PD"  3,0*3*2</t>
  </si>
  <si>
    <t>259</t>
  </si>
  <si>
    <t>764222431</t>
  </si>
  <si>
    <t>Oplechování střešních prvků z hliníkového plechu okapu okapovým plechem střechy rovné rš 150 mm</t>
  </si>
  <si>
    <t>1801167560</t>
  </si>
  <si>
    <t>https://podminky.urs.cz/item/CS_URS_2025_01/764222431</t>
  </si>
  <si>
    <t>260</t>
  </si>
  <si>
    <t>764222433</t>
  </si>
  <si>
    <t>Oplechování střešních prvků z hliníkového plechu okapu okapovým plechem střechy rovné rš 250 mm</t>
  </si>
  <si>
    <t>2116805064</t>
  </si>
  <si>
    <t>https://podminky.urs.cz/item/CS_URS_2025_01/764222433</t>
  </si>
  <si>
    <t>261</t>
  </si>
  <si>
    <t>764223458</t>
  </si>
  <si>
    <t>Oplechování střešních prvků z hliníkového plechu sněhový hák pro falcované tašky, šindele nebo šablony</t>
  </si>
  <si>
    <t>544902890</t>
  </si>
  <si>
    <t>https://podminky.urs.cz/item/CS_URS_2025_01/764223458</t>
  </si>
  <si>
    <t>"Předpoklad 2 ks/m2</t>
  </si>
  <si>
    <t>Střecha_objekt*2</t>
  </si>
  <si>
    <t>262</t>
  </si>
  <si>
    <t>764225406</t>
  </si>
  <si>
    <t>Oplechování horních ploch zdí a nadezdívek (atik) z hliníkového plechu celoplošně lepené rš 500 mm</t>
  </si>
  <si>
    <t>873733431</t>
  </si>
  <si>
    <t>https://podminky.urs.cz/item/CS_URS_2025_01/764225406</t>
  </si>
  <si>
    <t>(5,7+5,36+1,28+0,91+0,825+2,425)</t>
  </si>
  <si>
    <t>263</t>
  </si>
  <si>
    <t>764225446</t>
  </si>
  <si>
    <t>Oplechování horních ploch zdí a nadezdívek (atik) z hliníkového plechu Příplatek k cenám za zvýšenou pracnost při provedení rohu nebo koutu přes rš 400 mm</t>
  </si>
  <si>
    <t>-357663199</t>
  </si>
  <si>
    <t>https://podminky.urs.cz/item/CS_URS_2025_01/764225446</t>
  </si>
  <si>
    <t>264</t>
  </si>
  <si>
    <t>764226443</t>
  </si>
  <si>
    <t>Oplechování parapetů z hliníkového plechu rovných celoplošně lepené, bez rohů rš 250 mm</t>
  </si>
  <si>
    <t>254077781</t>
  </si>
  <si>
    <t>https://podminky.urs.cz/item/CS_URS_2025_01/764226443</t>
  </si>
  <si>
    <t>D.1.1 Výpis vnějších výplní - okna a dveře</t>
  </si>
  <si>
    <t>"KL01"  1,03*8</t>
  </si>
  <si>
    <t>"KL02"  1,03*2</t>
  </si>
  <si>
    <t>"KL03"  1,2*1</t>
  </si>
  <si>
    <t>"KL04"  1,31*1</t>
  </si>
  <si>
    <t>"KL05"  1,77*1</t>
  </si>
  <si>
    <t>"KL06"  0,858*1</t>
  </si>
  <si>
    <t>"KL07"  2,070*2</t>
  </si>
  <si>
    <t>"KL08"  0,96*1</t>
  </si>
  <si>
    <t>"KL14"  1,8*1</t>
  </si>
  <si>
    <t>"KL15"  1,1*2</t>
  </si>
  <si>
    <t>"KL16"  0,85*4</t>
  </si>
  <si>
    <t>Parapety</t>
  </si>
  <si>
    <t>265</t>
  </si>
  <si>
    <t>764321416</t>
  </si>
  <si>
    <t>Lemování zdí z hliníkového plechu boční nebo horní rovných, střech s krytinou skládanou mimo prejzovou rš 500 mm</t>
  </si>
  <si>
    <t>-703034907</t>
  </si>
  <si>
    <t>https://podminky.urs.cz/item/CS_URS_2025_01/764321416</t>
  </si>
  <si>
    <t>"vikýře"  5,0+3,0*2,0</t>
  </si>
  <si>
    <t>266</t>
  </si>
  <si>
    <t>764326423</t>
  </si>
  <si>
    <t>Lemování ventilačních nástavců z hliníkového plechu výšky do 1000 mm, se stříškou střech s krytinou skládanou mimo prejzovou nebo z plechu, průměru přes 100 do 150 mm</t>
  </si>
  <si>
    <t>1621863838</t>
  </si>
  <si>
    <t>https://podminky.urs.cz/item/CS_URS_2025_01/764326423</t>
  </si>
  <si>
    <t>"Předpoklad"  5</t>
  </si>
  <si>
    <t>267</t>
  </si>
  <si>
    <t>764521403</t>
  </si>
  <si>
    <t>Žlab podokapní z hliníkového plechu včetně háků a čel půlkruhový rš 250 mm</t>
  </si>
  <si>
    <t>-1074627460</t>
  </si>
  <si>
    <t>https://podminky.urs.cz/item/CS_URS_2025_01/764521403</t>
  </si>
  <si>
    <t>"Přístavba"   2,0</t>
  </si>
  <si>
    <t>268</t>
  </si>
  <si>
    <t>764521404</t>
  </si>
  <si>
    <t>Žlab podokapní z hliníkového plechu včetně háků a čel půlkruhový rš 330 mm</t>
  </si>
  <si>
    <t>84892655</t>
  </si>
  <si>
    <t>https://podminky.urs.cz/item/CS_URS_2025_01/764521404</t>
  </si>
  <si>
    <t>269</t>
  </si>
  <si>
    <t>764521443</t>
  </si>
  <si>
    <t>Žlab podokapní z hliníkového plechu kotlík oválný (trychtýřový), rš žlabu/průměr svodu 250/80 mm</t>
  </si>
  <si>
    <t>-2116448047</t>
  </si>
  <si>
    <t>https://podminky.urs.cz/item/CS_URS_2025_01/764521443</t>
  </si>
  <si>
    <t>"střecha terasy "  1</t>
  </si>
  <si>
    <t>"Přístavba"   1</t>
  </si>
  <si>
    <t>270</t>
  </si>
  <si>
    <t>764521444</t>
  </si>
  <si>
    <t>Žlab podokapní z hliníkového plechu kotlík oválný (trychtýřový), rš žlabu/průměr svodu 330/100 mm</t>
  </si>
  <si>
    <t>92960572</t>
  </si>
  <si>
    <t>https://podminky.urs.cz/item/CS_URS_2025_01/764521444</t>
  </si>
  <si>
    <t>271</t>
  </si>
  <si>
    <t>764528421</t>
  </si>
  <si>
    <t>Svod z hliníkového plechu včetně objímek, kolen a odskoků kruhový, průměru 80 mm</t>
  </si>
  <si>
    <t>889119246</t>
  </si>
  <si>
    <t>https://podminky.urs.cz/item/CS_URS_2025_01/764528421</t>
  </si>
  <si>
    <t>"střecha terasy "  4,5</t>
  </si>
  <si>
    <t>"Přístavba"   2,8</t>
  </si>
  <si>
    <t>272</t>
  </si>
  <si>
    <t>764528422</t>
  </si>
  <si>
    <t>Svod z hliníkového plechu včetně objímek, kolen a odskoků kruhový, průměru 100 mm</t>
  </si>
  <si>
    <t>1681223345</t>
  </si>
  <si>
    <t>https://podminky.urs.cz/item/CS_URS_2025_01/764528422</t>
  </si>
  <si>
    <t>4,5+5,6+4,2+3,6</t>
  </si>
  <si>
    <t>273</t>
  </si>
  <si>
    <t>998764202</t>
  </si>
  <si>
    <t>Přesun hmot pro konstrukce klempířské stanovený procentní sazbou (%) z ceny vodorovná dopravní vzdálenost do 50 m s užitím mechanizace v objektech výšky přes 6 do 12 m</t>
  </si>
  <si>
    <t>-925641408</t>
  </si>
  <si>
    <t>https://podminky.urs.cz/item/CS_URS_2025_01/998764202</t>
  </si>
  <si>
    <t>274</t>
  </si>
  <si>
    <t>765191001</t>
  </si>
  <si>
    <t>Montáž pojistné hydroizolační nebo parotěsné fólie kladené ve sklonu do 20° lepením (vodotěsné podstřeší) na bednění nebo tepelnou izolaci</t>
  </si>
  <si>
    <t>-1487194373</t>
  </si>
  <si>
    <t>https://podminky.urs.cz/item/CS_URS_2025_01/765191001</t>
  </si>
  <si>
    <t>275</t>
  </si>
  <si>
    <t>28329043</t>
  </si>
  <si>
    <t>fólie PUR/PP difuzně propustná s nakašírovanou PP strukturovanou rohoží v 8 mm pod hladkou plechovou krytinu, integrovaná samolepící páska, 380 g/m2</t>
  </si>
  <si>
    <t>834250951</t>
  </si>
  <si>
    <t>30,71*1,1 'Přepočtené koeficientem množství</t>
  </si>
  <si>
    <t>276</t>
  </si>
  <si>
    <t>765191023</t>
  </si>
  <si>
    <t>Montáž pojistné hydroizolační nebo parotěsné fólie kladené ve sklonu přes 20° s lepenými přesahy na bednění nebo tepelnou izolaci</t>
  </si>
  <si>
    <t>-1114120719</t>
  </si>
  <si>
    <t>https://podminky.urs.cz/item/CS_URS_2025_01/765191023</t>
  </si>
  <si>
    <t>"folie na bednění</t>
  </si>
  <si>
    <t>"folie na latě</t>
  </si>
  <si>
    <t>277</t>
  </si>
  <si>
    <t>-1360827442</t>
  </si>
  <si>
    <t>476,24*1,1 'Přepočtené koeficientem množství</t>
  </si>
  <si>
    <t>278</t>
  </si>
  <si>
    <t>63150819</t>
  </si>
  <si>
    <t>fólie kontaktní difuzně propustná pro doplňkovou hydroizolační vrstvu, jednovrstvá mikrovláknitá s funkční vrstvou tl 0,220mm</t>
  </si>
  <si>
    <t>-1029819715</t>
  </si>
  <si>
    <t>279</t>
  </si>
  <si>
    <t>765191051</t>
  </si>
  <si>
    <t>Montáž pojistné hydroizolační nebo parotěsné fólie hřebene nebo nároží, střechy větrané</t>
  </si>
  <si>
    <t>12501555</t>
  </si>
  <si>
    <t>https://podminky.urs.cz/item/CS_URS_2025_01/765191051</t>
  </si>
  <si>
    <t>280</t>
  </si>
  <si>
    <t>765191063</t>
  </si>
  <si>
    <t>Montáž pojistné hydroizolační nebo parotěsné fólie úžlabí, střechy nevětrané (přes kontralatě)</t>
  </si>
  <si>
    <t>693058708</t>
  </si>
  <si>
    <t>https://podminky.urs.cz/item/CS_URS_2025_01/765191063</t>
  </si>
  <si>
    <t>281</t>
  </si>
  <si>
    <t>765191071</t>
  </si>
  <si>
    <t>Montáž pojistné hydroizolační nebo parotěsné fólie okapu přesahem na okapnici</t>
  </si>
  <si>
    <t>-1424454161</t>
  </si>
  <si>
    <t>https://podminky.urs.cz/item/CS_URS_2025_01/765191071</t>
  </si>
  <si>
    <t>"střecha terasy - prkenný záklop"  8,3</t>
  </si>
  <si>
    <t>282</t>
  </si>
  <si>
    <t>998765202</t>
  </si>
  <si>
    <t>Přesun hmot pro krytiny skládané stanovený procentní sazbou (%) z ceny vodorovná dopravní vzdálenost do 50 m základní v objektech výšky přes 6 do 12 m</t>
  </si>
  <si>
    <t>-876265444</t>
  </si>
  <si>
    <t>https://podminky.urs.cz/item/CS_URS_2025_01/998765202</t>
  </si>
  <si>
    <t>283</t>
  </si>
  <si>
    <t>766_O1</t>
  </si>
  <si>
    <t>Dodávka a montáž dřevěné okno 1030x1470 mm z europrofilů, otevíravé/sklopné, Izolační trojsklo Uw = 0,89 W/m2K, povrch lazura v odstínu světlý dub - ozn.O1</t>
  </si>
  <si>
    <t>609212763</t>
  </si>
  <si>
    <t>"O1"  8</t>
  </si>
  <si>
    <t>284</t>
  </si>
  <si>
    <t>766_O2</t>
  </si>
  <si>
    <t>Dodávka a montáž dřevěné okno 1030x850 mm z europrofilů, otevíravé/sklopné, Izolační trojsklo Uw = 0,89 W/m2K, povrch lazura v odstínu světlý dub - ozn.O2</t>
  </si>
  <si>
    <t>1959364300</t>
  </si>
  <si>
    <t>"O2"  2</t>
  </si>
  <si>
    <t>285</t>
  </si>
  <si>
    <t>766_O3</t>
  </si>
  <si>
    <t>Dodávka a montáž dřevěné okno 1200x850 mm z europrofilů, PO EW 30 DP3 pevně zasklené, Izolační trojsklo Uw = 0,89 W/m2K, povrch lazura v odstínu světlý dub - ozn.O3</t>
  </si>
  <si>
    <t>-329143876</t>
  </si>
  <si>
    <t>"O3"  1</t>
  </si>
  <si>
    <t>286</t>
  </si>
  <si>
    <t>766_O4</t>
  </si>
  <si>
    <t>Dodávka a montáž dřevěné okno 1310x1080 mm z europrofilů, otevíravé/sklopné, Izolační trojsklo Uw = 0,89 W/m2K, povrch lazura v odstínu světlý dub - ozn.O4</t>
  </si>
  <si>
    <t>-853300381</t>
  </si>
  <si>
    <t>"O4"  1</t>
  </si>
  <si>
    <t>287</t>
  </si>
  <si>
    <t>766_O5</t>
  </si>
  <si>
    <t>Dodávka a montáž dřevěné okno 1770x1200 mm z europrofilů, otevíravé/sklopné, Izolační trojsklo Uw = 0,89 W/m2K, povrch lazura v odstínu světlý dub - ozn.O5</t>
  </si>
  <si>
    <t>-780754669</t>
  </si>
  <si>
    <t>"O5"  1</t>
  </si>
  <si>
    <t>288</t>
  </si>
  <si>
    <t>766_O6</t>
  </si>
  <si>
    <t>Dodávka a montáž dřevěné okno 585x940 mm z europrofilů, otevíravé/sklopné, Izolační trojsklo Uw = 0,89 W/m2K, povrch lazura v odstínu světlý dub - ozn.O6</t>
  </si>
  <si>
    <t>-959610994</t>
  </si>
  <si>
    <t>"O6"  1</t>
  </si>
  <si>
    <t>289</t>
  </si>
  <si>
    <t>766_O7</t>
  </si>
  <si>
    <t>Dodávka a montáž dřevěné okno 2070x1480 mm z europrofilů, otevíravé/sklopné, Izolační trojsklo Uw = 0,89 W/m2K, povrch lazura v odstínu světlý dub - ozn.O7</t>
  </si>
  <si>
    <t>-1832681413</t>
  </si>
  <si>
    <t>"O7"  2</t>
  </si>
  <si>
    <t>290</t>
  </si>
  <si>
    <t>766_O8</t>
  </si>
  <si>
    <t>Dodávka a montáž dřevěné okno 960x1450 mm z europrofilů, otevíravé/sklopné, Izolační trojsklo Uw = 0,89 W/m2K, povrch lazura v odstínu světlý dub - ozn.O8</t>
  </si>
  <si>
    <t>-1658655901</t>
  </si>
  <si>
    <t>"O8"  1</t>
  </si>
  <si>
    <t>291</t>
  </si>
  <si>
    <t>766_O9</t>
  </si>
  <si>
    <t>Dodávka a montáž dřevěných dveří 830x2200 mm z europrofilů, Ud = 0,90 W/m2K, jednokřídlé pravé, prosklené - Izolační trojsklo, povrch lazura v odstínu světlý dub, kování klikaxklika, zámek FAB- ozn.O9</t>
  </si>
  <si>
    <t>1017026194</t>
  </si>
  <si>
    <t>"O9"  1</t>
  </si>
  <si>
    <t>292</t>
  </si>
  <si>
    <t>766_O11</t>
  </si>
  <si>
    <t>Dodávka a montáž dřevěných dveří 900x2300 mm z europrofilů, Ud = 0,90 W/m2K, jednokřídlé pravé, prosklené - Izolační trojsklo, povrch lazura v odstínu světlý dub, kování klikaxklika, zámek FAB- ozn.O11</t>
  </si>
  <si>
    <t>-367164051</t>
  </si>
  <si>
    <t>"O11"  1</t>
  </si>
  <si>
    <t>293</t>
  </si>
  <si>
    <t>766_O12</t>
  </si>
  <si>
    <t>Dodávka a montáž dřevěných dveří 830x2200 mm z europrofilů, Ud = 0,90 W/m2K, jednokřídlé pravé, prosklené - Izolační trojsklo, povrch lazura v odstínu světlý dub, kování klikaxklika, zámek FAB- ozn.O12</t>
  </si>
  <si>
    <t>-1040652074</t>
  </si>
  <si>
    <t>"O12"  1</t>
  </si>
  <si>
    <t>294</t>
  </si>
  <si>
    <t>766_O13</t>
  </si>
  <si>
    <t>Dodávka a montáž dřevěných dveří 900x2025 mm z europrofilů, Ud = 0,90 W/m2K, jednokřídlé pravé, prosklené - Izolační trojsklo, povrch lazura v odstínu světlý dub, kování klikaxklika, zámek FAB- ozn.O13</t>
  </si>
  <si>
    <t>-681297850</t>
  </si>
  <si>
    <t>"O13"  1</t>
  </si>
  <si>
    <t>295</t>
  </si>
  <si>
    <t>766_O14</t>
  </si>
  <si>
    <t>Dodávka a montáž dřevěné okno 1800x1000 mm z europrofilů, otevíravé/sklopné, Izolační trojsklo Uw = 0,89 W/m2K, povrh bezbarvý lak - ozn.O14</t>
  </si>
  <si>
    <t>105684081</t>
  </si>
  <si>
    <t>"O14"  1</t>
  </si>
  <si>
    <t>296</t>
  </si>
  <si>
    <t>766_O15</t>
  </si>
  <si>
    <t>Dodávka a montáž dřevěné okno 1100x1000 mm z europrofilů, otevíravé/sklopné, Izolační trojsklo Uw = 0,89 W/m2K, povrch lazura v odstínu světlý dub - ozn.O15</t>
  </si>
  <si>
    <t>2142652189</t>
  </si>
  <si>
    <t>"O15"  2</t>
  </si>
  <si>
    <t>297</t>
  </si>
  <si>
    <t>766_O16</t>
  </si>
  <si>
    <t>Dodávka a montáž dřevěné okno 850x1410 mm z europrofilů, otevíravé/sklopné, Izolační trojsklo Uw = 0,89 W/m2K, povrch lazura v odstínu světlý dub - ozn.O16</t>
  </si>
  <si>
    <t>-1664336193</t>
  </si>
  <si>
    <t>"O16"  4</t>
  </si>
  <si>
    <t>298</t>
  </si>
  <si>
    <t>766412214</t>
  </si>
  <si>
    <t>Montáž obložení stěn palubkami na pero a drážku plochy přes 5 m2 z měkkého dřeva, šířky přes 100 mm</t>
  </si>
  <si>
    <t>-890278703</t>
  </si>
  <si>
    <t>https://podminky.urs.cz/item/CS_URS_2025_01/766412214</t>
  </si>
  <si>
    <t>Porovnatelná položka</t>
  </si>
  <si>
    <t>"prkenná výplň ocelového zábradlí"  (3,140+2,78+2,6+2,688+3,845+1,77)*1,0</t>
  </si>
  <si>
    <t>299</t>
  </si>
  <si>
    <t>60516100</t>
  </si>
  <si>
    <t>řezivo smrkové sušené tl 30mm</t>
  </si>
  <si>
    <t>1996029565</t>
  </si>
  <si>
    <t>"prkenná výplň ocelového zábradlí"  (3,140+2,78+2,6+2,688+3,845+1,77)*1,0*0,02</t>
  </si>
  <si>
    <t>0,336*1,1 'Přepočtené koeficientem množství</t>
  </si>
  <si>
    <t>300</t>
  </si>
  <si>
    <t>766421811</t>
  </si>
  <si>
    <t>Demontáž obložení podhledů panely, plochy do 1,5 m2</t>
  </si>
  <si>
    <t>1554937331</t>
  </si>
  <si>
    <t>https://podminky.urs.cz/item/CS_URS_2025_01/766421811</t>
  </si>
  <si>
    <t>Strop klubovna m. 107 - stávající strop</t>
  </si>
  <si>
    <t>301</t>
  </si>
  <si>
    <t>766555111R</t>
  </si>
  <si>
    <t>Systém centrálního klíče dle PD</t>
  </si>
  <si>
    <t>870336775</t>
  </si>
  <si>
    <t>302</t>
  </si>
  <si>
    <t>766671005</t>
  </si>
  <si>
    <t>Montáž střešních oken dřevěných nebo plastových kyvných, výklopných/kyvných s okenním rámem a lemováním, s plisovaným límcem, s napojením na krytinu do krytiny ploché, rozměru 78 x 140 cm</t>
  </si>
  <si>
    <t>1670129758</t>
  </si>
  <si>
    <t>https://podminky.urs.cz/item/CS_URS_2025_01/766671005</t>
  </si>
  <si>
    <t>303</t>
  </si>
  <si>
    <t>61124585</t>
  </si>
  <si>
    <t>okno střešní dřevěné bílé PU povrch výklopně-kyvné, izolační trojsklo 78x140cm, Uw=1,1W/m2K Al oplechování</t>
  </si>
  <si>
    <t>1333569632</t>
  </si>
  <si>
    <t>304</t>
  </si>
  <si>
    <t>766694126</t>
  </si>
  <si>
    <t>Montáž ostatních truhlářských konstrukcí parapetních desek dřevěných nebo plastových šířky přes 300 mm</t>
  </si>
  <si>
    <t>578193415</t>
  </si>
  <si>
    <t>https://podminky.urs.cz/item/CS_URS_2025_01/766694126</t>
  </si>
  <si>
    <t>305</t>
  </si>
  <si>
    <t>60794104</t>
  </si>
  <si>
    <t>parapet dřevotřískový vnitřní povrch laminátový š 340mm</t>
  </si>
  <si>
    <t>-753070876</t>
  </si>
  <si>
    <t>306</t>
  </si>
  <si>
    <t>60794001</t>
  </si>
  <si>
    <t>parapet dřevotřískový vnitřní povrch laminátový š 700mm</t>
  </si>
  <si>
    <t>-854706131</t>
  </si>
  <si>
    <t>307</t>
  </si>
  <si>
    <t>766811111R</t>
  </si>
  <si>
    <t>Dveře nové do sálu, dvoukřídlé (mezi m. 101 a 105) - otvor 1120/2200 mm, výroba repliky nové zárubně s olištováním, dobovými panty a kováním, stávající dvěřní křídla (jsou uložena na půdě) = chemické odstranění původní povrchové úpravy, vyspravení vadných částí, vybroušení, asanace likvidačním i preventivním přípravkem proti dřevokaznému hmyzu, povrchová úprava vodou ředitelnou lazurou , odstín dub.</t>
  </si>
  <si>
    <t>105247635</t>
  </si>
  <si>
    <t>308</t>
  </si>
  <si>
    <t>766811112R</t>
  </si>
  <si>
    <t xml:space="preserve">Renovace - Původní dveřní křídla (dvoukřídlé dveře) a zárubeň (mezi m. 105 a 107) = dveře 1260/2255 mm, chemické odstranění původní povrchové úpravy, vyspravení vadných částí, vybroušení, asanace likvidačním i preventivním přípravkem proti dřevokaznému hmyzu, povrchová úprava vodou ředitelnou lazurou, odstín dub, nová orientace otvírání - do sálu. </t>
  </si>
  <si>
    <t>-694077277</t>
  </si>
  <si>
    <t>309</t>
  </si>
  <si>
    <t>766811113R</t>
  </si>
  <si>
    <t>Renovace - Původní dveřní křídlo (jednokřídlé dveře) a zárubeň (mezi m. 107 a 108) = dveře 800/2000 mm, chemické odstranění původní povrchové úpravy, vyspravení vadných částí, vybroušení, asanace likvidačním i preventivním přípravkem proti dřevokaznému hmyzu, povrchová úprava vodou vá úprava vodou ředitelnou lazurou, odstín dub.</t>
  </si>
  <si>
    <t>-634797793</t>
  </si>
  <si>
    <t>310</t>
  </si>
  <si>
    <t>998766202</t>
  </si>
  <si>
    <t>Přesun hmot pro konstrukce truhlářské stanovený procentní sazbou (%) z ceny vodorovná dopravní vzdálenost do 50 m základní v objektech výšky přes 6 do 12 m</t>
  </si>
  <si>
    <t>1656880255</t>
  </si>
  <si>
    <t>https://podminky.urs.cz/item/CS_URS_2025_01/998766202</t>
  </si>
  <si>
    <t>766.1</t>
  </si>
  <si>
    <t>Konstrukce truhlářské - Interiérové dveře</t>
  </si>
  <si>
    <t>311</t>
  </si>
  <si>
    <t>766_06</t>
  </si>
  <si>
    <t>Renovace vnitřních dveří 1120x2200 mm, kazetové dvoukřídlé, stávající renovované kování, vč. zárubně</t>
  </si>
  <si>
    <t>-169406139</t>
  </si>
  <si>
    <t>"ozn. 06"   2</t>
  </si>
  <si>
    <t>312</t>
  </si>
  <si>
    <t>766_07</t>
  </si>
  <si>
    <t>Renovace vnitřních dveří 800x1970 mm, kazetové jednokřídlé, stávající renovované kování, vč. zárubně</t>
  </si>
  <si>
    <t>1054032578</t>
  </si>
  <si>
    <t>"ozn. 07"   1</t>
  </si>
  <si>
    <t>313</t>
  </si>
  <si>
    <t>766_08</t>
  </si>
  <si>
    <t>463631241</t>
  </si>
  <si>
    <t>"ozn. 08"   1</t>
  </si>
  <si>
    <t>314</t>
  </si>
  <si>
    <t>766660001</t>
  </si>
  <si>
    <t>Montáž dveřních křídel dřevěných nebo plastových otevíravých do ocelové zárubně povrchově upravených jednokřídlových, šířky do 800 mm</t>
  </si>
  <si>
    <t>877804605</t>
  </si>
  <si>
    <t>https://podminky.urs.cz/item/CS_URS_2025_01/766660001</t>
  </si>
  <si>
    <t>"ozn. 10/P"  1</t>
  </si>
  <si>
    <t>315</t>
  </si>
  <si>
    <t>611_02/P,L</t>
  </si>
  <si>
    <t>vnitřní dřevěné dveře 800x1970 mm, plné jednokřídlové, otevíravé, povrch CPL, kování klika x klika, zámek FAB, větrací mřížka</t>
  </si>
  <si>
    <t>-732262650</t>
  </si>
  <si>
    <t>316</t>
  </si>
  <si>
    <t>611_03/P</t>
  </si>
  <si>
    <t>1334188912</t>
  </si>
  <si>
    <t>317</t>
  </si>
  <si>
    <t>611_04/P,L</t>
  </si>
  <si>
    <t>vnitřní dřevěné dveře 700x1970 mm, plné jednokřídlové, otevíravé, povrch CPL, kování klika x klika, zámek dózický, větrací mřížka</t>
  </si>
  <si>
    <t>-1201802419</t>
  </si>
  <si>
    <t>318</t>
  </si>
  <si>
    <t>611_10/P</t>
  </si>
  <si>
    <t>vnitřní dřevěné dveře 800x1970 mm, plné jednokřídlové, otevíravé, povrch CPL, kování klika x klika, zámek FAB</t>
  </si>
  <si>
    <t>1677310110</t>
  </si>
  <si>
    <t>319</t>
  </si>
  <si>
    <t>611_11/L</t>
  </si>
  <si>
    <t>-1563667533</t>
  </si>
  <si>
    <t>320</t>
  </si>
  <si>
    <t>611_12/P</t>
  </si>
  <si>
    <t>vnitřní dřevěné dveře 800x1970 mm, plné jednokřídlové, otevíravé, povrch CPL, kování klika x klika, zámek dózický</t>
  </si>
  <si>
    <t>496034568</t>
  </si>
  <si>
    <t>321</t>
  </si>
  <si>
    <t>766660002</t>
  </si>
  <si>
    <t>Montáž dveřních křídel dřevěných nebo plastových otevíravých do ocelové zárubně povrchově upravených jednokřídlových, šířky přes 800 mm</t>
  </si>
  <si>
    <t>-1156868917</t>
  </si>
  <si>
    <t>https://podminky.urs.cz/item/CS_URS_2025_01/766660002</t>
  </si>
  <si>
    <t>"ozn. 09/P"  1</t>
  </si>
  <si>
    <t>322</t>
  </si>
  <si>
    <t>611_01/P</t>
  </si>
  <si>
    <t>vnitřní dřevěné dveře 900x1970 mm, plné jednokřídlové, otevíravé, povrch CPL, kování klika x klika, zámek FAB, větrací mřížka</t>
  </si>
  <si>
    <t>-342732786</t>
  </si>
  <si>
    <t>323</t>
  </si>
  <si>
    <t>611_09/P</t>
  </si>
  <si>
    <t>vnitřní dřevěné dveře 900x1970 mm, plné jednokřídlové, otevíravé, povrch CPL, kování klika x klika, zámek FAB</t>
  </si>
  <si>
    <t>1124540137</t>
  </si>
  <si>
    <t>324</t>
  </si>
  <si>
    <t>766660021</t>
  </si>
  <si>
    <t>Montáž dveřních křídel dřevěných nebo plastových otevíravých do ocelové zárubně protipožárních jednokřídlových, šířky do 800 mm</t>
  </si>
  <si>
    <t>-1975766024</t>
  </si>
  <si>
    <t>https://podminky.urs.cz/item/CS_URS_2025_01/766660021</t>
  </si>
  <si>
    <t>"ozn. 10/L"  1</t>
  </si>
  <si>
    <t>325</t>
  </si>
  <si>
    <t>611_10/L</t>
  </si>
  <si>
    <t>vnitřní dřevěné dveře 800x1970 mm, PO - EW 30 DP3, plné jednokřídlové, otevíravé, povrch CPL, kování klika x klika, zámek dózický</t>
  </si>
  <si>
    <t>-703660660</t>
  </si>
  <si>
    <t>326</t>
  </si>
  <si>
    <t>611_13/P,L</t>
  </si>
  <si>
    <t>vnitřní dřevěné dveře 800x1970 mm, PO - EW 30 DP3, plné jednokřídlové, otevíravé, povrch CPL, kování klika x klika, zámek bezpečnostní FAB</t>
  </si>
  <si>
    <t>-1453420616</t>
  </si>
  <si>
    <t>327</t>
  </si>
  <si>
    <t>766660171</t>
  </si>
  <si>
    <t>Montáž dveřních křídel dřevěných nebo plastových otevíravých do obložkové zárubně povrchově upravených jednokřídlových, šířky do 800 mm</t>
  </si>
  <si>
    <t>-611957154</t>
  </si>
  <si>
    <t>https://podminky.urs.cz/item/CS_URS_2025_01/766660171</t>
  </si>
  <si>
    <t>"ozn. 14/P"  3</t>
  </si>
  <si>
    <t>"ozn. 14/L"   4</t>
  </si>
  <si>
    <t>"ozn. 15/P"  1</t>
  </si>
  <si>
    <t>"ozn. 17/P"  1</t>
  </si>
  <si>
    <t>328</t>
  </si>
  <si>
    <t>611_14/P,L</t>
  </si>
  <si>
    <t>vnitřní dřevěné dveře 800x1970 mm, prosklené jednokřídlové, otevíravé, povrch CPL, kování klika x klika, zámek dózický</t>
  </si>
  <si>
    <t>-333232663</t>
  </si>
  <si>
    <t>"ozn. 14/P"  4</t>
  </si>
  <si>
    <t>329</t>
  </si>
  <si>
    <t>611_15/P</t>
  </si>
  <si>
    <t>1476922540</t>
  </si>
  <si>
    <t>330</t>
  </si>
  <si>
    <t>611_17/P</t>
  </si>
  <si>
    <t>145780138</t>
  </si>
  <si>
    <t>331</t>
  </si>
  <si>
    <t>766660351</t>
  </si>
  <si>
    <t>Montáž dveřních křídel dřevěných nebo plastových posuvných do pojezdu na stěnu výšky do 2,5 m jednokřídlových, průchozí šířky do 800 mm</t>
  </si>
  <si>
    <t>-1133634722</t>
  </si>
  <si>
    <t>https://podminky.urs.cz/item/CS_URS_2025_01/766660351</t>
  </si>
  <si>
    <t>"ozn. 16/P"   1</t>
  </si>
  <si>
    <t>332</t>
  </si>
  <si>
    <t>611_16/P</t>
  </si>
  <si>
    <t>vnitřní posuvné dveře 800x1970 mm, plné jednokřídlové, povrch CPL, zapuštěná úchytka</t>
  </si>
  <si>
    <t>-1605149952</t>
  </si>
  <si>
    <t>333</t>
  </si>
  <si>
    <t>766660358</t>
  </si>
  <si>
    <t>Montáž dveřních křídel dřevěných nebo plastových posuvných do pojezdu na stěnu výšky do 2,5 m dvoukřídlových, průchozí šířky přes 1650 do 2450 mm</t>
  </si>
  <si>
    <t>-1316578024</t>
  </si>
  <si>
    <t>https://podminky.urs.cz/item/CS_URS_2025_01/766660358</t>
  </si>
  <si>
    <t>334</t>
  </si>
  <si>
    <t>611_05</t>
  </si>
  <si>
    <t>vnitřní posuvné dveře 2450x1970 mm, plné dvoukřídlé, povrch CPL, zapuštěná úchytka</t>
  </si>
  <si>
    <t>1822404216</t>
  </si>
  <si>
    <t>"ozn. 05"   1</t>
  </si>
  <si>
    <t>335</t>
  </si>
  <si>
    <t>766682111</t>
  </si>
  <si>
    <t>Montáž zárubní dřevěných nebo plastových obložkových, pro dveře jednokřídlové, tloušťky stěny do 170 mm</t>
  </si>
  <si>
    <t>1254220791</t>
  </si>
  <si>
    <t>https://podminky.urs.cz/item/CS_URS_2025_01/766682111</t>
  </si>
  <si>
    <t>336</t>
  </si>
  <si>
    <t>61182307</t>
  </si>
  <si>
    <t>zárubeň jednokřídlá obložková s laminátovým povrchem tl stěny 60-150mm rozměru 600-1100/1970, 2100mm</t>
  </si>
  <si>
    <t>-31427727</t>
  </si>
  <si>
    <t>337</t>
  </si>
  <si>
    <t>2077964353</t>
  </si>
  <si>
    <t>338</t>
  </si>
  <si>
    <t>767_10</t>
  </si>
  <si>
    <t>Dodávka a montáž hliníkových vstupních dveří 1500x2150 mm, aktivní křídlo 900x2075 mm, Ud = 0,90 W/m2K, dvoukřídlé, prosklené - Izolační trojsklo pískované, barva RAL 7016, panikové kování klikaxklika, zámek FAB - ozn.10</t>
  </si>
  <si>
    <t>1099864830</t>
  </si>
  <si>
    <t>"O10"  1</t>
  </si>
  <si>
    <t>339</t>
  </si>
  <si>
    <t>767995114</t>
  </si>
  <si>
    <t>Montáž ostatních atypických zámečnických konstrukcí hmotnosti přes 20 do 50 kg</t>
  </si>
  <si>
    <t>-1328474713</t>
  </si>
  <si>
    <t>https://podminky.urs.cz/item/CS_URS_2025_01/767995114</t>
  </si>
  <si>
    <t>"Výpis oceli - Zábradlí</t>
  </si>
  <si>
    <t>"Jäkl 40/40/3"  71,4*3,30</t>
  </si>
  <si>
    <t>"Pl. ocel 40/3"  2,5*0,97</t>
  </si>
  <si>
    <t>340</t>
  </si>
  <si>
    <t>14550236</t>
  </si>
  <si>
    <t>profil ocelový svařovaný jakost S235 průřez čtvercový 40x40x3mm</t>
  </si>
  <si>
    <t>-1171123797</t>
  </si>
  <si>
    <t>"Jäkl 40/40/3"  71,4*3,30/1000</t>
  </si>
  <si>
    <t>341</t>
  </si>
  <si>
    <t>13221003</t>
  </si>
  <si>
    <t>tyč ocelová plochá jakost S235JR (11 375) 40x3mm</t>
  </si>
  <si>
    <t>-2049088607</t>
  </si>
  <si>
    <t>"Pl. ocel 40/3"  2,5*0,97/1000</t>
  </si>
  <si>
    <t>342</t>
  </si>
  <si>
    <t>998767202</t>
  </si>
  <si>
    <t>Přesun hmot pro zámečnické konstrukce stanovený procentní sazbou (%) z ceny vodorovná dopravní vzdálenost do 50 m základní v objektech výšky přes 6 do 12 m</t>
  </si>
  <si>
    <t>-1892455065</t>
  </si>
  <si>
    <t>https://podminky.urs.cz/item/CS_URS_2025_01/998767202</t>
  </si>
  <si>
    <t>771</t>
  </si>
  <si>
    <t>Podlahy z dlaždic</t>
  </si>
  <si>
    <t>343</t>
  </si>
  <si>
    <t>771121011</t>
  </si>
  <si>
    <t>Příprava podkladu před provedením dlažby nátěr penetrační na podlahu</t>
  </si>
  <si>
    <t>404213790</t>
  </si>
  <si>
    <t>https://podminky.urs.cz/item/CS_URS_2025_01/771121011</t>
  </si>
  <si>
    <t>Dlažba_10+Dlažba_12</t>
  </si>
  <si>
    <t>344</t>
  </si>
  <si>
    <t>771161021</t>
  </si>
  <si>
    <t>Příprava podkladu před provedením dlažby montáž profilu ukončujícího profilu pro plynulý přechod (dlažba-koberec apod.)</t>
  </si>
  <si>
    <t>-33343607</t>
  </si>
  <si>
    <t>https://podminky.urs.cz/item/CS_URS_2025_01/771161021</t>
  </si>
  <si>
    <t>0,8+1,26*2+2,450</t>
  </si>
  <si>
    <t>0,8*3</t>
  </si>
  <si>
    <t>345</t>
  </si>
  <si>
    <t>59054130</t>
  </si>
  <si>
    <t>profil přechodový nerezový samolepící 35mm</t>
  </si>
  <si>
    <t>-356602021</t>
  </si>
  <si>
    <t>8,17*1,1 'Přepočtené koeficientem množství</t>
  </si>
  <si>
    <t>346</t>
  </si>
  <si>
    <t>771474112</t>
  </si>
  <si>
    <t>Montáž soklů z dlaždic keramických lepených cementovým flexibilním lepidlem rovných, výšky přes 65 do 90 mm</t>
  </si>
  <si>
    <t>1578612868</t>
  </si>
  <si>
    <t>https://podminky.urs.cz/item/CS_URS_2025_01/771474112</t>
  </si>
  <si>
    <t>"míst. 107"  (6,5*2+4,3*2)-(1,26+0,8+1,46)</t>
  </si>
  <si>
    <t>"míst. 108"  (6,5*2+2,8*2)-(0,8+1,0+0,7)</t>
  </si>
  <si>
    <t>"míst. 109"  (2,1*2+0,735*2)-0,7</t>
  </si>
  <si>
    <t>"míst. 111 - skladba S8"  (4,1*2+2,9*2)-(0,8+0,9+1,0)</t>
  </si>
  <si>
    <t>"míst. 112 - skladba S7"  (2,9*2+3,47*2)-(1,025+1,46+0,8*2)</t>
  </si>
  <si>
    <t>347</t>
  </si>
  <si>
    <t>59761169R</t>
  </si>
  <si>
    <t>dlažba keramická velkoformátová přes 2 do 4ks/m2, tl. 12 mm, např. 600x600x12 mm - dle výběru investora</t>
  </si>
  <si>
    <t>1329937131</t>
  </si>
  <si>
    <t>59,105*0,08</t>
  </si>
  <si>
    <t>4,728*1,15 'Přepočtené koeficientem množství</t>
  </si>
  <si>
    <t>348</t>
  </si>
  <si>
    <t>771574433</t>
  </si>
  <si>
    <t>Montáž podlah z dlaždic keramických lepených cementovým flexibilním lepidlem reliéfních nebo z dekorů, tloušťky do 10 mm přes 2 do 4 ks/m2</t>
  </si>
  <si>
    <t>-777743805</t>
  </si>
  <si>
    <t>https://podminky.urs.cz/item/CS_URS_2025_01/771574433</t>
  </si>
  <si>
    <t>349</t>
  </si>
  <si>
    <t>59761100R</t>
  </si>
  <si>
    <t>dlažba keramická velkoformátová přes 2 do 4ks/m2, tl. 10 mm, např. 600x600x10 mm - dle výběru investora</t>
  </si>
  <si>
    <t>-1853889179</t>
  </si>
  <si>
    <t>50,1*1,15 'Přepočtené koeficientem množství</t>
  </si>
  <si>
    <t>350</t>
  </si>
  <si>
    <t>771574473</t>
  </si>
  <si>
    <t>Montáž podlah z dlaždic keramických lepených cementovým flexibilním lepidlem pro vysoké mechanické zatížení, tloušťky přes 10 mm přes 2 do 4 ks/m2</t>
  </si>
  <si>
    <t>1594080780</t>
  </si>
  <si>
    <t>https://podminky.urs.cz/item/CS_URS_2025_01/771574473</t>
  </si>
  <si>
    <t>"míst. 111 - skladba S8"  10,4</t>
  </si>
  <si>
    <t>"míst. 112 - skladba S7"  16,1</t>
  </si>
  <si>
    <t>351</t>
  </si>
  <si>
    <t>-366912071</t>
  </si>
  <si>
    <t>75,2*1,15 'Přepočtené koeficientem množství</t>
  </si>
  <si>
    <t>352</t>
  </si>
  <si>
    <t>771591112</t>
  </si>
  <si>
    <t>Izolace podlahy pod dlažbu nátěrem nebo stěrkou ve dvou vrstvách</t>
  </si>
  <si>
    <t>464345850</t>
  </si>
  <si>
    <t>https://podminky.urs.cz/item/CS_URS_2025_01/771591112</t>
  </si>
  <si>
    <t>353</t>
  </si>
  <si>
    <t>771591115</t>
  </si>
  <si>
    <t>Podlahy - dokončovací práce spárování silikonem</t>
  </si>
  <si>
    <t>-1919029117</t>
  </si>
  <si>
    <t>https://podminky.urs.cz/item/CS_URS_2025_01/771591115</t>
  </si>
  <si>
    <t>"míst. 101"  (4,5*2+2,385*2)-(1,28+1,025+1,5+0,9+0,8*2)</t>
  </si>
  <si>
    <t>"míst. 102"  (2,0*2+1,95*2)-(0,8+0,7*2)</t>
  </si>
  <si>
    <t>"míst. 103"  (3,4*2+2,4*2+0,99*2+1,4*2)-(0,7+0,8)</t>
  </si>
  <si>
    <t>"míst. 104"  (1,5*2+1,925*2)-(0,9)</t>
  </si>
  <si>
    <t>"míst. 207"  (2,3*2+3,240*2)-0,8</t>
  </si>
  <si>
    <t>"míst. 209"  (2,1*2+4,185*2)-0,8</t>
  </si>
  <si>
    <t>"míst. 213"  (2,3*2+3,2*2)-0,8</t>
  </si>
  <si>
    <t>354</t>
  </si>
  <si>
    <t>771591264</t>
  </si>
  <si>
    <t>Izolace podlahy pod dlažbu těsnícími izolačními pásy mezi podlahou a stěnu</t>
  </si>
  <si>
    <t>1343213046</t>
  </si>
  <si>
    <t>https://podminky.urs.cz/item/CS_URS_2025_01/771591264</t>
  </si>
  <si>
    <t>355</t>
  </si>
  <si>
    <t>771592011</t>
  </si>
  <si>
    <t>Čištění vnitřních ploch po položení dlažby podlah nebo schodišť chemickými prostředky</t>
  </si>
  <si>
    <t>266778272</t>
  </si>
  <si>
    <t>https://podminky.urs.cz/item/CS_URS_2025_01/771592011</t>
  </si>
  <si>
    <t>356</t>
  </si>
  <si>
    <t>998771202</t>
  </si>
  <si>
    <t>Přesun hmot pro podlahy z dlaždic stanovený procentní sazbou (%) z ceny vodorovná dopravní vzdálenost do 50 m základní v objektech výšky přes 6 do 12 m</t>
  </si>
  <si>
    <t>-1746665470</t>
  </si>
  <si>
    <t>https://podminky.urs.cz/item/CS_URS_2025_01/998771202</t>
  </si>
  <si>
    <t>357</t>
  </si>
  <si>
    <t>775111112</t>
  </si>
  <si>
    <t>Příprava podkladu skládaných podlah a stěn broušení podlah nového podkladu betonového</t>
  </si>
  <si>
    <t>-1563832024</t>
  </si>
  <si>
    <t>https://podminky.urs.cz/item/CS_URS_2025_01/775111112</t>
  </si>
  <si>
    <t>358</t>
  </si>
  <si>
    <t>775111311</t>
  </si>
  <si>
    <t>Příprava podkladu skládaných podlah a stěn vysátí podlah</t>
  </si>
  <si>
    <t>-391710839</t>
  </si>
  <si>
    <t>https://podminky.urs.cz/item/CS_URS_2025_01/775111311</t>
  </si>
  <si>
    <t>359</t>
  </si>
  <si>
    <t>775121111</t>
  </si>
  <si>
    <t>Příprava podkladu skládaných podlah a stěn penetrace vodou ředitelná na savý podklad (válečkováním) podlah</t>
  </si>
  <si>
    <t>884780769</t>
  </si>
  <si>
    <t>https://podminky.urs.cz/item/CS_URS_2025_01/775121111</t>
  </si>
  <si>
    <t>360</t>
  </si>
  <si>
    <t>775413401</t>
  </si>
  <si>
    <t>Montáž lišty obvodové lepené</t>
  </si>
  <si>
    <t>847993941</t>
  </si>
  <si>
    <t>https://podminky.urs.cz/item/CS_URS_2025_01/775413401</t>
  </si>
  <si>
    <t>"míst. 105"  (7,99*2+10,550*2)-(1,26*2+2,450)</t>
  </si>
  <si>
    <t>361</t>
  </si>
  <si>
    <t>61418203</t>
  </si>
  <si>
    <t>lišta podlahová dřevěná dub 25x25mm</t>
  </si>
  <si>
    <t>-1897117495</t>
  </si>
  <si>
    <t>32,11*1,08 'Přepočtené koeficientem množství</t>
  </si>
  <si>
    <t>362</t>
  </si>
  <si>
    <t>775429124</t>
  </si>
  <si>
    <t>Montáž lišty přechodové (vyrovnávací) zaklapnuté</t>
  </si>
  <si>
    <t>310351472</t>
  </si>
  <si>
    <t>https://podminky.urs.cz/item/CS_URS_2025_01/775429124</t>
  </si>
  <si>
    <t>"míst. 105"  1,26*2+2,450</t>
  </si>
  <si>
    <t>363</t>
  </si>
  <si>
    <t>55343119</t>
  </si>
  <si>
    <t>profil přechodový Al narážecí 40mm dub, buk, javor, třešeň</t>
  </si>
  <si>
    <t>-900941880</t>
  </si>
  <si>
    <t>4,97*1,08 'Přepočtené koeficientem množství</t>
  </si>
  <si>
    <t>364</t>
  </si>
  <si>
    <t>775541111</t>
  </si>
  <si>
    <t>Montáž podlah plovoucích z velkoplošných lamel dýhovaných a laminovaných bez podložky, spojovaných lepením v drážce šířka dílce přes 100 do 150 mm</t>
  </si>
  <si>
    <t>-1674265784</t>
  </si>
  <si>
    <t>https://podminky.urs.cz/item/CS_URS_2025_01/775541111</t>
  </si>
  <si>
    <t>365</t>
  </si>
  <si>
    <t>61151044</t>
  </si>
  <si>
    <t>podlaha dřevěná lamelová tl 14mm dub</t>
  </si>
  <si>
    <t>404854381</t>
  </si>
  <si>
    <t>87,4*1,08 'Přepočtené koeficientem množství</t>
  </si>
  <si>
    <t>366</t>
  </si>
  <si>
    <t>775541191</t>
  </si>
  <si>
    <t>Montáž podlah plovoucích z velkoplošných lamel dýhovaných a laminovaných bez podložky, spojovaných Příplatek k cenám za lepení k podkladu</t>
  </si>
  <si>
    <t>-1562221384</t>
  </si>
  <si>
    <t>https://podminky.urs.cz/item/CS_URS_2025_01/775541191</t>
  </si>
  <si>
    <t>367</t>
  </si>
  <si>
    <t>998775202</t>
  </si>
  <si>
    <t>Přesun hmot pro podlahy skládané stanovený procentní sazbou (%) z ceny vodorovná dopravní vzdálenost do 50 m základní v objektech výšky přes 6 do 12 m</t>
  </si>
  <si>
    <t>-1847489579</t>
  </si>
  <si>
    <t>https://podminky.urs.cz/item/CS_URS_2025_01/998775202</t>
  </si>
  <si>
    <t>368</t>
  </si>
  <si>
    <t>776111311</t>
  </si>
  <si>
    <t>Příprava podkladu povlakových podlah a stěn vysátí podlah</t>
  </si>
  <si>
    <t>547857510</t>
  </si>
  <si>
    <t>https://podminky.urs.cz/item/CS_URS_2025_01/776111311</t>
  </si>
  <si>
    <t>369</t>
  </si>
  <si>
    <t>776121112</t>
  </si>
  <si>
    <t>Příprava podkladu povlakových podlah a stěn penetrace vodou ředitelná podlah</t>
  </si>
  <si>
    <t>23470460</t>
  </si>
  <si>
    <t>https://podminky.urs.cz/item/CS_URS_2025_01/776121112</t>
  </si>
  <si>
    <t>370</t>
  </si>
  <si>
    <t>776141121</t>
  </si>
  <si>
    <t>Příprava podkladu povlakových podlah a stěn vyrovnání samonivelační stěrkou podlah min.pevnosti 30 MPa, tloušťky do 3 mm</t>
  </si>
  <si>
    <t>1335807171</t>
  </si>
  <si>
    <t>https://podminky.urs.cz/item/CS_URS_2025_01/776141121</t>
  </si>
  <si>
    <t>371</t>
  </si>
  <si>
    <t>776231111</t>
  </si>
  <si>
    <t>Montáž podlahovin z vinylu lepením lamel nebo čtverců standardním lepidlem</t>
  </si>
  <si>
    <t>-1439855890</t>
  </si>
  <si>
    <t>https://podminky.urs.cz/item/CS_URS_2025_01/776231111</t>
  </si>
  <si>
    <t>372</t>
  </si>
  <si>
    <t>28411062R</t>
  </si>
  <si>
    <t>dílce vinylové plovoucí na P+D, tl 9,0mm, nášlapná vrstva 0,30mm, úprava PUR, zátěž 23/31, R10, hořlavost Bfl-s1, podložka dřevovláknitá - dle výběru investora</t>
  </si>
  <si>
    <t>1333751054</t>
  </si>
  <si>
    <t>150,7*1,1 'Přepočtené koeficientem množství</t>
  </si>
  <si>
    <t>373</t>
  </si>
  <si>
    <t>776411111</t>
  </si>
  <si>
    <t>Montáž soklíků lepením obvodových, výšky do 80 mm</t>
  </si>
  <si>
    <t>1653495028</t>
  </si>
  <si>
    <t>https://podminky.urs.cz/item/CS_URS_2025_01/776411111</t>
  </si>
  <si>
    <t>"míst. 106"  (5,26*2+4,0*2)-2,450</t>
  </si>
  <si>
    <t>"míst. 202"  (2,7*2+2,835*2)-0,8*5</t>
  </si>
  <si>
    <t>"míst. 203"  (2,79*2+1,775*2)-0,8</t>
  </si>
  <si>
    <t>"míst. 204" (1,5*2+1,775*2)-0,8</t>
  </si>
  <si>
    <t>"míst. 205"  (4,19*2+3,45*2)-0,8*2</t>
  </si>
  <si>
    <t>"míst. 206"  (4,16*2+4,36*2)-0,8</t>
  </si>
  <si>
    <t>"míst. 208"  (1,39*2+3,8*2)-0,8*3</t>
  </si>
  <si>
    <t>"míst. 210"  (3,9*2+3,96*2)-0,8*2</t>
  </si>
  <si>
    <t>"míst. 211"  (3,9*2+3,96*2)-0,8</t>
  </si>
  <si>
    <t>"míst. 212"  (2,66*2+4,7*2)-0,8*2</t>
  </si>
  <si>
    <t>"míst. 214"  (4,345*2+3,933*2)-0,8*2</t>
  </si>
  <si>
    <t>"míst. 215"  (4,340*2+3,933*2)-0,8</t>
  </si>
  <si>
    <t>374</t>
  </si>
  <si>
    <t>61418101R</t>
  </si>
  <si>
    <t>lišta podlahová MDF, dekor dle vinylu 8x35mm</t>
  </si>
  <si>
    <t>878947282</t>
  </si>
  <si>
    <t>147,982*1,02 'Přepočtené koeficientem množství</t>
  </si>
  <si>
    <t>375</t>
  </si>
  <si>
    <t>776991121</t>
  </si>
  <si>
    <t>Ostatní práce údržba nových podlahovin po pokládce čištění základní</t>
  </si>
  <si>
    <t>630500516</t>
  </si>
  <si>
    <t>https://podminky.urs.cz/item/CS_URS_2025_01/776991121</t>
  </si>
  <si>
    <t>376</t>
  </si>
  <si>
    <t>998776202</t>
  </si>
  <si>
    <t>Přesun hmot pro podlahy povlakové stanovený procentní sazbou (%) z ceny vodorovná dopravní vzdálenost do 50 m základní v objektech výšky přes 6 do 12 m</t>
  </si>
  <si>
    <t>1934224</t>
  </si>
  <si>
    <t>https://podminky.urs.cz/item/CS_URS_2025_01/998776202</t>
  </si>
  <si>
    <t>781</t>
  </si>
  <si>
    <t>Dokončovací práce - obklady</t>
  </si>
  <si>
    <t>377</t>
  </si>
  <si>
    <t>781121011</t>
  </si>
  <si>
    <t>Příprava podkladu před provedením obkladu nátěr penetrační na stěnu</t>
  </si>
  <si>
    <t>-702577519</t>
  </si>
  <si>
    <t>https://podminky.urs.cz/item/CS_URS_2025_01/781121011</t>
  </si>
  <si>
    <t>378</t>
  </si>
  <si>
    <t>781131112</t>
  </si>
  <si>
    <t>Izolace stěny pod obklad izolace nátěrem nebo stěrkou ve dvou vrstvách</t>
  </si>
  <si>
    <t>1751536872</t>
  </si>
  <si>
    <t>https://podminky.urs.cz/item/CS_URS_2025_01/781131112</t>
  </si>
  <si>
    <t>"míst. 207"  (1,1+0,9)*2,3</t>
  </si>
  <si>
    <t>"míst. 209"  (1,56+1,15*2)*2,3</t>
  </si>
  <si>
    <t>"míst. 213"  (1,05*2)*1,5</t>
  </si>
  <si>
    <t>379</t>
  </si>
  <si>
    <t>781131232</t>
  </si>
  <si>
    <t>Izolace stěny pod obklad izolace těsnícími izolačními pásy pro styčné nebo dilatační spáry</t>
  </si>
  <si>
    <t>-1433781147</t>
  </si>
  <si>
    <t>https://podminky.urs.cz/item/CS_URS_2025_01/781131232</t>
  </si>
  <si>
    <t>"míst. 207"  2,3</t>
  </si>
  <si>
    <t>"míst. 209"  2,3*2</t>
  </si>
  <si>
    <t>"míst. 213"  1,5</t>
  </si>
  <si>
    <t>380</t>
  </si>
  <si>
    <t>781472233</t>
  </si>
  <si>
    <t>Montáž keramických obkladů stěn lepených cementovým flexibilním lepidlem reliéfních nebo z dekorů přes 2 do 4 ks/m2</t>
  </si>
  <si>
    <t>1962458249</t>
  </si>
  <si>
    <t>https://podminky.urs.cz/item/CS_URS_2025_01/781472233</t>
  </si>
  <si>
    <t>"míst. 102"  (2,0*2+1,95*2)*2,4-(0,8*1,97+0,7*1,97*2-1,2*0,85)</t>
  </si>
  <si>
    <t>"míst. 103"  (3,4*2+2,4*2+0,99*2+1,4*2)*2,4-(0,7*1,97+0,8*1,97)</t>
  </si>
  <si>
    <t>"míst. 104"  (1,5*2+1,925*2)*2,4-(0,9*1,97)</t>
  </si>
  <si>
    <t>"míst. 109"  (2,1*2+0,735)*1,5-(0,7*1,5)</t>
  </si>
  <si>
    <t>"míst. 108"  (0,835+4,3+0,59*2+0,99+0,4*2+0,99+1,2)*1,5-(1,0*1,5)</t>
  </si>
  <si>
    <t>"míst. 111"  (1,0+0,25+0,67)*1,2+(0,15*1,0)</t>
  </si>
  <si>
    <t>"míst. 207"  (2,3*2+3,240*2)*2,3-(0,8*1,97+1,1*1,0)</t>
  </si>
  <si>
    <t>"míst. 209"  (2,1*2+4,185*2)*2,3-(0,8*1,97+1,1*1,0)</t>
  </si>
  <si>
    <t>"míst. 213"  (2,3*2+3,2*2)*2,3-(0,8*1,97+1,8*1,0)</t>
  </si>
  <si>
    <t>381</t>
  </si>
  <si>
    <t>59761721R</t>
  </si>
  <si>
    <t>obklad keramický velkoformátový přes 2 do 4ks/m2, tl. 10 mm, např. 600x600x10 mm - dle výběru investora</t>
  </si>
  <si>
    <t>-1532651364</t>
  </si>
  <si>
    <t>160,387*1,15 'Přepočtené koeficientem množství</t>
  </si>
  <si>
    <t>382</t>
  </si>
  <si>
    <t>781492211</t>
  </si>
  <si>
    <t>Obklad - dokončující práce montáž profilu lepeného flexibilním cementovým lepidlem rohového</t>
  </si>
  <si>
    <t>-1454903247</t>
  </si>
  <si>
    <t>https://podminky.urs.cz/item/CS_URS_2025_01/781492211</t>
  </si>
  <si>
    <t>"míst. 102"  0,850*2+0,95*2</t>
  </si>
  <si>
    <t>"míst. 103"  2,4*3+1,7</t>
  </si>
  <si>
    <t>"míst. 104"  1,5</t>
  </si>
  <si>
    <t>"míst. 109"  0,735</t>
  </si>
  <si>
    <t>"míst. 108"  (1,5-0,81)*2+1,5*2</t>
  </si>
  <si>
    <t>"míst. 111"  1,0</t>
  </si>
  <si>
    <t>"míst. 207"  2,3+3,21+1,0*2</t>
  </si>
  <si>
    <t>"míst. 209"  2,3*3+2,35+1,56+1,0*2</t>
  </si>
  <si>
    <t>"míst. 213"  2,3*2+1,2*2+1,05+1,6+1,0*2</t>
  </si>
  <si>
    <t>383</t>
  </si>
  <si>
    <t>19416005</t>
  </si>
  <si>
    <t>lišta ukončovací z eloxovaného hliníku 10mm</t>
  </si>
  <si>
    <t>652363734</t>
  </si>
  <si>
    <t>52,085*1,05 'Přepočtené koeficientem množství</t>
  </si>
  <si>
    <t>384</t>
  </si>
  <si>
    <t>781495115</t>
  </si>
  <si>
    <t>Obklad - dokončující práce ostatní práce spárování silikonem</t>
  </si>
  <si>
    <t>-1713333047</t>
  </si>
  <si>
    <t>https://podminky.urs.cz/item/CS_URS_2025_01/781495115</t>
  </si>
  <si>
    <t>"míst. 102"  2,4*2</t>
  </si>
  <si>
    <t>"míst. 103"  2,4*11</t>
  </si>
  <si>
    <t>"míst. 104"  2,4*4</t>
  </si>
  <si>
    <t>"míst. 109"  1,5*4</t>
  </si>
  <si>
    <t>"míst. 108"  1,5*3</t>
  </si>
  <si>
    <t>"míst. 111"  1,2*1</t>
  </si>
  <si>
    <t>"míst. 207"  2,3*5</t>
  </si>
  <si>
    <t>"míst. 209"  2,3*7</t>
  </si>
  <si>
    <t>"míst. 213"  2,3*5</t>
  </si>
  <si>
    <t>385</t>
  </si>
  <si>
    <t>781495211</t>
  </si>
  <si>
    <t>Čištění vnitřních ploch po provedení obkladu stěn chemickými prostředky</t>
  </si>
  <si>
    <t>1987097145</t>
  </si>
  <si>
    <t>https://podminky.urs.cz/item/CS_URS_2025_01/781495211</t>
  </si>
  <si>
    <t>386</t>
  </si>
  <si>
    <t>781571141</t>
  </si>
  <si>
    <t>Montáž keramických obkladů ostění lepených flexibilním lepidlem šířky ostění přes 200 do 400 mm</t>
  </si>
  <si>
    <t>-674757474</t>
  </si>
  <si>
    <t>https://podminky.urs.cz/item/CS_URS_2025_01/781571141</t>
  </si>
  <si>
    <t>"míst. 207"  1,1+1,0*2</t>
  </si>
  <si>
    <t>"míst. 209"  1,1+1,0*2</t>
  </si>
  <si>
    <t>"míst. 213"  1,8+1,0*2</t>
  </si>
  <si>
    <t>387</t>
  </si>
  <si>
    <t>1852844204</t>
  </si>
  <si>
    <t>10*1,15 'Přepočtené koeficientem množství</t>
  </si>
  <si>
    <t>388</t>
  </si>
  <si>
    <t>998781202</t>
  </si>
  <si>
    <t>Přesun hmot pro obklady keramické stanovený procentní sazbou (%) z ceny vodorovná dopravní vzdálenost do 50 m základní v objektech výšky přes 6 do 12 m</t>
  </si>
  <si>
    <t>2013532052</t>
  </si>
  <si>
    <t>https://podminky.urs.cz/item/CS_URS_2025_01/998781202</t>
  </si>
  <si>
    <t>389</t>
  </si>
  <si>
    <t>783201401</t>
  </si>
  <si>
    <t>Příprava podkladu tesařských konstrukcí před provedením nátěru ometení</t>
  </si>
  <si>
    <t>-199294313</t>
  </si>
  <si>
    <t>https://podminky.urs.cz/item/CS_URS_2025_01/783201401</t>
  </si>
  <si>
    <t>390</t>
  </si>
  <si>
    <t>783213021</t>
  </si>
  <si>
    <t>Preventivní napouštěcí nátěr tesařských prvků proti dřevokazným houbám, hmyzu a plísním nezabudovaných do konstrukce dvojnásobný syntetický</t>
  </si>
  <si>
    <t>-1497414853</t>
  </si>
  <si>
    <t>https://podminky.urs.cz/item/CS_URS_2025_01/783213021</t>
  </si>
  <si>
    <t>391</t>
  </si>
  <si>
    <t>783213121</t>
  </si>
  <si>
    <t>Preventivní napouštěcí nátěr tesařských prvků proti dřevokazným houbám, hmyzu a plísním zabudovaných do konstrukce dvojnásobný syntetický</t>
  </si>
  <si>
    <t>478411588</t>
  </si>
  <si>
    <t>https://podminky.urs.cz/item/CS_URS_2025_01/783213121</t>
  </si>
  <si>
    <t>392</t>
  </si>
  <si>
    <t>783218211</t>
  </si>
  <si>
    <t>Lakovací nátěr tesařských konstrukcí dvojnásobný s mezibroušením syntetický</t>
  </si>
  <si>
    <t>1208266175</t>
  </si>
  <si>
    <t>https://podminky.urs.cz/item/CS_URS_2025_01/783218211</t>
  </si>
  <si>
    <t>"schodišťový stupeň 60/300" (1,3*6)*(0,06*2+0,30*2)</t>
  </si>
  <si>
    <t>"schodnice 50/250" (2,1*2)*(0,05*2+0,25*2)</t>
  </si>
  <si>
    <t>"základní trám 100/120"  (3,7*10)*(0,1+0,12*2)</t>
  </si>
  <si>
    <t>"vaznice 120/140"  (8,3*2)*(0,12+0,14*2)</t>
  </si>
  <si>
    <t>"Podlahový trám 140/180"  (8,3*5+4,2*2)*(0,14+0,18*2)</t>
  </si>
  <si>
    <t>"Základní trám 140/140"  (3,3*4+1,4*2)*(0,14*3)</t>
  </si>
  <si>
    <t>"Základní trám 120/140"  (1,4*1)*(0,12+0,14*2)</t>
  </si>
  <si>
    <t>23,4*0,8*2+6,3*0,2*2*2+14,0*0,8*2</t>
  </si>
  <si>
    <t>393</t>
  </si>
  <si>
    <t>783252121R</t>
  </si>
  <si>
    <t>Vyspravení stávajícího stropu včetně vybroušení</t>
  </si>
  <si>
    <t>680857862</t>
  </si>
  <si>
    <t>394</t>
  </si>
  <si>
    <t>783968221R</t>
  </si>
  <si>
    <t>Olejový nátěr podhledu s voskem dvojnásobný s přeleštěním</t>
  </si>
  <si>
    <t>-1915484076</t>
  </si>
  <si>
    <t>395</t>
  </si>
  <si>
    <t>783301311</t>
  </si>
  <si>
    <t>Příprava podkladu zámečnických konstrukcí před provedením nátěru odmaštění odmašťovačem vodou ředitelným</t>
  </si>
  <si>
    <t>1405867954</t>
  </si>
  <si>
    <t>https://podminky.urs.cz/item/CS_URS_2025_01/783301311</t>
  </si>
  <si>
    <t>Nátěr_zábradlí+Nátěr_zárubně</t>
  </si>
  <si>
    <t>396</t>
  </si>
  <si>
    <t>783314203</t>
  </si>
  <si>
    <t>Základní antikorozní nátěr zámečnických konstrukcí jednonásobný syntetický samozákladující</t>
  </si>
  <si>
    <t>940424222</t>
  </si>
  <si>
    <t>https://podminky.urs.cz/item/CS_URS_2025_01/783314203</t>
  </si>
  <si>
    <t>397</t>
  </si>
  <si>
    <t>783317101</t>
  </si>
  <si>
    <t>Krycí nátěr (email) zámečnických konstrukcí jednonásobný syntetický standardní</t>
  </si>
  <si>
    <t>1600502282</t>
  </si>
  <si>
    <t>https://podminky.urs.cz/item/CS_URS_2025_01/783317101</t>
  </si>
  <si>
    <t>"Jäkl 40/40/3"  71,4*(0,04*4)</t>
  </si>
  <si>
    <t>"Pl. ocel 40/3"  2,5*0,04</t>
  </si>
  <si>
    <t>"ozn. 01/P"  (0,9+2*1,97)*0,30*1</t>
  </si>
  <si>
    <t>"ozn. 02/L"   (0,8+2*1,97)*0,30*2</t>
  </si>
  <si>
    <t>"ozn. 02/P"  (0,8+2*1,97)*0,30*2</t>
  </si>
  <si>
    <t>"ozn. 03/P"  (0,8+2*1,97)*0,20*1</t>
  </si>
  <si>
    <t>"ozn. 04/P"  (0,7+2*1,97)*0,30*1</t>
  </si>
  <si>
    <t>"ozn. 04/L"  (0,7+2*1,97)*0,30*3</t>
  </si>
  <si>
    <t>"ozn. 09/P"  (0,9+2*1,97)*0,30*1</t>
  </si>
  <si>
    <t>"ozn. 10/P"  (0,8+2*1,97)*0,30*1</t>
  </si>
  <si>
    <t>"ozn. 10/L"  (0,8+2*1,97)*0,30*1</t>
  </si>
  <si>
    <t>"ozn. 11/L"  (0,8+2*1,97)*0,40*1</t>
  </si>
  <si>
    <t>"ozn. 12/P"  (0,8+2*1,97)*0,20*1</t>
  </si>
  <si>
    <t>"ozn. 13/P"  (0,8+2*1,97)*0,40*1</t>
  </si>
  <si>
    <t>"ozn. 13/L"  (0,8+2*1,97)*0,40*1</t>
  </si>
  <si>
    <t>784</t>
  </si>
  <si>
    <t>Dokončovací práce - malby a tapety</t>
  </si>
  <si>
    <t>398</t>
  </si>
  <si>
    <t>784121001</t>
  </si>
  <si>
    <t>Oškrabání malby v místnostech výšky do 3,80 m</t>
  </si>
  <si>
    <t>-1444463834</t>
  </si>
  <si>
    <t>https://podminky.urs.cz/item/CS_URS_2025_01/784121001</t>
  </si>
  <si>
    <t>399</t>
  </si>
  <si>
    <t>784121001R</t>
  </si>
  <si>
    <t>Odstranění stávajícího vápenného nátěru (suchou nebo mokrou cestou)</t>
  </si>
  <si>
    <t>1698185744</t>
  </si>
  <si>
    <t>400</t>
  </si>
  <si>
    <t>784121011</t>
  </si>
  <si>
    <t>Rozmývání podkladu po oškrabání malby v místnostech výšky do 3,80 m</t>
  </si>
  <si>
    <t>-85341317</t>
  </si>
  <si>
    <t>https://podminky.urs.cz/item/CS_URS_2025_01/784121011</t>
  </si>
  <si>
    <t>401</t>
  </si>
  <si>
    <t>784181101</t>
  </si>
  <si>
    <t>Penetrace podkladu jednonásobná základní akrylátová bezbarvá v místnostech výšky do 3,80 m</t>
  </si>
  <si>
    <t>1619403542</t>
  </si>
  <si>
    <t>https://podminky.urs.cz/item/CS_URS_2025_01/784181101</t>
  </si>
  <si>
    <t>402</t>
  </si>
  <si>
    <t>784211101</t>
  </si>
  <si>
    <t>Malby z malířských směsí oděruvzdorných za mokra dvojnásobné, bílé za mokra oděruvzdorné výborně v místnostech výšky do 3,80 m</t>
  </si>
  <si>
    <t>1677837234</t>
  </si>
  <si>
    <t>https://podminky.urs.cz/item/CS_URS_2025_01/784211101</t>
  </si>
  <si>
    <t>"SDK</t>
  </si>
  <si>
    <t>SDK_ostění+SDK_podhled_A+SDK_podhled_DF+SDK_podhled_DFH2+SDK_podhled_H2+SDK_předsazená+SDK_předsť_120+SDK_předsť_90+SDK_puda_DF</t>
  </si>
  <si>
    <t>(SDK_příčka_125+SDK_příčka_150+SDK_příčka_200)*2</t>
  </si>
  <si>
    <t>"Odpočet OBKLAD</t>
  </si>
  <si>
    <t>-Obklad</t>
  </si>
  <si>
    <t>"OMÍTKA stěny a stropy</t>
  </si>
  <si>
    <t>Oprav_špalety+Oprava_omít_strop+Oprava_omít_stěn+Perlinka</t>
  </si>
  <si>
    <t>786</t>
  </si>
  <si>
    <t>Dokončovací práce - čalounické úpravy</t>
  </si>
  <si>
    <t>403</t>
  </si>
  <si>
    <t>786623011R</t>
  </si>
  <si>
    <t>Kompletní dodávka a montáž bílé elektrické rolety š. 2000m v. 1000 mm mezi klubovou (m. 107) a kuchyňkou (m. 108)</t>
  </si>
  <si>
    <t>-1092607889</t>
  </si>
  <si>
    <t>D.1.4 - Technika prostředí staveb</t>
  </si>
  <si>
    <t>Úroveň 3:</t>
  </si>
  <si>
    <t>D.1.4.1 - Zdravotechnika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</si>
  <si>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</si>
  <si>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</si>
  <si>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</si>
  <si>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>721</t>
  </si>
  <si>
    <t>Zdravotechnika - vnitřní kanalizace</t>
  </si>
  <si>
    <t>721173401</t>
  </si>
  <si>
    <t>Potrubí z trub PVC SN4 svodné (ležaté) DN 110</t>
  </si>
  <si>
    <t>-2122329918</t>
  </si>
  <si>
    <t>https://podminky.urs.cz/item/CS_URS_2025_01/721173401</t>
  </si>
  <si>
    <t>721173402</t>
  </si>
  <si>
    <t>Potrubí z trub PVC SN4 svodné (ležaté) DN 125</t>
  </si>
  <si>
    <t>-506766426</t>
  </si>
  <si>
    <t>https://podminky.urs.cz/item/CS_URS_2025_01/721173402</t>
  </si>
  <si>
    <t>721173403</t>
  </si>
  <si>
    <t>Potrubí z trub PVC SN4 svodné (ležaté) DN 160</t>
  </si>
  <si>
    <t>1705512466</t>
  </si>
  <si>
    <t>https://podminky.urs.cz/item/CS_URS_2025_01/721173403</t>
  </si>
  <si>
    <t>721174024</t>
  </si>
  <si>
    <t>Potrubí z trub polypropylenových odpadní (svislé) DN 75</t>
  </si>
  <si>
    <t>-1941490945</t>
  </si>
  <si>
    <t>https://podminky.urs.cz/item/CS_URS_2025_01/721174024</t>
  </si>
  <si>
    <t>721174025</t>
  </si>
  <si>
    <t>Potrubí z trub polypropylenových odpadní (svislé) DN 110</t>
  </si>
  <si>
    <t>-2003745188</t>
  </si>
  <si>
    <t>https://podminky.urs.cz/item/CS_URS_2025_01/721174025</t>
  </si>
  <si>
    <t>721174042</t>
  </si>
  <si>
    <t>Potrubí z trub polypropylenových připojovací DN 40</t>
  </si>
  <si>
    <t>-620449758</t>
  </si>
  <si>
    <t>https://podminky.urs.cz/item/CS_URS_2025_01/721174042</t>
  </si>
  <si>
    <t>721174043</t>
  </si>
  <si>
    <t>Potrubí z trub polypropylenových připojovací DN 50</t>
  </si>
  <si>
    <t>-1928780081</t>
  </si>
  <si>
    <t>https://podminky.urs.cz/item/CS_URS_2025_01/721174043</t>
  </si>
  <si>
    <t>721212125</t>
  </si>
  <si>
    <t>Odtokové sprchové žlaby se zápachovou uzávěrkou a krycím roštem délky 900 mm</t>
  </si>
  <si>
    <t>1109659137</t>
  </si>
  <si>
    <t>https://podminky.urs.cz/item/CS_URS_2025_01/721212125</t>
  </si>
  <si>
    <t>721226511</t>
  </si>
  <si>
    <t>Zápachové uzávěrky podomítkové (Pe) s krycí deskou pro pračku a myčku DN 40</t>
  </si>
  <si>
    <t>-574068024</t>
  </si>
  <si>
    <t>https://podminky.urs.cz/item/CS_URS_2025_01/721226511</t>
  </si>
  <si>
    <t>721290111</t>
  </si>
  <si>
    <t>Zkouška těsnosti kanalizace v objektech vodou do DN 125</t>
  </si>
  <si>
    <t>788394839</t>
  </si>
  <si>
    <t>https://podminky.urs.cz/item/CS_URS_2025_01/721290111</t>
  </si>
  <si>
    <t>11+27+20+10+13+12</t>
  </si>
  <si>
    <t>721290112</t>
  </si>
  <si>
    <t>Zkouška těsnosti kanalizace v objektech vodou DN 150 nebo DN 200</t>
  </si>
  <si>
    <t>166845475</t>
  </si>
  <si>
    <t>https://podminky.urs.cz/item/CS_URS_2025_01/721290112</t>
  </si>
  <si>
    <t>721999886R</t>
  </si>
  <si>
    <t>Stavební přípomoci, doprava</t>
  </si>
  <si>
    <t>1284253066</t>
  </si>
  <si>
    <t>721999887R</t>
  </si>
  <si>
    <t>Ostatní pomocný materiál</t>
  </si>
  <si>
    <t>-359461408</t>
  </si>
  <si>
    <t>998721202</t>
  </si>
  <si>
    <t>Přesun hmot pro vnitřní kanalizaci stanovený procentní sazbou (%) z ceny vodorovná dopravní vzdálenost do 50 m základní v objektech výšky přes 6 do 12 m</t>
  </si>
  <si>
    <t>786227209</t>
  </si>
  <si>
    <t>https://podminky.urs.cz/item/CS_URS_2025_01/998721202</t>
  </si>
  <si>
    <t>722</t>
  </si>
  <si>
    <t>Zdravotechnika - vnitřní vodovod</t>
  </si>
  <si>
    <t>722174002</t>
  </si>
  <si>
    <t>Potrubí z plastových trubek z polypropylenu PPR svařovaných polyfúzně PN 16 (SDR 7,4) D 20 x 2,8</t>
  </si>
  <si>
    <t>219902358</t>
  </si>
  <si>
    <t>https://podminky.urs.cz/item/CS_URS_2025_01/722174002</t>
  </si>
  <si>
    <t>722174003</t>
  </si>
  <si>
    <t>Potrubí z plastových trubek z polypropylenu PPR svařovaných polyfúzně PN 16 (SDR 7,4) D 25 x 3,5</t>
  </si>
  <si>
    <t>409499170</t>
  </si>
  <si>
    <t>https://podminky.urs.cz/item/CS_URS_2025_01/722174003</t>
  </si>
  <si>
    <t>722174004</t>
  </si>
  <si>
    <t>Potrubí z plastových trubek z polypropylenu PPR svařovaných polyfúzně PN 16 (SDR 7,4) D 32 x 4,4</t>
  </si>
  <si>
    <t>558546945</t>
  </si>
  <si>
    <t>https://podminky.urs.cz/item/CS_URS_2025_01/722174004</t>
  </si>
  <si>
    <t>722174022</t>
  </si>
  <si>
    <t>Potrubí z plastových trubek z polypropylenu PPR svařovaných polyfúzně PN 20 (SDR 6) D 20 x 3,4</t>
  </si>
  <si>
    <t>-508937835</t>
  </si>
  <si>
    <t>https://podminky.urs.cz/item/CS_URS_2025_01/722174022</t>
  </si>
  <si>
    <t>722174023</t>
  </si>
  <si>
    <t>Potrubí z plastových trubek z polypropylenu PPR svařovaných polyfúzně PN 20 (SDR 6) D 25 x 4,2</t>
  </si>
  <si>
    <t>129763451</t>
  </si>
  <si>
    <t>https://podminky.urs.cz/item/CS_URS_2025_01/722174023</t>
  </si>
  <si>
    <t>722174024</t>
  </si>
  <si>
    <t>Potrubí z plastových trubek z polypropylenu PPR svařovaných polyfúzně PN 20 (SDR 6) D 32 x 5,4</t>
  </si>
  <si>
    <t>1420231321</t>
  </si>
  <si>
    <t>https://podminky.urs.cz/item/CS_URS_2025_01/722174024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</si>
  <si>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</si>
  <si>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</si>
  <si>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99687190</t>
  </si>
  <si>
    <t>https://podminky.urs.cz/item/CS_URS_2025_01/722181231</t>
  </si>
  <si>
    <t>722181232</t>
  </si>
  <si>
    <t>Ochrana potrubí termoizolačními trubicemi z pěnového polyetylenu PE přilepenými v příčných a podélných spojích, tloušťky izolace přes 9 do 13 mm, vnitřního průměru izolace DN přes 22 do 45 mm</t>
  </si>
  <si>
    <t>-260176210</t>
  </si>
  <si>
    <t>https://podminky.urs.cz/item/CS_URS_2025_01/722181232</t>
  </si>
  <si>
    <t>722224115</t>
  </si>
  <si>
    <t>Armatury s jedním závitem kohouty plnicí a vypouštěcí PN 10 G 1/2"</t>
  </si>
  <si>
    <t>-67404627</t>
  </si>
  <si>
    <t>https://podminky.urs.cz/item/CS_URS_2025_01/722224115</t>
  </si>
  <si>
    <t>722231141</t>
  </si>
  <si>
    <t>Armatury se dvěma závity ventily pojistné rohové G 1/2"</t>
  </si>
  <si>
    <t>788656865</t>
  </si>
  <si>
    <t>https://podminky.urs.cz/item/CS_URS_2025_01/722231141</t>
  </si>
  <si>
    <t>722231221</t>
  </si>
  <si>
    <t>Armatury se dvěma závity ventily pojistné k bojleru mosazné PN 6 do 100°C G 1/2"</t>
  </si>
  <si>
    <t>-1444878398</t>
  </si>
  <si>
    <t>https://podminky.urs.cz/item/CS_URS_2025_01/722231221</t>
  </si>
  <si>
    <t>722240122</t>
  </si>
  <si>
    <t>Armatury z plastických hmot kohouty (PPR) kulové DN 20</t>
  </si>
  <si>
    <t>216617068</t>
  </si>
  <si>
    <t>https://podminky.urs.cz/item/CS_URS_2025_01/722240122</t>
  </si>
  <si>
    <t>722240124</t>
  </si>
  <si>
    <t>Armatury z plastických hmot kohouty (PPR) kulové DN 32</t>
  </si>
  <si>
    <t>-2085319739</t>
  </si>
  <si>
    <t>https://podminky.urs.cz/item/CS_URS_2025_01/722240124</t>
  </si>
  <si>
    <t>722262163</t>
  </si>
  <si>
    <t>Vodoměry pro vodu do 40°C přírubové šroubové horizontální DN 25 x 260 mm Qn 3,5</t>
  </si>
  <si>
    <t>-356630895</t>
  </si>
  <si>
    <t>https://podminky.urs.cz/item/CS_URS_2025_01/722262163</t>
  </si>
  <si>
    <t>722263205</t>
  </si>
  <si>
    <t>Vodoměry pro vodu do 100°C závitové horizontální jednovtokové suchoběžné G 1/2"x 80 mm Qn 1,5</t>
  </si>
  <si>
    <t>-2066099643</t>
  </si>
  <si>
    <t>https://podminky.urs.cz/item/CS_URS_2025_01/722263205</t>
  </si>
  <si>
    <t>722290234</t>
  </si>
  <si>
    <t>Zkoušky, proplach a desinfekce vodovodního potrubí proplach a desinfekce vodovodního potrubí do DN 80</t>
  </si>
  <si>
    <t>1415061854</t>
  </si>
  <si>
    <t>https://podminky.urs.cz/item/CS_URS_2025_01/722290234</t>
  </si>
  <si>
    <t>722290246</t>
  </si>
  <si>
    <t>Zkoušky, proplach a desinfekce vodovodního potrubí zkoušky těsnosti vodovodního potrubí plastového do DN 40</t>
  </si>
  <si>
    <t>302572030</t>
  </si>
  <si>
    <t>https://podminky.urs.cz/item/CS_URS_2025_01/722290246</t>
  </si>
  <si>
    <t>43+40+10+39+39+22</t>
  </si>
  <si>
    <t>722999888R</t>
  </si>
  <si>
    <t xml:space="preserve">Stavební přípomoce, doprava, režie </t>
  </si>
  <si>
    <t>-1119985357</t>
  </si>
  <si>
    <t>722999889R</t>
  </si>
  <si>
    <t>1568746899</t>
  </si>
  <si>
    <t>998722202</t>
  </si>
  <si>
    <t>Přesun hmot pro vnitřní vodovod stanovený procentní sazbou (%) z ceny vodorovná dopravní vzdálenost do 50 m základní v objektech výšky přes 6 do 12 m</t>
  </si>
  <si>
    <t>-821292548</t>
  </si>
  <si>
    <t>https://podminky.urs.cz/item/CS_URS_2025_01/998722202</t>
  </si>
  <si>
    <t>725112001</t>
  </si>
  <si>
    <t>Zařízení záchodů klozety keramické standardní samostatně stojící s hlubokým splachováním odpad vodorovný</t>
  </si>
  <si>
    <t>2125838273</t>
  </si>
  <si>
    <t>https://podminky.urs.cz/item/CS_URS_2025_01/725112001</t>
  </si>
  <si>
    <t>725119125</t>
  </si>
  <si>
    <t>Zařízení záchodů montáž klozetových mís závěsných na nosné stěny</t>
  </si>
  <si>
    <t>454937457</t>
  </si>
  <si>
    <t>https://podminky.urs.cz/item/CS_URS_2025_01/725119125</t>
  </si>
  <si>
    <t>64236091</t>
  </si>
  <si>
    <t>mísa keramická klozetová závěsná bílá s hlubokým splachováním odpad vodorovný</t>
  </si>
  <si>
    <t>270493746</t>
  </si>
  <si>
    <t>64236051</t>
  </si>
  <si>
    <t>klozet keramický bílý závěsný hluboké splachování pro handicapované</t>
  </si>
  <si>
    <t>823944297</t>
  </si>
  <si>
    <t>725119131</t>
  </si>
  <si>
    <t>Zařízení záchodů montáž klozetových sedátek standardních</t>
  </si>
  <si>
    <t>702379958</t>
  </si>
  <si>
    <t>https://podminky.urs.cz/item/CS_URS_2025_01/725119131</t>
  </si>
  <si>
    <t>55167381</t>
  </si>
  <si>
    <t>sedátko klozetové duroplastové bílé s poklopem</t>
  </si>
  <si>
    <t>984834017</t>
  </si>
  <si>
    <t>725121025</t>
  </si>
  <si>
    <t>Pisoárové záchodky splachovače automatické s napájecím zdrojem s kulovým ventilem</t>
  </si>
  <si>
    <t>-1608900662</t>
  </si>
  <si>
    <t>https://podminky.urs.cz/item/CS_URS_2025_01/725121025</t>
  </si>
  <si>
    <t>725121511</t>
  </si>
  <si>
    <t>Pisoárové záchodky keramické bez splachovací nádrže urinál odsávací, přívod vody vnitřní vodorovný</t>
  </si>
  <si>
    <t>464965279</t>
  </si>
  <si>
    <t>https://podminky.urs.cz/item/CS_URS_2025_01/725121511</t>
  </si>
  <si>
    <t>725219102</t>
  </si>
  <si>
    <t>Umyvadla montáž umyvadel ostatních typů na šrouby</t>
  </si>
  <si>
    <t>1706056762</t>
  </si>
  <si>
    <t>https://podminky.urs.cz/item/CS_URS_2025_01/725219102</t>
  </si>
  <si>
    <t>64211033</t>
  </si>
  <si>
    <t>umyvadlo keramické závěsné bílé 650x480mm</t>
  </si>
  <si>
    <t>661061928</t>
  </si>
  <si>
    <t>64211023</t>
  </si>
  <si>
    <t>umyvadlo keramické závěsné bezbariérové bílé 640x550mm</t>
  </si>
  <si>
    <t>-2056197746</t>
  </si>
  <si>
    <t>725241113</t>
  </si>
  <si>
    <t>Sprchové vaničky akrylátové čtvercové 1000x1000 mm</t>
  </si>
  <si>
    <t>1916212023</t>
  </si>
  <si>
    <t>https://podminky.urs.cz/item/CS_URS_2025_01/725241113</t>
  </si>
  <si>
    <t>725241142</t>
  </si>
  <si>
    <t>Sprchové vaničky akrylátové čtvrtkruhové 900x900 mm</t>
  </si>
  <si>
    <t>1482126542</t>
  </si>
  <si>
    <t>https://podminky.urs.cz/item/CS_URS_2025_01/725241142</t>
  </si>
  <si>
    <t>725244654</t>
  </si>
  <si>
    <t>Sprchové dveře a zástěny zástěny sprchové rohové čtvercové/obdélníkové polorámové skleněné tl. 6 mm dveře otvíravé dvoukřídlové, vstup z rohu, na vaničku 1000x1000 mm</t>
  </si>
  <si>
    <t>-1640098056</t>
  </si>
  <si>
    <t>https://podminky.urs.cz/item/CS_URS_2025_01/725244654</t>
  </si>
  <si>
    <t>725244813</t>
  </si>
  <si>
    <t>Sprchové dveře a zástěny zástěny sprchové rohové čtvrtkruhové rámové se skleněnou výplní tl. 4 a 5 mm dveře posuvné dvoudílné, vstup z oblouku, na vaničku 900x900 mm</t>
  </si>
  <si>
    <t>-617491977</t>
  </si>
  <si>
    <t>https://podminky.urs.cz/item/CS_URS_2025_01/725244813</t>
  </si>
  <si>
    <t>725339111</t>
  </si>
  <si>
    <t>Výlevky montáž výlevky</t>
  </si>
  <si>
    <t>2074966324</t>
  </si>
  <si>
    <t>https://podminky.urs.cz/item/CS_URS_2025_01/725339111</t>
  </si>
  <si>
    <t>64271101</t>
  </si>
  <si>
    <t>výlevka keramická stojatá bílá</t>
  </si>
  <si>
    <t>-1228900629</t>
  </si>
  <si>
    <t>725531102</t>
  </si>
  <si>
    <t>Elektrické ohřívače zásobníkové beztlakové přepadové objem nádrže (příkon) 10 l (2,0 kW)</t>
  </si>
  <si>
    <t>1962541360</t>
  </si>
  <si>
    <t>https://podminky.urs.cz/item/CS_URS_2025_01/725531102</t>
  </si>
  <si>
    <t>725821325</t>
  </si>
  <si>
    <t>Baterie dřezové stojánkové pákové s otáčivým ústím a délkou ramínka 220 mm</t>
  </si>
  <si>
    <t>2087460765</t>
  </si>
  <si>
    <t>https://podminky.urs.cz/item/CS_URS_2025_01/725821325</t>
  </si>
  <si>
    <t>725822613</t>
  </si>
  <si>
    <t>Baterie umyvadlové stojánkové pákové s výpustí</t>
  </si>
  <si>
    <t>1392695355</t>
  </si>
  <si>
    <t>https://podminky.urs.cz/item/CS_URS_2025_01/725822613</t>
  </si>
  <si>
    <t>725829131</t>
  </si>
  <si>
    <t>Baterie umyvadlové montáž ostatních typů stojánkových G 1/2"</t>
  </si>
  <si>
    <t>2077025892</t>
  </si>
  <si>
    <t>https://podminky.urs.cz/item/CS_URS_2025_01/725829131</t>
  </si>
  <si>
    <t>55144004R</t>
  </si>
  <si>
    <t>baterie umyvadlová stojánková páková s prodlouženým raménkem s ovládáním odpadu</t>
  </si>
  <si>
    <t>-661456046</t>
  </si>
  <si>
    <t>725841312</t>
  </si>
  <si>
    <t>Baterie sprchové nástěnné pákové</t>
  </si>
  <si>
    <t>2075622656</t>
  </si>
  <si>
    <t>https://podminky.urs.cz/item/CS_URS_2025_01/725841312</t>
  </si>
  <si>
    <t>55145002</t>
  </si>
  <si>
    <t>kompletní sprchový set 050/1,0</t>
  </si>
  <si>
    <t>sada</t>
  </si>
  <si>
    <t>-980776408</t>
  </si>
  <si>
    <t>725861102</t>
  </si>
  <si>
    <t>Zápachové uzávěrky zařizovacích předmětů pro umyvadla DN 40</t>
  </si>
  <si>
    <t>-1400921024</t>
  </si>
  <si>
    <t>https://podminky.urs.cz/item/CS_URS_2025_01/725861102</t>
  </si>
  <si>
    <t>725862103</t>
  </si>
  <si>
    <t>Zápachové uzávěrky zařizovacích předmětů pro dřezy DN 40/50</t>
  </si>
  <si>
    <t>-328495194</t>
  </si>
  <si>
    <t>https://podminky.urs.cz/item/CS_URS_2025_01/725862103</t>
  </si>
  <si>
    <t>725865312</t>
  </si>
  <si>
    <t>Zápachové uzávěrky zařizovacích předmětů pro vany sprchových koutů s kulovým kloubem na odtoku DN 40/50 a odpadním ventilem</t>
  </si>
  <si>
    <t>-1000996754</t>
  </si>
  <si>
    <t>https://podminky.urs.cz/item/CS_URS_2025_01/725865312</t>
  </si>
  <si>
    <t>725865411</t>
  </si>
  <si>
    <t>Zápachové uzávěrky zařizovacích předmětů pro pisoáry DN 32/40</t>
  </si>
  <si>
    <t>2088770727</t>
  </si>
  <si>
    <t>https://podminky.urs.cz/item/CS_URS_2025_01/725865411</t>
  </si>
  <si>
    <t>998725202</t>
  </si>
  <si>
    <t>Přesun hmot pro zařizovací předměty stanovený procentní sazbou (%) z ceny vodorovná dopravní vzdálenost do 50 m základní v objektech výšky přes 6 do 12 m</t>
  </si>
  <si>
    <t>41211215</t>
  </si>
  <si>
    <t>https://podminky.urs.cz/item/CS_URS_2025_01/998725202</t>
  </si>
  <si>
    <t>726</t>
  </si>
  <si>
    <t>Zdravotechnika - předstěnové instalace</t>
  </si>
  <si>
    <t>726131021</t>
  </si>
  <si>
    <t>Předstěnové instalační systémy do lehkých stěn s kovovou konstrukcí pro pisoáry stavební výška 1300 mm</t>
  </si>
  <si>
    <t>1039822817</t>
  </si>
  <si>
    <t>https://podminky.urs.cz/item/CS_URS_2025_01/726131021</t>
  </si>
  <si>
    <t>726131042</t>
  </si>
  <si>
    <t>Předstěnové instalační systémy do lehkých stěn s kovovou konstrukcí pro závěsné klozety ovládání zepředu, stavební výšky 1120 mm s připojením na odsávání zápachu</t>
  </si>
  <si>
    <t>1021799480</t>
  </si>
  <si>
    <t>https://podminky.urs.cz/item/CS_URS_2025_01/726131042</t>
  </si>
  <si>
    <t>726131043</t>
  </si>
  <si>
    <t>Předstěnové instalační systémy do lehkých stěn s kovovou konstrukcí pro závěsné klozety ovládání zepředu, stavební výšky 1120 mm pro tělesně postižené</t>
  </si>
  <si>
    <t>1691141181</t>
  </si>
  <si>
    <t>https://podminky.urs.cz/item/CS_URS_2025_01/726131043</t>
  </si>
  <si>
    <t>726131045R</t>
  </si>
  <si>
    <t>Předstěnové instalační systémy do lehkých stěn s kovovou konstrukcí pro závěsné výlevky</t>
  </si>
  <si>
    <t>784513129</t>
  </si>
  <si>
    <t>726191001</t>
  </si>
  <si>
    <t>Ostatní příslušenství instalačních systémů zvukoizolační souprava pro WC a bidet</t>
  </si>
  <si>
    <t>-548591356</t>
  </si>
  <si>
    <t>https://podminky.urs.cz/item/CS_URS_2025_01/726191001</t>
  </si>
  <si>
    <t>726191011</t>
  </si>
  <si>
    <t>Ostatní příslušenství instalačních systémů montáž ovládacích tlačítek k WC</t>
  </si>
  <si>
    <t>1435841949</t>
  </si>
  <si>
    <t>https://podminky.urs.cz/item/CS_URS_2025_01/726191011</t>
  </si>
  <si>
    <t>55281795</t>
  </si>
  <si>
    <t>tlačítko pro ovládání WC shora/zepředu plast dvě množství vody 213x142mm</t>
  </si>
  <si>
    <t>-1486010483</t>
  </si>
  <si>
    <t>998726212</t>
  </si>
  <si>
    <t>Přesun hmot pro instalační prefabrikáty stanovený procentní sazbou (%) z ceny vodorovná dopravní vzdálenost do 50 m základní v objektech výšky přes 6 do 12 m</t>
  </si>
  <si>
    <t>-1761021830</t>
  </si>
  <si>
    <t>https://podminky.urs.cz/item/CS_URS_2025_01/998726212</t>
  </si>
  <si>
    <t>D.1.4.2 - Vytápění</t>
  </si>
  <si>
    <t>Vytápění - dle přiloženého položkového rozpočtu</t>
  </si>
  <si>
    <t>770326049</t>
  </si>
  <si>
    <t>D.1.4.3 - Elektroinstalace</t>
  </si>
  <si>
    <t>Elektroinstalace - dle přiloženého položkového rozpočtu</t>
  </si>
  <si>
    <t>-842101125</t>
  </si>
  <si>
    <t>D.1.4.4 - Vzduchotechnika</t>
  </si>
  <si>
    <t>751111012</t>
  </si>
  <si>
    <t>Montáž ventilátoru axiálního nízkotlakého nástěnného základního, průměru přes 100 do 200 mm</t>
  </si>
  <si>
    <t>572327600</t>
  </si>
  <si>
    <t>https://podminky.urs.cz/item/CS_URS_2025_01/751111012</t>
  </si>
  <si>
    <t>42914115</t>
  </si>
  <si>
    <t>ventilátor axiální stěnový skříň z plastu IP44 25W D 125mm</t>
  </si>
  <si>
    <t>-827380449</t>
  </si>
  <si>
    <t>751133012</t>
  </si>
  <si>
    <t>Montáž ventilátoru diagonálního nízkotlakého potrubního nevýbušného, průměru přes 100 do 200 mm</t>
  </si>
  <si>
    <t>1828014855</t>
  </si>
  <si>
    <t>https://podminky.urs.cz/item/CS_URS_2025_01/751133012</t>
  </si>
  <si>
    <t>42914541R</t>
  </si>
  <si>
    <t>tichý potrubní venitlátor, plast, 260/330 m3/hod,  IP44 výkon,  D 125mm</t>
  </si>
  <si>
    <t>1233844658</t>
  </si>
  <si>
    <t>-405511130</t>
  </si>
  <si>
    <t>42972838</t>
  </si>
  <si>
    <t>mřížka větrací kruhová plastová s okapničkou a síťkou D 100mm</t>
  </si>
  <si>
    <t>-379672209</t>
  </si>
  <si>
    <t>-697503729</t>
  </si>
  <si>
    <t>42972839</t>
  </si>
  <si>
    <t>mřížka větrací kruhová plastová s okapničkou a síťkou D 125mm</t>
  </si>
  <si>
    <t>808185122</t>
  </si>
  <si>
    <t>751398032</t>
  </si>
  <si>
    <t>Montáž ostatních zařízení ventilační mřížky do dveří nebo desek průřezu přes 0,04 do 0,100 m2</t>
  </si>
  <si>
    <t>-1415469548</t>
  </si>
  <si>
    <t>https://podminky.urs.cz/item/CS_URS_2025_01/751398032</t>
  </si>
  <si>
    <t>42972118</t>
  </si>
  <si>
    <t>mřížka větrací do dřeva kovová 130x400mm</t>
  </si>
  <si>
    <t>809742518</t>
  </si>
  <si>
    <t>751514761</t>
  </si>
  <si>
    <t>Montáž protidešťové stříšky nebo výfukové hlavice do plechového potrubí kruhové s přírubou, průměru do 100 mm</t>
  </si>
  <si>
    <t>-512357380</t>
  </si>
  <si>
    <t>https://podminky.urs.cz/item/CS_URS_2025_01/751514761</t>
  </si>
  <si>
    <t>42981930R</t>
  </si>
  <si>
    <t>kruhová ventilační hlavice, exteriér, nerez, d=100</t>
  </si>
  <si>
    <t>-1948210119</t>
  </si>
  <si>
    <t>751514762</t>
  </si>
  <si>
    <t>Montáž protidešťové stříšky nebo výfukové hlavice do plechového potrubí kruhové s přírubou, průměru přes 100 do 200 mm</t>
  </si>
  <si>
    <t>1195742887</t>
  </si>
  <si>
    <t>https://podminky.urs.cz/item/CS_URS_2025_01/751514762</t>
  </si>
  <si>
    <t>42981931R</t>
  </si>
  <si>
    <t>kruhová ventilační hlavice, exteriér, nerez, d=125</t>
  </si>
  <si>
    <t>759367629</t>
  </si>
  <si>
    <t>42981932R</t>
  </si>
  <si>
    <t>kruhová ventilační hlavice, exteriér, nerez, d=150</t>
  </si>
  <si>
    <t>-678266704</t>
  </si>
  <si>
    <t>751525051</t>
  </si>
  <si>
    <t>Montáž potrubí plastového kruhového s přírubou, průměru do 100 mm</t>
  </si>
  <si>
    <t>-2105998796</t>
  </si>
  <si>
    <t>https://podminky.urs.cz/item/CS_URS_2025_01/751525051</t>
  </si>
  <si>
    <t>42981649</t>
  </si>
  <si>
    <t>trouba pevná PVC D 100mm do 45°C</t>
  </si>
  <si>
    <t>1138141684</t>
  </si>
  <si>
    <t>17*1,2 'Přepočtené koeficientem množství</t>
  </si>
  <si>
    <t>751525052</t>
  </si>
  <si>
    <t>Montáž potrubí plastového kruhového s přírubou, průměru přes 100 do 200 mm</t>
  </si>
  <si>
    <t>949105860</t>
  </si>
  <si>
    <t>https://podminky.urs.cz/item/CS_URS_2025_01/751525052</t>
  </si>
  <si>
    <t>42981650</t>
  </si>
  <si>
    <t>trouba pevná PVC D 125mm do 45°C</t>
  </si>
  <si>
    <t>531990444</t>
  </si>
  <si>
    <t>12*1,2 'Přepočtené koeficientem množství</t>
  </si>
  <si>
    <t>42981651</t>
  </si>
  <si>
    <t>trouba pevná PVC D 150mm do 45°C</t>
  </si>
  <si>
    <t>-336887632</t>
  </si>
  <si>
    <t>1*1,2 'Přepočtené koeficientem množství</t>
  </si>
  <si>
    <t>751526151</t>
  </si>
  <si>
    <t>Montáž oblouku do plastového potrubí kruhového s přírubou, průměru do 100 mm</t>
  </si>
  <si>
    <t>266782399</t>
  </si>
  <si>
    <t>https://podminky.urs.cz/item/CS_URS_2025_01/751526151</t>
  </si>
  <si>
    <t>42981812</t>
  </si>
  <si>
    <t>oblouk PVC 90° D 100mm</t>
  </si>
  <si>
    <t>-281802171</t>
  </si>
  <si>
    <t>751526152</t>
  </si>
  <si>
    <t>Montáž oblouku do plastového potrubí kruhového s přírubou, průměru přes 100 do 200 mm</t>
  </si>
  <si>
    <t>-1458702236</t>
  </si>
  <si>
    <t>https://podminky.urs.cz/item/CS_URS_2025_01/751526152</t>
  </si>
  <si>
    <t>42981813</t>
  </si>
  <si>
    <t>oblouk PVC 90° D 125mm</t>
  </si>
  <si>
    <t>1780517760</t>
  </si>
  <si>
    <t>751526336</t>
  </si>
  <si>
    <t>Montáž odbočky oboustranné do plastového potrubí kruhového s přírubou, průměru přes 100 do 200 mm</t>
  </si>
  <si>
    <t>1427666317</t>
  </si>
  <si>
    <t>https://podminky.urs.cz/item/CS_URS_2025_01/751526336</t>
  </si>
  <si>
    <t>42981426</t>
  </si>
  <si>
    <t>odbočka jednostranná osová Pz T-kus 90° D1/D2 = 125/125mm</t>
  </si>
  <si>
    <t>-1319134366</t>
  </si>
  <si>
    <t>751526431</t>
  </si>
  <si>
    <t>Montáž přechodu osového nebo pravoúhlého do plastového potrubí kruhového s přírubou, průměru do 100 mm</t>
  </si>
  <si>
    <t>-897139305</t>
  </si>
  <si>
    <t>https://podminky.urs.cz/item/CS_URS_2025_01/751526431</t>
  </si>
  <si>
    <t>42981675</t>
  </si>
  <si>
    <t>přechod osový PVC D1/D2 = 100/125mm</t>
  </si>
  <si>
    <t>654227856</t>
  </si>
  <si>
    <t>751526635</t>
  </si>
  <si>
    <t>Montáž klapky škrtící nebo zpětné do plastového potrubí kruhové s přírubou, průměru do 100 mm</t>
  </si>
  <si>
    <t>712361383</t>
  </si>
  <si>
    <t>https://podminky.urs.cz/item/CS_URS_2025_01/751526635</t>
  </si>
  <si>
    <t>42971506</t>
  </si>
  <si>
    <t>klapka zpětná pachutěsná s magnetem, plastová se silikonovou membránou a gumovým těsněním, D 100mm</t>
  </si>
  <si>
    <t>850279872</t>
  </si>
  <si>
    <t>751526636</t>
  </si>
  <si>
    <t>Montáž klapky škrtící nebo zpětné do plastového potrubí kruhové s přírubou, průměru přes 100 do 200 mm</t>
  </si>
  <si>
    <t>1243673559</t>
  </si>
  <si>
    <t>https://podminky.urs.cz/item/CS_URS_2025_01/751526636</t>
  </si>
  <si>
    <t>42971507</t>
  </si>
  <si>
    <t>klapka zpětná pachutěsná s magnetem, plastová se silikonovou membránou a gumovým těsněním, D 125mm</t>
  </si>
  <si>
    <t>285525383</t>
  </si>
  <si>
    <t>751537032</t>
  </si>
  <si>
    <t>Montáž potrubí ohebného kruhového neizolovaného ze dvou vrstev PVC s polyamidovou nebo polyetylenovou tkaninou, průměru přes 100 do 200 mm</t>
  </si>
  <si>
    <t>1954337293</t>
  </si>
  <si>
    <t>https://podminky.urs.cz/item/CS_URS_2025_01/751537032</t>
  </si>
  <si>
    <t>42981816</t>
  </si>
  <si>
    <t>hadice ohebná neizolovaná z PVC vrstvy Al laminátu a PA tkaniny vyztužena drátem, délka 10m D 127mm</t>
  </si>
  <si>
    <t>-1159040804</t>
  </si>
  <si>
    <t>75*1,2 'Přepočtené koeficientem množství</t>
  </si>
  <si>
    <t>751521111R</t>
  </si>
  <si>
    <t>Montážní, těsnící a závěsný materiál</t>
  </si>
  <si>
    <t>-2005962862</t>
  </si>
  <si>
    <t>751521112R</t>
  </si>
  <si>
    <t>Zaregulování, seřízení a uvedení do provozu</t>
  </si>
  <si>
    <t>-2088753240</t>
  </si>
  <si>
    <t>D.1.4.5 - FVE</t>
  </si>
  <si>
    <t>PSV - PSV</t>
  </si>
  <si>
    <t xml:space="preserve">    D.1.4.2 - Fotovoltaika</t>
  </si>
  <si>
    <t>Fotovoltaika</t>
  </si>
  <si>
    <t>Fotovoltaika dle přiloženého položkového rozpočtu</t>
  </si>
  <si>
    <t>60568735</t>
  </si>
  <si>
    <t>lešení</t>
  </si>
  <si>
    <t>VOM</t>
  </si>
  <si>
    <t>vnitřní omítka</t>
  </si>
  <si>
    <t>164,125</t>
  </si>
  <si>
    <t>VOM_strop</t>
  </si>
  <si>
    <t>VOM stropů</t>
  </si>
  <si>
    <t>21,3</t>
  </si>
  <si>
    <t>SDK_podhled</t>
  </si>
  <si>
    <t>SDK podhled</t>
  </si>
  <si>
    <t>60,2</t>
  </si>
  <si>
    <t>malba</t>
  </si>
  <si>
    <t>289,625</t>
  </si>
  <si>
    <t>2,317</t>
  </si>
  <si>
    <t>SO 02 - č.p. 11 - hospodářský objekt</t>
  </si>
  <si>
    <t>D.1.2 - Architektonicko - konstrukční rešení</t>
  </si>
  <si>
    <t>st. p.č. 16 a p.č. 1, 56/1, 191 a 202 KN, KÚ Lhotk</t>
  </si>
  <si>
    <t>Obec Kramolna</t>
  </si>
  <si>
    <t>Ing. Arch. Pvel Hejzlar</t>
  </si>
  <si>
    <t>132251101</t>
  </si>
  <si>
    <t>Hloubení nezapažených rýh šířky do 800 mm strojně s urovnáním dna do předepsaného profilu a spádu v hornině třídy těžitelnosti I skupiny 3 do 20 m3</t>
  </si>
  <si>
    <t>889180634</t>
  </si>
  <si>
    <t>https://podminky.urs.cz/item/CS_URS_2025_01/132251101</t>
  </si>
  <si>
    <t>"základ pod schodiště" 1,3*0,8*0,4</t>
  </si>
  <si>
    <t>275313611</t>
  </si>
  <si>
    <t>Základy z betonu prostého patky a bloky z betonu kamenem neprokládaného tř. C 16/20</t>
  </si>
  <si>
    <t>1069026568</t>
  </si>
  <si>
    <t>https://podminky.urs.cz/item/CS_URS_2025_01/275313611</t>
  </si>
  <si>
    <t>0,416*1,03 'Přepočtené koeficientem množství</t>
  </si>
  <si>
    <t>275351121</t>
  </si>
  <si>
    <t>Bednění základů patek zřízení</t>
  </si>
  <si>
    <t>394910925</t>
  </si>
  <si>
    <t>https://podminky.urs.cz/item/CS_URS_2025_01/275351121</t>
  </si>
  <si>
    <t>"základ pod schodiště" (0,8+0,4)*2*0,6</t>
  </si>
  <si>
    <t>275351122</t>
  </si>
  <si>
    <t>Bednění základů patek odstranění</t>
  </si>
  <si>
    <t>-1361340338</t>
  </si>
  <si>
    <t>https://podminky.urs.cz/item/CS_URS_2025_01/275351122</t>
  </si>
  <si>
    <t>310238211</t>
  </si>
  <si>
    <t>Zazdívka otvorů ve zdivu nadzákladovém cihlami pálenými plochy přes 0,25 m2 do 1 m2 na maltu vápenocementovou</t>
  </si>
  <si>
    <t>551920288</t>
  </si>
  <si>
    <t>https://podminky.urs.cz/item/CS_URS_2025_01/310238211</t>
  </si>
  <si>
    <t>D.1.2 - Technická zpráva - stavebně konstr. řešení</t>
  </si>
  <si>
    <t>D.1.1 Půdorys 1.NP (hosp. obj.) (nový stav)</t>
  </si>
  <si>
    <t>0,3*2*0,47</t>
  </si>
  <si>
    <t>0,82*1,02*0,47</t>
  </si>
  <si>
    <t>311235151</t>
  </si>
  <si>
    <t>Zdivo jednovrstvé z cihel děrovaných broušených na celoplošnou tenkovrstvou maltu, pevnost cihel do P10, tl. zdiva 300 mm</t>
  </si>
  <si>
    <t>-303741373</t>
  </si>
  <si>
    <t>https://podminky.urs.cz/item/CS_URS_2025_01/311235151</t>
  </si>
  <si>
    <t>(9+3,285+9,83)*1,2</t>
  </si>
  <si>
    <t>D.1.1 Půdorys 2.NP (hosp. obj.) (nový stav)</t>
  </si>
  <si>
    <t>(5,505+7,075)*3,6+4,66*2,4</t>
  </si>
  <si>
    <t>826739496</t>
  </si>
  <si>
    <t>4,7*3,15-0,95*2,1-0,97*0,55</t>
  </si>
  <si>
    <t>317168052</t>
  </si>
  <si>
    <t>Překlady keramické vysoké osazené do maltového lože, šířky překladu 70 mm výšky 238 mm, délky 1250 mm</t>
  </si>
  <si>
    <t>-2101113310</t>
  </si>
  <si>
    <t>https://podminky.urs.cz/item/CS_URS_2025_01/317168052</t>
  </si>
  <si>
    <t>317941123</t>
  </si>
  <si>
    <t>Osazování ocelových válcovaných nosníků na zdivu I nebo IE nebo U nebo UE nebo L č. 14 až 22 nebo výšky do 220 mm</t>
  </si>
  <si>
    <t>554324488</t>
  </si>
  <si>
    <t>https://podminky.urs.cz/item/CS_URS_2025_01/317941123</t>
  </si>
  <si>
    <t>"I180" 3,5*3*21,9*0,001</t>
  </si>
  <si>
    <t>13010720</t>
  </si>
  <si>
    <t>ocel profilová jakost S235JR (11 375) průřez I (IPN) 180</t>
  </si>
  <si>
    <t>1958322646</t>
  </si>
  <si>
    <t>"I180" 3,5*3*21,9*0,001*1,05</t>
  </si>
  <si>
    <t>317998115</t>
  </si>
  <si>
    <t>Izolace tepelná mezi překlady z pěnového polystyrenu výšky 24 cm, tloušťky 100 mm</t>
  </si>
  <si>
    <t>1433926194</t>
  </si>
  <si>
    <t>https://podminky.urs.cz/item/CS_URS_2025_01/317998115</t>
  </si>
  <si>
    <t>2*1,25</t>
  </si>
  <si>
    <t>346244382</t>
  </si>
  <si>
    <t>Plentování ocelových válcovaných nosníků jednostranné cihlami na maltu, výška stojiny přes 200 do 300 mm</t>
  </si>
  <si>
    <t>1450380874</t>
  </si>
  <si>
    <t>https://podminky.urs.cz/item/CS_URS_2025_01/346244382</t>
  </si>
  <si>
    <t>3,5*0,3*2</t>
  </si>
  <si>
    <t>413941123</t>
  </si>
  <si>
    <t>Osazování ocelových válcovaných nosníků ve stropech I nebo IE nebo U nebo UE nebo L č. 14 až 22 nebo výšky přes 120 do 220 mm</t>
  </si>
  <si>
    <t>-258238607</t>
  </si>
  <si>
    <t>https://podminky.urs.cz/item/CS_URS_2025_01/413941123</t>
  </si>
  <si>
    <t>"I160" 8,12*18,9*0,001</t>
  </si>
  <si>
    <t>"I160" 8,22*18,9*0,001</t>
  </si>
  <si>
    <t>13010718</t>
  </si>
  <si>
    <t>ocel profilová jakost S235JR (11 375) průřez I (IPN) 160</t>
  </si>
  <si>
    <t>-1521145028</t>
  </si>
  <si>
    <t>"I160" 8,12*18,9*0,001*1,05</t>
  </si>
  <si>
    <t>"I160" 8,22*18,9*0,001*1,05</t>
  </si>
  <si>
    <t>521182915</t>
  </si>
  <si>
    <t>(9+3,285+9,83)*0,415*0,25</t>
  </si>
  <si>
    <t>4,7*0,44*0,25</t>
  </si>
  <si>
    <t>(7,075+4,66+5,56)*0,415*0,25</t>
  </si>
  <si>
    <t>1632988319</t>
  </si>
  <si>
    <t>(9+3,285+9,83)*0,3*2</t>
  </si>
  <si>
    <t>4,7*0,3*2</t>
  </si>
  <si>
    <t>(7,075+4,66+5,56)*0,3*2</t>
  </si>
  <si>
    <t>677561916</t>
  </si>
  <si>
    <t>1144998447</t>
  </si>
  <si>
    <t>150 kg/m3</t>
  </si>
  <si>
    <t>(9+3,285+9,83)*0,415*0,25*150*0,001</t>
  </si>
  <si>
    <t>4,7*0,44*0,25*150*0,001</t>
  </si>
  <si>
    <t>(7,075+4,66+5,56)*0,415*0,25*150*0,001</t>
  </si>
  <si>
    <t>611131121</t>
  </si>
  <si>
    <t>Podkladní a spojovací vrstva vnitřních omítaných ploch penetrace disperzní nanášená ručně stropů</t>
  </si>
  <si>
    <t>-839854784</t>
  </si>
  <si>
    <t>https://podminky.urs.cz/item/CS_URS_2025_01/611131121</t>
  </si>
  <si>
    <t>"119" 21,3</t>
  </si>
  <si>
    <t>611321131</t>
  </si>
  <si>
    <t>Vápenocementový štuk vnitřních ploch tloušťky do 3 mm vodorovných konstrukcí stropů rovných</t>
  </si>
  <si>
    <t>-450835606</t>
  </si>
  <si>
    <t>https://podminky.urs.cz/item/CS_URS_2025_01/611321131</t>
  </si>
  <si>
    <t>612131101</t>
  </si>
  <si>
    <t>Podkladní a spojovací vrstva vnitřních omítaných ploch cementový postřik nanášený ručně celoplošně stěn</t>
  </si>
  <si>
    <t>1372372063</t>
  </si>
  <si>
    <t>https://podminky.urs.cz/item/CS_URS_2025_01/612131101</t>
  </si>
  <si>
    <t>-556173000</t>
  </si>
  <si>
    <t>(3,79+5,97+3,855+5,26)*2,44-0,8*2,05-0,97*0,55+(0,8+2,05*2+0,97+0,55*2)*0,25</t>
  </si>
  <si>
    <t>(8,55+2,69+9,295+5,56)*2,85-3*2,5-0,89*0,62+(3+2,5*2+0,89+0,62*2)*0,25</t>
  </si>
  <si>
    <t>(3,96+6,1+4+5,055)*2,62-0,8*2,05-0,97*0,55+(0,8+2,05*2+0,97+0,55*2)*0,25</t>
  </si>
  <si>
    <t>612321141</t>
  </si>
  <si>
    <t>Omítka vápenocementová vnitřních ploch nanášená ručně dvouvrstvá, tloušťky jádrové omítky do 10 mm a tloušťky štuku do 3 mm štuková svislých konstrukcí stěn</t>
  </si>
  <si>
    <t>2108208430</t>
  </si>
  <si>
    <t>https://podminky.urs.cz/item/CS_URS_2025_01/612321141</t>
  </si>
  <si>
    <t>612321191</t>
  </si>
  <si>
    <t>Omítka vápenocementová vnitřních ploch nanášená ručně Příplatek k cenám za každých dalších i započatých 5 mm tloušťky omítky přes 10 mm stěn</t>
  </si>
  <si>
    <t>-246540387</t>
  </si>
  <si>
    <t>https://podminky.urs.cz/item/CS_URS_2025_01/612321191</t>
  </si>
  <si>
    <t>612325301</t>
  </si>
  <si>
    <t>Vápenocementová omítka ostění nebo nadpraží hladká</t>
  </si>
  <si>
    <t>-1796664766</t>
  </si>
  <si>
    <t>https://podminky.urs.cz/item/CS_URS_2025_01/612325301</t>
  </si>
  <si>
    <t>(0,95+2,1*2+0,97*0,55*2+3+2,5*2)*0,25</t>
  </si>
  <si>
    <t>(0,95+2,1*2+0,97*0,55*2)*0,25</t>
  </si>
  <si>
    <t>622131121</t>
  </si>
  <si>
    <t>Podkladní a spojovací vrstva vnějších omítaných ploch penetrace nanášená ručně stěn</t>
  </si>
  <si>
    <t>897654775</t>
  </si>
  <si>
    <t>https://podminky.urs.cz/item/CS_URS_2025_01/622131121</t>
  </si>
  <si>
    <t>D.1.1 Pohledy (hosp. obj.) (nový stav)</t>
  </si>
  <si>
    <t>39,2+56,2+42,9</t>
  </si>
  <si>
    <t>622135001</t>
  </si>
  <si>
    <t>Vyrovnání nerovností podkladu vnějších omítaných ploch maltou, tl. do 10 mm vápenocementovou stěn</t>
  </si>
  <si>
    <t>841774224</t>
  </si>
  <si>
    <t>https://podminky.urs.cz/item/CS_URS_2025_01/622135001</t>
  </si>
  <si>
    <t>622142001</t>
  </si>
  <si>
    <t>Pletivo vnějších ploch v ploše nebo pruzích, na plném podkladu sklovláknité vtlačené do tmelu stěn</t>
  </si>
  <si>
    <t>-545061821</t>
  </si>
  <si>
    <t>https://podminky.urs.cz/item/CS_URS_2025_01/622142001</t>
  </si>
  <si>
    <t>1386204642</t>
  </si>
  <si>
    <t>622531022</t>
  </si>
  <si>
    <t>Omítka tenkovrstvá silikonová vnějších ploch probarvená bez penetrace zatíraná (škrábaná), zrnitost 2,0 mm stěn</t>
  </si>
  <si>
    <t>-1502325599</t>
  </si>
  <si>
    <t>https://podminky.urs.cz/item/CS_URS_2025_01/622531022</t>
  </si>
  <si>
    <t>629135102</t>
  </si>
  <si>
    <t>Vyrovnávací vrstva z cementové malty pod klempířskými prvky šířky přes 150 do 300 mm</t>
  </si>
  <si>
    <t>1494999323</t>
  </si>
  <si>
    <t>https://podminky.urs.cz/item/CS_URS_2025_01/629135102</t>
  </si>
  <si>
    <t>D.1.1 - Výpis vnějších výplní - okna a dveře</t>
  </si>
  <si>
    <t>"19" 2*0,97</t>
  </si>
  <si>
    <t>"20" 1*0,89</t>
  </si>
  <si>
    <t>629991011</t>
  </si>
  <si>
    <t>Zakrytí vnějších ploch před znečištěním včetně pozdějšího odkrytí výplní otvorů a svislých ploch fólií přilepenou lepící páskou</t>
  </si>
  <si>
    <t>-1688001403</t>
  </si>
  <si>
    <t>https://podminky.urs.cz/item/CS_URS_2025_01/629991011</t>
  </si>
  <si>
    <t>0,95*2,1*2</t>
  </si>
  <si>
    <t>0,97*0,55*2</t>
  </si>
  <si>
    <t>3*2,5+0,89*0,62</t>
  </si>
  <si>
    <t>631311115</t>
  </si>
  <si>
    <t>Mazanina z betonu prostého bez zvýšených nároků na prostředí tl. přes 50 do 80 mm tř. C 20/25</t>
  </si>
  <si>
    <t>-44985939</t>
  </si>
  <si>
    <t>https://podminky.urs.cz/item/CS_URS_2025_01/631311115</t>
  </si>
  <si>
    <t>"119" 21,3*0,08</t>
  </si>
  <si>
    <t>-668623860</t>
  </si>
  <si>
    <t>"119" 21,3*0,1</t>
  </si>
  <si>
    <t>631319011</t>
  </si>
  <si>
    <t>Příplatek k cenám mazanin za úpravu povrchu mazaniny přehlazením, mazanina tl. přes 50 do 80 mm</t>
  </si>
  <si>
    <t>1959905531</t>
  </si>
  <si>
    <t>https://podminky.urs.cz/item/CS_URS_2025_01/631319011</t>
  </si>
  <si>
    <t>631319012</t>
  </si>
  <si>
    <t>Příplatek k cenám mazanin za úpravu povrchu mazaniny přehlazením, mazanina tl. přes 80 do 120 mm</t>
  </si>
  <si>
    <t>676795160</t>
  </si>
  <si>
    <t>https://podminky.urs.cz/item/CS_URS_2025_01/631319012</t>
  </si>
  <si>
    <t>-1816307379</t>
  </si>
  <si>
    <t>-1827037431</t>
  </si>
  <si>
    <t>4,44 kg/m2</t>
  </si>
  <si>
    <t>"119" 21,3*4,44*0,001*1,3</t>
  </si>
  <si>
    <t>642944221</t>
  </si>
  <si>
    <t>Osazení ocelových dveřních zárubní lisovaných nebo z úhelníků dodatečně s vybetonováním prahu, plochy přes 2,5 m2</t>
  </si>
  <si>
    <t>1210257996</t>
  </si>
  <si>
    <t>https://podminky.urs.cz/item/CS_URS_2025_01/642944221</t>
  </si>
  <si>
    <t>"21" 1</t>
  </si>
  <si>
    <t>941111111</t>
  </si>
  <si>
    <t>Lešení řadové trubkové lehké pracovní s podlahami s provozním zatížením tř. 3 do 200 kg/m2 šířky tř. W06 od 0,6 do 0,9 m výšky do 10 m montáž</t>
  </si>
  <si>
    <t>2049654345</t>
  </si>
  <si>
    <t>https://podminky.urs.cz/item/CS_URS_2025_01/941111111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</si>
  <si>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</si>
  <si>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</si>
  <si>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-1309313434</t>
  </si>
  <si>
    <t>https://podminky.urs.cz/item/CS_URS_2025_01/941111211</t>
  </si>
  <si>
    <t>lešení*45</t>
  </si>
  <si>
    <t>941111312</t>
  </si>
  <si>
    <t>Odborná prohlídka lešení řadového trubkového lehkého pracovního s podlahami s provozním zatížením tř. 3 do 200 kg/m2 šířky tř. W06 až W12 od 0,6 m do 1,5 m výšky do 25 m, celkové plochy do 500 m2 zakrytého sítí</t>
  </si>
  <si>
    <t>2026355423</t>
  </si>
  <si>
    <t>https://podminky.urs.cz/item/CS_URS_2025_01/941111312</t>
  </si>
  <si>
    <t>941111811</t>
  </si>
  <si>
    <t>Lešení řadové trubkové lehké pracovní s podlahami s provozním zatížením tř. 3 do 200 kg/m2 šířky tř. W06 od 0,6 do 0,9 m výšky do 10 m demontáž</t>
  </si>
  <si>
    <t>905354559</t>
  </si>
  <si>
    <t>https://podminky.urs.cz/item/CS_URS_2025_01/941111811</t>
  </si>
  <si>
    <t>944511111</t>
  </si>
  <si>
    <t>Síť ochranná zavěšená na konstrukci lešení z textilie z umělých vláken montáž</t>
  </si>
  <si>
    <t>1189020697</t>
  </si>
  <si>
    <t>https://podminky.urs.cz/item/CS_URS_2025_01/944511111</t>
  </si>
  <si>
    <t>944511211</t>
  </si>
  <si>
    <t>Síť ochranná zavěšená na konstrukci lešení z textilie z umělých vláken příplatek k ceně za každý den použití</t>
  </si>
  <si>
    <t>-55788486</t>
  </si>
  <si>
    <t>https://podminky.urs.cz/item/CS_URS_2025_01/944511211</t>
  </si>
  <si>
    <t>944511811</t>
  </si>
  <si>
    <t>Síť ochranná zavěšená na konstrukci lešení z textilie z umělých vláken demontáž</t>
  </si>
  <si>
    <t>-2026141596</t>
  </si>
  <si>
    <t>https://podminky.urs.cz/item/CS_URS_2025_01/944511811</t>
  </si>
  <si>
    <t>-169940561</t>
  </si>
  <si>
    <t>21,3+37+23,2</t>
  </si>
  <si>
    <t>-1961893176</t>
  </si>
  <si>
    <t>962031132</t>
  </si>
  <si>
    <t>Bourání příček nebo přizdívek z cihel pálených plných nebo dutých, tl. do 100 mm</t>
  </si>
  <si>
    <t>-207106387</t>
  </si>
  <si>
    <t>https://podminky.urs.cz/item/CS_URS_2025_01/962031132</t>
  </si>
  <si>
    <t>D.1.1 - Půdorys 1.NP (hosp. obj.) bourání</t>
  </si>
  <si>
    <t>3,79*2,65</t>
  </si>
  <si>
    <t>962032241</t>
  </si>
  <si>
    <t>Bourání zdiva nadzákladového z cihel pálených plných nebo lícových nebo vápenopískových cementovou, objemu přes 1 m3</t>
  </si>
  <si>
    <t>677445149</t>
  </si>
  <si>
    <t>https://podminky.urs.cz/item/CS_URS_2025_01/962032241</t>
  </si>
  <si>
    <t>2,79*1,8*0,3+6,4*0,3+2,79*2,53*0,3</t>
  </si>
  <si>
    <t>2,15*2,55*0,15</t>
  </si>
  <si>
    <t>0,51*2,55*0,32</t>
  </si>
  <si>
    <t>0,75*2,55*0,32</t>
  </si>
  <si>
    <t>968062244</t>
  </si>
  <si>
    <t>Vybourání dřevěných rámů oken s křídly, dveřních zárubní, vrat, stěn, ostění nebo obkladů rámů oken s křídly jednoduchých, plochy do 1 m2</t>
  </si>
  <si>
    <t>-652397710</t>
  </si>
  <si>
    <t>https://podminky.urs.cz/item/CS_URS_2025_01/968062244</t>
  </si>
  <si>
    <t>0,89*0,62+0,97*0,56+0,82*1,02+0,25*0,42</t>
  </si>
  <si>
    <t>D.1.1 - Půdorys 2.NP (hosp. obj.) bourání</t>
  </si>
  <si>
    <t>0,6*0,45+1,13*1,56</t>
  </si>
  <si>
    <t>-598239892</t>
  </si>
  <si>
    <t>1,2*2+0,72*2,65</t>
  </si>
  <si>
    <t>968072558</t>
  </si>
  <si>
    <t>Vybourání kovových rámů oken s křídly, dveřních zárubní, vrat, stěn, ostění nebo obkladů vrat, mimo posuvných a skládacích, plochy do 5 m2</t>
  </si>
  <si>
    <t>1909886024</t>
  </si>
  <si>
    <t>https://podminky.urs.cz/item/CS_URS_2025_01/968072558</t>
  </si>
  <si>
    <t>2,38*2,04</t>
  </si>
  <si>
    <t>971033561</t>
  </si>
  <si>
    <t>Vybourání otvorů ve zdivu základovém nebo nadzákladovém z cihel, tvárnic, příčkovek z cihel pálených na maltu vápennou nebo vápenocementovou plochy do 1 m2, tl. do 600 mm</t>
  </si>
  <si>
    <t>-1677388465</t>
  </si>
  <si>
    <t>https://podminky.urs.cz/item/CS_URS_2025_01/971033561</t>
  </si>
  <si>
    <t>3*2,5-2,38*2,04</t>
  </si>
  <si>
    <t>1067901431</t>
  </si>
  <si>
    <t>(3*2,5-2,38*2,04)*0,35</t>
  </si>
  <si>
    <t>538913333</t>
  </si>
  <si>
    <t>974031668</t>
  </si>
  <si>
    <t>Vysekání rýh ve zdivu cihelném na maltu vápennou nebo vápenocementovou pro vtahování nosníků do zdí, před vybouráním otvoru do hl. 150 mm, při v. nosníku do 350 mm</t>
  </si>
  <si>
    <t>-1814105577</t>
  </si>
  <si>
    <t>https://podminky.urs.cz/item/CS_URS_2025_01/974031668</t>
  </si>
  <si>
    <t>978013191</t>
  </si>
  <si>
    <t>Otlučení vápenných nebo vápenocementových omítek vnitřních ploch stěn s vyškrabáním spar, s očištěním zdiva, v rozsahu přes 50 do 100 %</t>
  </si>
  <si>
    <t>-1019172161</t>
  </si>
  <si>
    <t>https://podminky.urs.cz/item/CS_URS_2025_01/978013191</t>
  </si>
  <si>
    <t>(3,79+5,98+3,855+5,26)*2,44-0,8*1,95-0,97*0,55</t>
  </si>
  <si>
    <t>(8,555+5,56+9,295+2,69)*2,85-3*2,5-0,89*0,62</t>
  </si>
  <si>
    <t>(6,1+4,56)*2,6</t>
  </si>
  <si>
    <t>978015391</t>
  </si>
  <si>
    <t>Otlučení vápenných nebo vápenocementových omítek vnějších ploch s vyškrabáním spar a s očištěním zdiva stupně členitosti 1 a 2, v rozsahu přes 80 do 100 %</t>
  </si>
  <si>
    <t>-734087591</t>
  </si>
  <si>
    <t>https://podminky.urs.cz/item/CS_URS_2025_01/978015391</t>
  </si>
  <si>
    <t>D.1.1 Pohledy (hosp. obj.) (bourání)</t>
  </si>
  <si>
    <t>8,2+8,2+21,9+5,6</t>
  </si>
  <si>
    <t>1558467486</t>
  </si>
  <si>
    <t>2007201930</t>
  </si>
  <si>
    <t>-405244874</t>
  </si>
  <si>
    <t>-1484316481</t>
  </si>
  <si>
    <t>"na recyklační středisko - Envistone 10 km" 31,2*(10-1)</t>
  </si>
  <si>
    <t>"skládka - dřevo 20 km" 0,42*(20-1)</t>
  </si>
  <si>
    <t>"skládka - směsný 20 km)" 2,942*(20-1)</t>
  </si>
  <si>
    <t>"azbest - 40 km" 2,175*(40-1)</t>
  </si>
  <si>
    <t>997013511</t>
  </si>
  <si>
    <t>Odvoz suti a vybouraných hmot z meziskládky na skládku s naložením a se složením, na vzdálenost do 1 km</t>
  </si>
  <si>
    <t>656266453</t>
  </si>
  <si>
    <t>https://podminky.urs.cz/item/CS_URS_2025_01/997013511</t>
  </si>
  <si>
    <t>-1329169485</t>
  </si>
  <si>
    <t>"suť"  31,2</t>
  </si>
  <si>
    <t>997013631</t>
  </si>
  <si>
    <t>Poplatek za uložení stavebního odpadu na skládce (skládkovné) směsného stavebního a demoličního zatříděného do Katalogu odpadů pod kódem 17 09 04</t>
  </si>
  <si>
    <t>28022970</t>
  </si>
  <si>
    <t>https://podminky.urs.cz/item/CS_URS_2025_01/997013631</t>
  </si>
  <si>
    <t>-2019861235</t>
  </si>
  <si>
    <t>-988878454</t>
  </si>
  <si>
    <t>-742398351</t>
  </si>
  <si>
    <t>1254534673</t>
  </si>
  <si>
    <t>-1612961633</t>
  </si>
  <si>
    <t>21,3*0,0003 'Přepočtené koeficientem množství</t>
  </si>
  <si>
    <t>-392409738</t>
  </si>
  <si>
    <t>62833158</t>
  </si>
  <si>
    <t>pás asfaltový natavitelný oxidovaný s vložkou ze skleněné tkaniny typu G200, s jemnozrnným minerálním posypem tl 4,0mm</t>
  </si>
  <si>
    <t>-1340075498</t>
  </si>
  <si>
    <t>21,3*1,1655 'Přepočtené koeficientem množství</t>
  </si>
  <si>
    <t>-1345850747</t>
  </si>
  <si>
    <t>1885623365</t>
  </si>
  <si>
    <t>"120/100 - pozdednice" 5*2*0,12*0,1*1,05</t>
  </si>
  <si>
    <t>"120/100 - pozdednice" 4,6*2*0,12*0,1*1,05</t>
  </si>
  <si>
    <t>"120/160 - krokev" 6,6*3*0,12*0,16*1,05</t>
  </si>
  <si>
    <t>"120/160 - krokev" 5,8*3*0,12*0,16*1,05</t>
  </si>
  <si>
    <t>"120/160 - krokev" 4,9*3*0,12*0,16*1,05</t>
  </si>
  <si>
    <t>"120/160 - krokev" 3,9*2*0,12*0,16*1,05</t>
  </si>
  <si>
    <t>"140/200 - vaznice" 4,8*0,14*0,2*1,05</t>
  </si>
  <si>
    <t>D.1.1 Půdorys střechy (hosp. obj.) (nový stav)</t>
  </si>
  <si>
    <t>"120/100 - pozdednice" 4,9*2*0,12*0,1*1,05</t>
  </si>
  <si>
    <t>"120/160 - krokev" 7,1*3*0,12*0,16*1,05</t>
  </si>
  <si>
    <t>"120/160 - krokev" 7,4*3*0,12*0,16*1,05</t>
  </si>
  <si>
    <t xml:space="preserve"> prostor rozdělen dřevěnými příčkami = vytvoření kójí pro 2 nové byty</t>
  </si>
  <si>
    <t>(8,8*5+2,5*8)*0,1*0,12*1,05</t>
  </si>
  <si>
    <t>762112110</t>
  </si>
  <si>
    <t>Montáž konstrukce stěn a příček na sraz (na hladko - bez zářezů) z hraněného a polohraněného řeziva průřezové plochy do 120 cm2</t>
  </si>
  <si>
    <t>1951830744</t>
  </si>
  <si>
    <t>https://podminky.urs.cz/item/CS_URS_2025_01/762112110</t>
  </si>
  <si>
    <t>(8,8*5+2,5*8)</t>
  </si>
  <si>
    <t>60512125</t>
  </si>
  <si>
    <t>hranol stavební řezivo průřezu do 120cm2 do dl 6m</t>
  </si>
  <si>
    <t>738538447</t>
  </si>
  <si>
    <t>762134811</t>
  </si>
  <si>
    <t>Demontáž bednění svislých stěn a nadstřešních stěn z fošen</t>
  </si>
  <si>
    <t>433322889</t>
  </si>
  <si>
    <t>https://podminky.urs.cz/item/CS_URS_2025_01/762134811</t>
  </si>
  <si>
    <t>762195000</t>
  </si>
  <si>
    <t>Spojovací prostředky stěn a příček hřebíky, svorníky, fixační prkna</t>
  </si>
  <si>
    <t>1868692808</t>
  </si>
  <si>
    <t>https://podminky.urs.cz/item/CS_URS_2025_01/762195000</t>
  </si>
  <si>
    <t>22*2*0,018*1,05</t>
  </si>
  <si>
    <t>-878609272</t>
  </si>
  <si>
    <t>"120/100 - pozdednice" 5*2</t>
  </si>
  <si>
    <t>"120/100 - pozdednice" 4,6*2</t>
  </si>
  <si>
    <t>"120/100 - pozdednice" 4,9*2</t>
  </si>
  <si>
    <t>-578128108</t>
  </si>
  <si>
    <t>-563075142</t>
  </si>
  <si>
    <t>"120/160 - krokev" 6,6*3</t>
  </si>
  <si>
    <t>"120/160 - krokev" 5,8*3</t>
  </si>
  <si>
    <t>"120/160 - krokev" 4,9*3</t>
  </si>
  <si>
    <t>"120/160 - krokev" 3,9*2</t>
  </si>
  <si>
    <t>"120/160 - krokev" 7,1*3</t>
  </si>
  <si>
    <t>"120/160 - krokev" 7,4*3</t>
  </si>
  <si>
    <t>1630360053</t>
  </si>
  <si>
    <t>789921035</t>
  </si>
  <si>
    <t>"140/200 - vaznice" 4,8</t>
  </si>
  <si>
    <t>60512135</t>
  </si>
  <si>
    <t>hranol stavební řezivo průřezu do 288cm2 do dl 6m</t>
  </si>
  <si>
    <t>1791968993</t>
  </si>
  <si>
    <t>-506889196</t>
  </si>
  <si>
    <t>53+7,5*4,7</t>
  </si>
  <si>
    <t>1353300519</t>
  </si>
  <si>
    <t>(53+7,5*4,7)*0,025*1,05</t>
  </si>
  <si>
    <t>2,317*1,1 'Přepočtené koeficientem množství</t>
  </si>
  <si>
    <t>72829971</t>
  </si>
  <si>
    <t>762431034</t>
  </si>
  <si>
    <t>Obložení stěn z dřevoštěpkových desek OSB přibíjených na pero a drážku broušených, tloušťky desky 18 mm</t>
  </si>
  <si>
    <t>2040527674</t>
  </si>
  <si>
    <t>https://podminky.urs.cz/item/CS_URS_2025_01/762431034</t>
  </si>
  <si>
    <t>22*2</t>
  </si>
  <si>
    <t>762511237</t>
  </si>
  <si>
    <t>Podlahové konstrukce podkladové z dřevoštěpkových desek OSB jednovrstvých lepených na pero a drážku broušených, tloušťky desky 25 mm</t>
  </si>
  <si>
    <t>458858060</t>
  </si>
  <si>
    <t>https://podminky.urs.cz/item/CS_URS_2025_01/762511237</t>
  </si>
  <si>
    <t>"DP" 6,1*1,4</t>
  </si>
  <si>
    <t>-1565905655</t>
  </si>
  <si>
    <t>8,54</t>
  </si>
  <si>
    <t>-1247767815</t>
  </si>
  <si>
    <t>763131512</t>
  </si>
  <si>
    <t>Podhled ze sádrokartonových desek jednovrstvá zavěšená spodní konstrukce z ocelových profilů CD, UD jednoduše opláštěná deskou standardní A, tl. 12,5 mm, s izolací</t>
  </si>
  <si>
    <t>771239771</t>
  </si>
  <si>
    <t>https://podminky.urs.cz/item/CS_URS_2025_01/763131512</t>
  </si>
  <si>
    <t>"120" 37</t>
  </si>
  <si>
    <t>"203" 23,2</t>
  </si>
  <si>
    <t>2109142903</t>
  </si>
  <si>
    <t>28329276</t>
  </si>
  <si>
    <t>fólie PE vyztužená pro parotěsnou vrstvu (reakce na oheň - třída E) 140g/m2</t>
  </si>
  <si>
    <t>-301838119</t>
  </si>
  <si>
    <t>60,2*1,1235 'Přepočtené koeficientem množství</t>
  </si>
  <si>
    <t>998763201</t>
  </si>
  <si>
    <t>Přesun hmot pro dřevostavby stanovený procentní sazbou (%) z ceny vodorovná dopravní vzdálenost do 50 m základní v objektech výšky přes 6 do 12 m</t>
  </si>
  <si>
    <t>1619822164</t>
  </si>
  <si>
    <t>https://podminky.urs.cz/item/CS_URS_2025_01/998763201</t>
  </si>
  <si>
    <t>764002414</t>
  </si>
  <si>
    <t>Montáž strukturované oddělovací rohože jakékoli rš</t>
  </si>
  <si>
    <t>1914756680</t>
  </si>
  <si>
    <t>https://podminky.urs.cz/item/CS_URS_2025_01/764002414</t>
  </si>
  <si>
    <t>28329223</t>
  </si>
  <si>
    <t>fólie difuzně propustné s nakašírovanou strukturovanou rohoží pod hladkou plechovou krytinu</t>
  </si>
  <si>
    <t>1055884472</t>
  </si>
  <si>
    <t>88,25*1,15 'Přepočtené koeficientem množství</t>
  </si>
  <si>
    <t>1598144685</t>
  </si>
  <si>
    <t>-416061425</t>
  </si>
  <si>
    <t>-649646710</t>
  </si>
  <si>
    <t>-1313712429</t>
  </si>
  <si>
    <t>1014933443</t>
  </si>
  <si>
    <t>-1548087488</t>
  </si>
  <si>
    <t>4,865+7,795+6,605+9,8+3,42</t>
  </si>
  <si>
    <t>-954337375</t>
  </si>
  <si>
    <t>4,8+9</t>
  </si>
  <si>
    <t>764226444</t>
  </si>
  <si>
    <t>Oplechování parapetů z hliníkového plechu rovných celoplošně lepené, bez rohů rš 330 mm</t>
  </si>
  <si>
    <t>1539250715</t>
  </si>
  <si>
    <t>https://podminky.urs.cz/item/CS_URS_2025_01/764226444</t>
  </si>
  <si>
    <t>764226465</t>
  </si>
  <si>
    <t>Oplechování parapetů z hliníkového plechu rovných celoplošně lepené, bez rohů Příplatek k cenám za zvýšenou pracnost při provedení rohu nebo koutu do rš 400 mm</t>
  </si>
  <si>
    <t>-516929908</t>
  </si>
  <si>
    <t>https://podminky.urs.cz/item/CS_URS_2025_01/764226465</t>
  </si>
  <si>
    <t>764321413</t>
  </si>
  <si>
    <t>Lemování zdí z hliníkového plechu boční nebo horní rovných, střech s krytinou skládanou mimo prejzovou rš 250 mm</t>
  </si>
  <si>
    <t>-2072257564</t>
  </si>
  <si>
    <t>https://podminky.urs.cz/item/CS_URS_2025_01/764321413</t>
  </si>
  <si>
    <t>11964075</t>
  </si>
  <si>
    <t>-130089169</t>
  </si>
  <si>
    <t>-467501207</t>
  </si>
  <si>
    <t>-1082491999</t>
  </si>
  <si>
    <t>1139119840</t>
  </si>
  <si>
    <t>6,3*4,6+3,3*4,66</t>
  </si>
  <si>
    <t>765131823</t>
  </si>
  <si>
    <t>Demontáž azbestocementové krytiny skládané sklonu do 30° hřebene nebo nároží z hřebenáčů do suti</t>
  </si>
  <si>
    <t>1837951658</t>
  </si>
  <si>
    <t>https://podminky.urs.cz/item/CS_URS_2025_01/765131823</t>
  </si>
  <si>
    <t>765131843</t>
  </si>
  <si>
    <t>Demontáž azbestocementové krytiny skládané Příplatek k cenám za sklon přes 30° demontáže krytiny</t>
  </si>
  <si>
    <t>1729472545</t>
  </si>
  <si>
    <t>https://podminky.urs.cz/item/CS_URS_2025_01/765131843</t>
  </si>
  <si>
    <t>765131853</t>
  </si>
  <si>
    <t>Demontáž azbestocementové krytiny skládané Příplatek k cenám za sklon přes 30° demontáže hřebene nebo nároží</t>
  </si>
  <si>
    <t>2062702837</t>
  </si>
  <si>
    <t>https://podminky.urs.cz/item/CS_URS_2025_01/765131853</t>
  </si>
  <si>
    <t>765131857</t>
  </si>
  <si>
    <t>Demontáž azbestocementové krytiny vlnité sklonu do 30° do suti</t>
  </si>
  <si>
    <t>191873982</t>
  </si>
  <si>
    <t>https://podminky.urs.cz/item/CS_URS_2025_01/765131857</t>
  </si>
  <si>
    <t>7,1*9,8+3,5*2,8</t>
  </si>
  <si>
    <t>765231851</t>
  </si>
  <si>
    <t>Demontáž obkladu stěn skládanou azbestocementovou krytinou z pravoúhlých formátů nebo desek do suti</t>
  </si>
  <si>
    <t>1968068592</t>
  </si>
  <si>
    <t>https://podminky.urs.cz/item/CS_URS_2025_01/765231851</t>
  </si>
  <si>
    <t>472829779</t>
  </si>
  <si>
    <t>766621622</t>
  </si>
  <si>
    <t>Montáž oken dřevěných plochy do 1 m2 včetně montáže rámu otevíravých do zdiva</t>
  </si>
  <si>
    <t>-1532072351</t>
  </si>
  <si>
    <t>https://podminky.urs.cz/item/CS_URS_2025_01/766621622</t>
  </si>
  <si>
    <t>"19" 2</t>
  </si>
  <si>
    <t>"20" 1</t>
  </si>
  <si>
    <t>61110009R</t>
  </si>
  <si>
    <t>okno dřevěné otevíravé/sklopné trojsklo do plochy 1m2,  povrch lazura v odstínu světlý dub</t>
  </si>
  <si>
    <t>-736901176</t>
  </si>
  <si>
    <t>"19" 2*0,97*0,55</t>
  </si>
  <si>
    <t>"20" 1*0,89*0,62</t>
  </si>
  <si>
    <t>766660101</t>
  </si>
  <si>
    <t>Montáž dveřních křídel dřevěných nebo plastových otevíravých do dřevěné rámové zárubně povrchově upravených jednokřídlových, šířky do 800 mm</t>
  </si>
  <si>
    <t>-577900848</t>
  </si>
  <si>
    <t>https://podminky.urs.cz/item/CS_URS_2025_01/766660101</t>
  </si>
  <si>
    <t>61160052R</t>
  </si>
  <si>
    <t>dveře jednokřídlé dřevěné bez povrchové úpravy plné 800x1970mm</t>
  </si>
  <si>
    <t>245864453</t>
  </si>
  <si>
    <t>766681114</t>
  </si>
  <si>
    <t>Montáž zárubní dřevěných nebo plastových rámových, pro dveře jednokřídlové, šířky do 900 mm</t>
  </si>
  <si>
    <t>784882040</t>
  </si>
  <si>
    <t>https://podminky.urs.cz/item/CS_URS_2025_01/766681114</t>
  </si>
  <si>
    <t>61182251</t>
  </si>
  <si>
    <t>zárubeň jednokřídlá smrková rámová tl stěny 75mm rozměru 800/1970mm</t>
  </si>
  <si>
    <t>1609618196</t>
  </si>
  <si>
    <t>766694116</t>
  </si>
  <si>
    <t>Montáž ostatních truhlářských konstrukcí parapetních desek dřevěných nebo plastových šířky do 300 mm</t>
  </si>
  <si>
    <t>1304883284</t>
  </si>
  <si>
    <t>https://podminky.urs.cz/item/CS_URS_2025_01/766694116</t>
  </si>
  <si>
    <t>60794121</t>
  </si>
  <si>
    <t>koncovka PVC k parapetním dřevotřískovým deskám 600mm</t>
  </si>
  <si>
    <t>1493515621</t>
  </si>
  <si>
    <t>60794102</t>
  </si>
  <si>
    <t>parapet dřevotřískový vnitřní povrch laminátový š 260mm</t>
  </si>
  <si>
    <t>-620086406</t>
  </si>
  <si>
    <t>2,83*1,05 'Přepočtené koeficientem množství</t>
  </si>
  <si>
    <t>985697872</t>
  </si>
  <si>
    <t>767000001R</t>
  </si>
  <si>
    <t>Kompletní výroba, dodávka a montáž ocelového schodiště, ocel žárově zinkovaná, včetně povrchové úpravy práškovým vypalovacím lakem, kotvení sinkovanými šrouby, v provedení dle PD</t>
  </si>
  <si>
    <t>1148320389</t>
  </si>
  <si>
    <t>D.1.2 Ocelové schodiště (hosp. obj.)</t>
  </si>
  <si>
    <t>"A" 296</t>
  </si>
  <si>
    <t>"B" 332</t>
  </si>
  <si>
    <t>"B1" 168</t>
  </si>
  <si>
    <t>"C1" 48</t>
  </si>
  <si>
    <t>"C2" 94</t>
  </si>
  <si>
    <t>"C3" 47,4</t>
  </si>
  <si>
    <t>"C4" 28,5</t>
  </si>
  <si>
    <t>"C5" 53,6</t>
  </si>
  <si>
    <t>"C6" 24,5</t>
  </si>
  <si>
    <t>"spojovací materiál 10%"1092*0,1</t>
  </si>
  <si>
    <t>767640111</t>
  </si>
  <si>
    <t>Montáž dveří ocelových nebo hliníkových vchodových jednokřídlových bez nadsvětlíku</t>
  </si>
  <si>
    <t>670178349</t>
  </si>
  <si>
    <t>https://podminky.urs.cz/item/CS_URS_2025_01/767640111</t>
  </si>
  <si>
    <t>"18" 2</t>
  </si>
  <si>
    <t>55341332R</t>
  </si>
  <si>
    <t>dveře jednokřídlé Al  s izolační výplní, plné, 800x1950 mm, Ud=0,9 W/m2K, barva RAL 7016, kování, zámek FAB</t>
  </si>
  <si>
    <t>-314586583</t>
  </si>
  <si>
    <t>767651220</t>
  </si>
  <si>
    <t>Montáž vrat garážových nebo průmyslových otvíravých do ocelové zárubně z dílů, plochy přes 6 do 9 m2</t>
  </si>
  <si>
    <t>899963700</t>
  </si>
  <si>
    <t>https://podminky.urs.cz/item/CS_URS_2025_01/767651220</t>
  </si>
  <si>
    <t>55344635R</t>
  </si>
  <si>
    <t>vrata ocelová3x2,5 m 2/2 křídlová otočná, včetně úhelníkové zárubně, kování, zámek FAB, barva rámu a křídel RAL 7016</t>
  </si>
  <si>
    <t>-1340260364</t>
  </si>
  <si>
    <t>711075732</t>
  </si>
  <si>
    <t>783000111</t>
  </si>
  <si>
    <t>Zakrývání konstrukcí včetně pozdějšího odkrytí svislých ploch olepením páskou nebo fólií</t>
  </si>
  <si>
    <t>1057431172</t>
  </si>
  <si>
    <t>https://podminky.urs.cz/item/CS_URS_2025_01/783000111</t>
  </si>
  <si>
    <t>"119" (3,79+5,98+3,855+5,26)</t>
  </si>
  <si>
    <t>"120" (8,555+2,69+9,295+5,56)</t>
  </si>
  <si>
    <t>"203" (4,26+5,505+4,66+6,1)</t>
  </si>
  <si>
    <t>58124838</t>
  </si>
  <si>
    <t>páska maskovací krepová pro malířské potřeby š 50mm</t>
  </si>
  <si>
    <t>489438594</t>
  </si>
  <si>
    <t>65,51*1,05 'Přepočtené koeficientem množství</t>
  </si>
  <si>
    <t>783901403</t>
  </si>
  <si>
    <t>Příprava podkladu dřevěných podlah před provedením nátěrů očištění vysátí</t>
  </si>
  <si>
    <t>-1775793616</t>
  </si>
  <si>
    <t>https://podminky.urs.cz/item/CS_URS_2025_01/783901403</t>
  </si>
  <si>
    <t>783933161</t>
  </si>
  <si>
    <t>Penetrační nátěr betonových podlah pórovitých ( např. z cihelné dlažby, betonu apod.) epoxidový</t>
  </si>
  <si>
    <t>489193611</t>
  </si>
  <si>
    <t>https://podminky.urs.cz/item/CS_URS_2025_01/783933161</t>
  </si>
  <si>
    <t>"119" 21,3+(3,79+5,98+3,855+5,26)*0,1</t>
  </si>
  <si>
    <t>"120" 37+(8,555+2,69+9,295+5,56)*0,1</t>
  </si>
  <si>
    <t>"203" 23,2+(4,26+5,505+4,66+6,1)*0,1</t>
  </si>
  <si>
    <t>783937163</t>
  </si>
  <si>
    <t>Krycí (uzavírací) nátěr betonových podlah dvojnásobný epoxidový rozpouštědlový</t>
  </si>
  <si>
    <t>-1875444165</t>
  </si>
  <si>
    <t>https://podminky.urs.cz/item/CS_URS_2025_01/783937163</t>
  </si>
  <si>
    <t>784111001</t>
  </si>
  <si>
    <t>Oprášení (ometení) podkladu v místnostech výšky do 3,80 m</t>
  </si>
  <si>
    <t>404159592</t>
  </si>
  <si>
    <t>https://podminky.urs.cz/item/CS_URS_2025_01/784111001</t>
  </si>
  <si>
    <t>784181121</t>
  </si>
  <si>
    <t>Penetrace podkladu jednonásobná hloubková akrylátová bezbarvá v místnostech výšky do 3,80 m</t>
  </si>
  <si>
    <t>-1880799174</t>
  </si>
  <si>
    <t>https://podminky.urs.cz/item/CS_URS_2025_01/784181121</t>
  </si>
  <si>
    <t>108483599</t>
  </si>
  <si>
    <t>Ornice uložená na mezideponii</t>
  </si>
  <si>
    <t>168,2</t>
  </si>
  <si>
    <t>Plocha_dlažba</t>
  </si>
  <si>
    <t>Plocha pochůzných ploch z betonové dlažby</t>
  </si>
  <si>
    <t>138,5</t>
  </si>
  <si>
    <t>Plocha_asfalt</t>
  </si>
  <si>
    <t>Plocha pojízdných ploch z asfaltu</t>
  </si>
  <si>
    <t>29,7</t>
  </si>
  <si>
    <t>SO 06 - Zpevněné plochy pochůzné a pojízdné</t>
  </si>
  <si>
    <t xml:space="preserve">    5 - Komunikace pozemní</t>
  </si>
  <si>
    <t>-162179249</t>
  </si>
  <si>
    <t>Odměřeno z projektové dokumentace</t>
  </si>
  <si>
    <t>"Plocha pojízdných ploch</t>
  </si>
  <si>
    <t>"Plocha pochůzných ploch</t>
  </si>
  <si>
    <t>122151101</t>
  </si>
  <si>
    <t>Odkopávky a prokopávky nezapažené strojně v hornině třídy těžitelnosti I skupiny 1 a 2 do 20 m3</t>
  </si>
  <si>
    <t>1547511312</t>
  </si>
  <si>
    <t>https://podminky.urs.cz/item/CS_URS_2025_01/122151101</t>
  </si>
  <si>
    <t>Plocha_asfalt*(0,4-0,1)</t>
  </si>
  <si>
    <t>Plocha_dlažba*(0,24-0,1)</t>
  </si>
  <si>
    <t>-1310325847</t>
  </si>
  <si>
    <t>Vnitrostaveništní přesun na dočasnou mezideponii</t>
  </si>
  <si>
    <t>-1778459070</t>
  </si>
  <si>
    <t>181951111</t>
  </si>
  <si>
    <t>Úprava pláně vyrovnáním výškových rozdílů strojně v hornině třídy těžitelnosti I, skupiny 1 až 3 bez zhutnění</t>
  </si>
  <si>
    <t>-2017024570</t>
  </si>
  <si>
    <t>https://podminky.urs.cz/item/CS_URS_2025_01/181951111</t>
  </si>
  <si>
    <t>Plocha_dlažba+Plocha_asfalt</t>
  </si>
  <si>
    <t>Komunikace pozemní</t>
  </si>
  <si>
    <t>564271011</t>
  </si>
  <si>
    <t>Podklad nebo podsyp ze štěrkopísku ŠP s rozprostřením, vlhčením a zhutněním plochy jednotlivě do 100 m2, po zhutnění tl. 250 mm</t>
  </si>
  <si>
    <t>909344283</t>
  </si>
  <si>
    <t>https://podminky.urs.cz/item/CS_URS_2025_01/564271011</t>
  </si>
  <si>
    <t>564710011</t>
  </si>
  <si>
    <t>Podklad nebo kryt z kameniva hrubého drceného vel. 8-16 mm s rozprostřením a zhutněním plochy přes 100 m2, po zhutnění tl. 50 mm</t>
  </si>
  <si>
    <t>-1224897497</t>
  </si>
  <si>
    <t>https://podminky.urs.cz/item/CS_URS_2025_01/564710011</t>
  </si>
  <si>
    <t>564731111</t>
  </si>
  <si>
    <t>Podklad nebo kryt z kameniva hrubého drceného vel. 32-63 mm s rozprostřením a zhutněním plochy přes 100 m2, po zhutnění tl. 100 mm</t>
  </si>
  <si>
    <t>1289524098</t>
  </si>
  <si>
    <t>https://podminky.urs.cz/item/CS_URS_2025_01/564731111</t>
  </si>
  <si>
    <t>565175101</t>
  </si>
  <si>
    <t>Asfaltový beton vrstva podkladní ACP 16 (obalované kamenivo střednězrnné - OKS) s rozprostřením a zhutněním v pruhu šířky do 1,5 m, po zhutnění tl. 100 mm</t>
  </si>
  <si>
    <t>-1354124048</t>
  </si>
  <si>
    <t>https://podminky.urs.cz/item/CS_URS_2025_01/565175101</t>
  </si>
  <si>
    <t>573211108</t>
  </si>
  <si>
    <t>Postřik spojovací PS bez posypu kamenivem z asfaltu silničního, v množství 0,40 kg/m2</t>
  </si>
  <si>
    <t>1335950791</t>
  </si>
  <si>
    <t>https://podminky.urs.cz/item/CS_URS_2025_01/573211108</t>
  </si>
  <si>
    <t>577144111</t>
  </si>
  <si>
    <t>Asfaltový beton vrstva obrusná ACO 11 (ABS) s rozprostřením a se zhutněním z nemodifikovaného asfaltu v pruhu šířky do 3 m tř. I (ACO 11+), po zhutnění tl. 50 mm</t>
  </si>
  <si>
    <t>300871232</t>
  </si>
  <si>
    <t>https://podminky.urs.cz/item/CS_URS_2025_01/577144111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</si>
  <si>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</si>
  <si>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</si>
  <si>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1146594929</t>
  </si>
  <si>
    <t>https://podminky.urs.cz/item/CS_URS_2025_01/596211112</t>
  </si>
  <si>
    <t>59245015</t>
  </si>
  <si>
    <t>dlažba zámková betonová tvaru I 200x165mm tl 60mm přírodní</t>
  </si>
  <si>
    <t>1266395456</t>
  </si>
  <si>
    <t>138,5*1,02 'Přepočtené koeficientem množství</t>
  </si>
  <si>
    <t>914111111</t>
  </si>
  <si>
    <t>Montáž svislé dopravní značky základní velikosti do 1 m2 objímkami na sloupky nebo konzoly</t>
  </si>
  <si>
    <t>-716474149</t>
  </si>
  <si>
    <t>https://podminky.urs.cz/item/CS_URS_2025_01/914111111</t>
  </si>
  <si>
    <t>"IP11a"  1+1</t>
  </si>
  <si>
    <t>"IP12+01"  1</t>
  </si>
  <si>
    <t>40445625</t>
  </si>
  <si>
    <t>informativní značky provozní IP8, IP9, IP11-IP13 500x700mm</t>
  </si>
  <si>
    <t>1049200285</t>
  </si>
  <si>
    <t>914511111</t>
  </si>
  <si>
    <t>Montáž sloupku dopravních značek délky do 3,5 m do betonového základu</t>
  </si>
  <si>
    <t>-1231331249</t>
  </si>
  <si>
    <t>https://podminky.urs.cz/item/CS_URS_2025_01/914511111</t>
  </si>
  <si>
    <t>40445225</t>
  </si>
  <si>
    <t>sloupek pro dopravní značku Zn D 60mm v 3,5m</t>
  </si>
  <si>
    <t>2056744279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</si>
  <si>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</si>
  <si>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</si>
  <si>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543614784</t>
  </si>
  <si>
    <t>https://podminky.urs.cz/item/CS_URS_2025_01/916131213</t>
  </si>
  <si>
    <t>1,5+9,1+1,1+1,15</t>
  </si>
  <si>
    <t>59217031</t>
  </si>
  <si>
    <t>obrubník silniční betonový 1000x150x250mm</t>
  </si>
  <si>
    <t>1720670410</t>
  </si>
  <si>
    <t>12,85*1,02 'Přepočtené koeficientem množství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</si>
  <si>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</si>
  <si>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</si>
  <si>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-995589869</t>
  </si>
  <si>
    <t>https://podminky.urs.cz/item/CS_URS_2025_01/916231213</t>
  </si>
  <si>
    <t>4,83+7,0+1,21+14,35+5,56+2,36+13,33+2,0+1,95+3,2</t>
  </si>
  <si>
    <t>"Schody"  1,2*3*3</t>
  </si>
  <si>
    <t>59217062</t>
  </si>
  <si>
    <t>obrubník parkový betonový 1000x50x250mm přírodní</t>
  </si>
  <si>
    <t>139982876</t>
  </si>
  <si>
    <t>66,59*1,02 'Přepočtené koeficientem množství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</si>
  <si>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</si>
  <si>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</si>
  <si>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-1106384042</t>
  </si>
  <si>
    <t>https://podminky.urs.cz/item/CS_URS_2025_01/919732211</t>
  </si>
  <si>
    <t>20,5</t>
  </si>
  <si>
    <t>998223011</t>
  </si>
  <si>
    <t>Přesun hmot pro pozemní komunikace s krytem dlážděným dopravní vzdálenost do 200 m jakékoliv délky objektu</t>
  </si>
  <si>
    <t>-929112130</t>
  </si>
  <si>
    <t>https://podminky.urs.cz/item/CS_URS_2025_01/998223011</t>
  </si>
  <si>
    <t>Ornice_1</t>
  </si>
  <si>
    <t>SO 07 - Konečné terénní úpravy, nezpevněné plochy</t>
  </si>
  <si>
    <t>Zemina</t>
  </si>
  <si>
    <t>Výkopek zemin z plotových jamek</t>
  </si>
  <si>
    <t>3,26</t>
  </si>
  <si>
    <t>Násyp</t>
  </si>
  <si>
    <t>Zemina do násypů k urovnání kolem obrub</t>
  </si>
  <si>
    <t>8,448</t>
  </si>
  <si>
    <t>Skládka</t>
  </si>
  <si>
    <t>Uložení přebytečné zeminy na skládu</t>
  </si>
  <si>
    <t>108,308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</si>
  <si>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</si>
  <si>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</si>
  <si>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445051557</t>
  </si>
  <si>
    <t>https://podminky.urs.cz/item/CS_URS_2025_01/162751117</t>
  </si>
  <si>
    <t>"Odvoz přebytečné zeminy na skládku</t>
  </si>
  <si>
    <t>-Násyp</t>
  </si>
  <si>
    <t>-114712592</t>
  </si>
  <si>
    <t>"Z dočasné mezideponie zeminy - použití v rámci rekultivace pozemku</t>
  </si>
  <si>
    <t>"Bourací práce</t>
  </si>
  <si>
    <t>"Zpevněné plochy</t>
  </si>
  <si>
    <t>Ornice_1*0,1</t>
  </si>
  <si>
    <t>"Oplocení</t>
  </si>
  <si>
    <t>171151103</t>
  </si>
  <si>
    <t>Uložení sypanin do násypů strojně s rozprostřením sypaniny ve vrstvách a s hrubým urovnáním zhutněných z hornin soudržných jakékoliv třídy těžitelnosti</t>
  </si>
  <si>
    <t>498956913</t>
  </si>
  <si>
    <t>https://podminky.urs.cz/item/CS_URS_2025_01/171151103</t>
  </si>
  <si>
    <t>"doplnění terénu k obrubám</t>
  </si>
  <si>
    <t>(20,9+14,3)*1,2*0,2</t>
  </si>
  <si>
    <t>1344791827</t>
  </si>
  <si>
    <t>171201231</t>
  </si>
  <si>
    <t>Poplatek za uložení stavebního odpadu na recyklační skládce (skládkovné) zeminy a kamení zatříděného do Katalogu odpadů pod kódem 17 05 04</t>
  </si>
  <si>
    <t>-711919051</t>
  </si>
  <si>
    <t>https://podminky.urs.cz/item/CS_URS_2025_01/171201231</t>
  </si>
  <si>
    <t>Skládka*1,7</t>
  </si>
  <si>
    <t>181351003</t>
  </si>
  <si>
    <t>Rozprostření a urovnání ornice v rovině nebo ve svahu sklonu do 1:5 strojně při souvislé ploše do 100 m2, tl. vrstvy do 200 mm</t>
  </si>
  <si>
    <t>498665787</t>
  </si>
  <si>
    <t>https://podminky.urs.cz/item/CS_URS_2025_01/181351003</t>
  </si>
  <si>
    <t>"Rozprostření po parcele objektu na rekultivaci terénu</t>
  </si>
  <si>
    <t>Ornice_1+Ornice</t>
  </si>
  <si>
    <t>181411121</t>
  </si>
  <si>
    <t>Založení trávníku na půdě předem připravené plochy do 1000 m2 výsevem včetně utažení lučního v rovině nebo na svahu do 1:5</t>
  </si>
  <si>
    <t>895823045</t>
  </si>
  <si>
    <t>https://podminky.urs.cz/item/CS_URS_2025_01/181411121</t>
  </si>
  <si>
    <t>00572472</t>
  </si>
  <si>
    <t>osivo směs travní krajinná-rovinná</t>
  </si>
  <si>
    <t>141256243</t>
  </si>
  <si>
    <t>197,619*0,02 'Přepočtené koeficientem množství</t>
  </si>
  <si>
    <t>1515512110</t>
  </si>
  <si>
    <t>"Vyrovnání pláně před rozprostřením ornice</t>
  </si>
  <si>
    <t>SO 08 - Oplocení</t>
  </si>
  <si>
    <t>131111333</t>
  </si>
  <si>
    <t>Vrtání jamek ručním motorovým vrtákem průměru přes 200 do 300 mm</t>
  </si>
  <si>
    <t>558424395</t>
  </si>
  <si>
    <t>https://podminky.urs.cz/item/CS_URS_2025_01/131111333</t>
  </si>
  <si>
    <t>92,3/2*1,0</t>
  </si>
  <si>
    <t>988302816</t>
  </si>
  <si>
    <t>C.3 Koordinační situace</t>
  </si>
  <si>
    <t>46,15*3,14*0,15*0,15</t>
  </si>
  <si>
    <t>550353581</t>
  </si>
  <si>
    <t>-585081574</t>
  </si>
  <si>
    <t>1282628738</t>
  </si>
  <si>
    <t>338171113</t>
  </si>
  <si>
    <t>Montáž sloupků a vzpěr plotových ocelových trubkových nebo profilovaných výšky do 2 m se zabetonováním do 0,08 m3 do připravených jamek</t>
  </si>
  <si>
    <t>1132938358</t>
  </si>
  <si>
    <t>https://podminky.urs.cz/item/CS_URS_2025_01/338171113</t>
  </si>
  <si>
    <t>55342251</t>
  </si>
  <si>
    <t>sloupek plotový průběžný Pz a komaxitové 1750/38x1,5mm</t>
  </si>
  <si>
    <t>1350763063</t>
  </si>
  <si>
    <t>55342272</t>
  </si>
  <si>
    <t>vzpěra plotová 38x1,5mm včetně krytky s uchem 2000mm</t>
  </si>
  <si>
    <t>-47202640</t>
  </si>
  <si>
    <t>348401120</t>
  </si>
  <si>
    <t>Montáž oplocení z pletiva strojového s napínacími dráty do 1,6 m</t>
  </si>
  <si>
    <t>394320932</t>
  </si>
  <si>
    <t>https://podminky.urs.cz/item/CS_URS_2025_01/348401120</t>
  </si>
  <si>
    <t>92,3</t>
  </si>
  <si>
    <t>31327502</t>
  </si>
  <si>
    <t>pletivo drátěné plastifikované se čtvercovými oky 50/2,2mm v 1500mm</t>
  </si>
  <si>
    <t>-1225533223</t>
  </si>
  <si>
    <t>92,3*1,1 'Přepočtené koeficientem množství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</si>
  <si>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</si>
  <si>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</si>
  <si>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-382043128</t>
  </si>
  <si>
    <t>https://podminky.urs.cz/item/CS_URS_2025_01/998232110</t>
  </si>
  <si>
    <t>R</t>
  </si>
  <si>
    <t>Rýha</t>
  </si>
  <si>
    <t>88,5</t>
  </si>
  <si>
    <t>z</t>
  </si>
  <si>
    <t>zásyp</t>
  </si>
  <si>
    <t>67,1</t>
  </si>
  <si>
    <t>J</t>
  </si>
  <si>
    <t>jáma</t>
  </si>
  <si>
    <t>9,5</t>
  </si>
  <si>
    <t xml:space="preserve">IO 04 - Dešťová kanalizace </t>
  </si>
  <si>
    <t xml:space="preserve">    8 - Vedení trubní dálková a přípojná</t>
  </si>
  <si>
    <t>131251100</t>
  </si>
  <si>
    <t>Hloubení nezapažených jam a zářezů strojně s urovnáním dna do předepsaného profilu a spádu v hornině třídy těžitelnosti I skupiny 3 do 20 m3</t>
  </si>
  <si>
    <t>-341806755</t>
  </si>
  <si>
    <t>https://podminky.urs.cz/item/CS_URS_2025_01/131251100</t>
  </si>
  <si>
    <t>"revizní šachta" 1,5</t>
  </si>
  <si>
    <t>"vsak" 8</t>
  </si>
  <si>
    <t>383164036</t>
  </si>
  <si>
    <t>(36+82)*0,5*1,5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</si>
  <si>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</si>
  <si>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</si>
  <si>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2037911676</t>
  </si>
  <si>
    <t>https://podminky.urs.cz/item/CS_URS_2025_01/162351103</t>
  </si>
  <si>
    <t>R+J-z</t>
  </si>
  <si>
    <t>1723112098</t>
  </si>
  <si>
    <t>R-17,7-5,9</t>
  </si>
  <si>
    <t>J-7-0,3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</si>
  <si>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</si>
  <si>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</si>
  <si>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1093577261</t>
  </si>
  <si>
    <t>https://podminky.urs.cz/item/CS_URS_2025_01/175111101</t>
  </si>
  <si>
    <t>118*0.5*0.3</t>
  </si>
  <si>
    <t>58337308</t>
  </si>
  <si>
    <t>štěrkopísek frakce 0/2</t>
  </si>
  <si>
    <t>284934844</t>
  </si>
  <si>
    <t>délka*šířka*tloušťka vrstvy obsypu*objemová hmotnost kameniva</t>
  </si>
  <si>
    <t>20.0*0.9*0.2*1.35</t>
  </si>
  <si>
    <t>212572121R</t>
  </si>
  <si>
    <t>Výplň vsakovacího objektu kačírkem fr. 4-8 mm</t>
  </si>
  <si>
    <t>816027951</t>
  </si>
  <si>
    <t>"vsak" 7</t>
  </si>
  <si>
    <t>213141111</t>
  </si>
  <si>
    <t>Zřízení vrstvy z geotextilie filtrační, separační, odvodňovací, ochranné, výztužné nebo protierozní v rovině nebo ve sklonu do 1:5, šířky do 3 m</t>
  </si>
  <si>
    <t>2012161594</t>
  </si>
  <si>
    <t>https://podminky.urs.cz/item/CS_URS_2025_01/213141111</t>
  </si>
  <si>
    <t>"vsak" 32</t>
  </si>
  <si>
    <t>-1620014415</t>
  </si>
  <si>
    <t>32*1,1845 'Přepočtené koeficientem množství</t>
  </si>
  <si>
    <t>451573111</t>
  </si>
  <si>
    <t>Lože pod potrubí, stoky a drobné objekty v otevřeném výkopu z písku a štěrkopísku do 63 mm</t>
  </si>
  <si>
    <t>-1537717587</t>
  </si>
  <si>
    <t>https://podminky.urs.cz/item/CS_URS_2025_01/451573111</t>
  </si>
  <si>
    <t>118*0,5*0,1</t>
  </si>
  <si>
    <t>Vedení trubní dálková a přípojná</t>
  </si>
  <si>
    <t>871270310</t>
  </si>
  <si>
    <t>Montáž kanalizačního potrubí z polypropylenu PP hladkého plnostěnného SN 10 DN 125</t>
  </si>
  <si>
    <t>699308639</t>
  </si>
  <si>
    <t>https://podminky.urs.cz/item/CS_URS_2025_01/871270310</t>
  </si>
  <si>
    <t>28611117</t>
  </si>
  <si>
    <t>trubka kanalizační PVC DN 125x500mm SN4</t>
  </si>
  <si>
    <t>1413491594</t>
  </si>
  <si>
    <t>36*1,015 'Přepočtené koeficientem množství</t>
  </si>
  <si>
    <t>871313121</t>
  </si>
  <si>
    <t>Montáž kanalizačního potrubí z tvrdého PVC-U hladkého plnostěnného tuhost SN 8 DN 160</t>
  </si>
  <si>
    <t>214124423</t>
  </si>
  <si>
    <t>https://podminky.urs.cz/item/CS_URS_2025_01/871313121</t>
  </si>
  <si>
    <t>28611131</t>
  </si>
  <si>
    <t>trubka kanalizační PVC DN 160x1000mm SN4</t>
  </si>
  <si>
    <t>978060104</t>
  </si>
  <si>
    <t>82*1,05 'Přepočtené koeficientem množství</t>
  </si>
  <si>
    <t>877270310</t>
  </si>
  <si>
    <t>Montáž tvarovek na kanalizačním plastovém potrubí z PP nebo PVC-U hladkého plnostěnného kolen, víček nebo hrdlových uzávěrů DN 125</t>
  </si>
  <si>
    <t>-1964495377</t>
  </si>
  <si>
    <t>https://podminky.urs.cz/item/CS_URS_2025_01/877270310</t>
  </si>
  <si>
    <t>28617181</t>
  </si>
  <si>
    <t>koleno kanalizační PP třívrstvé SN16 DN 125x45°</t>
  </si>
  <si>
    <t>-1657519496</t>
  </si>
  <si>
    <t>877270320</t>
  </si>
  <si>
    <t>Montáž tvarovek na kanalizačním plastovém potrubí z PP nebo PVC-U hladkého plnostěnného odboček DN 125</t>
  </si>
  <si>
    <t>-1874245244</t>
  </si>
  <si>
    <t>https://podminky.urs.cz/item/CS_URS_2025_01/877270320</t>
  </si>
  <si>
    <t>28617202</t>
  </si>
  <si>
    <t>odbočka kanalizační PP třívrstvá SN16 45° DN 125/125</t>
  </si>
  <si>
    <t>-162633357</t>
  </si>
  <si>
    <t>877310310</t>
  </si>
  <si>
    <t>Montáž tvarovek na kanalizačním plastovém potrubí z PP nebo PVC-U hladkého plnostěnného kolen, víček nebo hrdlových uzávěrů DN 150</t>
  </si>
  <si>
    <t>-1212076398</t>
  </si>
  <si>
    <t>https://podminky.urs.cz/item/CS_URS_2025_01/877310310</t>
  </si>
  <si>
    <t>28617172</t>
  </si>
  <si>
    <t>koleno kanalizační PP třívrstvé SN16 DN 150x30°</t>
  </si>
  <si>
    <t>27232851</t>
  </si>
  <si>
    <t>28617182</t>
  </si>
  <si>
    <t>koleno kanalizační PP třívrstvé SN16 DN 150x45°</t>
  </si>
  <si>
    <t>1813012315</t>
  </si>
  <si>
    <t>877310320</t>
  </si>
  <si>
    <t>Montáž tvarovek na kanalizačním plastovém potrubí z PP nebo PVC-U hladkého plnostěnného odboček DN 150</t>
  </si>
  <si>
    <t>1777056351</t>
  </si>
  <si>
    <t>https://podminky.urs.cz/item/CS_URS_2025_01/877310320</t>
  </si>
  <si>
    <t>28617203</t>
  </si>
  <si>
    <t>odbočka kanalizační PP třívrstvá SN16 45° DN 150/100</t>
  </si>
  <si>
    <t>2123434532</t>
  </si>
  <si>
    <t>28617204</t>
  </si>
  <si>
    <t>odbočka kanalizační PP třívrstvá SN16 45° DN 150/125</t>
  </si>
  <si>
    <t>248029087</t>
  </si>
  <si>
    <t>894812001</t>
  </si>
  <si>
    <t>Revizní a čistící šachta z polypropylenu PP pro hladké trouby DN 400 šachtové dno (DN šachty / DN trubního vedení) DN 400/150 přímý tok</t>
  </si>
  <si>
    <t>-13138846</t>
  </si>
  <si>
    <t>https://podminky.urs.cz/item/CS_URS_2025_01/894812001</t>
  </si>
  <si>
    <t>894812032</t>
  </si>
  <si>
    <t>Revizní a čistící šachta z polypropylenu PP pro hladké trouby DN 400 roura šachtová korugovaná bez hrdla, světlé hloubky 1500 mm</t>
  </si>
  <si>
    <t>691512867</t>
  </si>
  <si>
    <t>https://podminky.urs.cz/item/CS_URS_2025_01/894812032</t>
  </si>
  <si>
    <t>894812051</t>
  </si>
  <si>
    <t>Revizní a čistící šachta z polypropylenu PP pro hladké trouby DN 400 poklop plastový (pro třídu zatížení) pochůzí (A15)</t>
  </si>
  <si>
    <t>1652212096</t>
  </si>
  <si>
    <t>https://podminky.urs.cz/item/CS_URS_2025_01/894812051</t>
  </si>
  <si>
    <t>899722114</t>
  </si>
  <si>
    <t>Krytí potrubí z plastů výstražnou fólií z PVC šířky přes 34 do 40 cm</t>
  </si>
  <si>
    <t>-17156972</t>
  </si>
  <si>
    <t>https://podminky.urs.cz/item/CS_URS_2025_01/899722114</t>
  </si>
  <si>
    <t>8999111198R</t>
  </si>
  <si>
    <t>-1528853908</t>
  </si>
  <si>
    <t>8999111199R</t>
  </si>
  <si>
    <t>Stavební přípomoci, režie, doprava</t>
  </si>
  <si>
    <t>-617578319</t>
  </si>
  <si>
    <t>935113111</t>
  </si>
  <si>
    <t>Osazení odvodňovacího žlabu s krycím roštem polymerbetonového šířky do 200 mm</t>
  </si>
  <si>
    <t>-1919368981</t>
  </si>
  <si>
    <t>https://podminky.urs.cz/item/CS_URS_2025_01/935113111</t>
  </si>
  <si>
    <t>59227006</t>
  </si>
  <si>
    <t>žlab odvodňovací z polymerbetonu se spádem dna 0,5% 130x155/160mm</t>
  </si>
  <si>
    <t>-985665369</t>
  </si>
  <si>
    <t>59227014</t>
  </si>
  <si>
    <t>rošt můstkový C250 litina pro žlab š 130mm</t>
  </si>
  <si>
    <t>-451861570</t>
  </si>
  <si>
    <t>935923216</t>
  </si>
  <si>
    <t>Osazení odvodňovacího žlabu s krycím roštem vpusti pro žlab šířky do 200 mm</t>
  </si>
  <si>
    <t>-366469659</t>
  </si>
  <si>
    <t>https://podminky.urs.cz/item/CS_URS_2025_01/935923216</t>
  </si>
  <si>
    <t>59223074</t>
  </si>
  <si>
    <t>vpusť odtoková polymerbetonová s integrovaným těsněním 500x130x380</t>
  </si>
  <si>
    <t>-1686864513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</si>
  <si>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</si>
  <si>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</si>
  <si>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99567857</t>
  </si>
  <si>
    <t>https://podminky.urs.cz/item/CS_URS_2025_01/998276101</t>
  </si>
  <si>
    <t>721249115</t>
  </si>
  <si>
    <t>Lapače střešních splavenin montáž lapačů střešních splavenin ostatních typů polypropylenových DN 110</t>
  </si>
  <si>
    <t>1613509931</t>
  </si>
  <si>
    <t>https://podminky.urs.cz/item/CS_URS_2025_01/721249115</t>
  </si>
  <si>
    <t>28341110</t>
  </si>
  <si>
    <t>lapače střešních splavenin okapová vpusť s klapkou+inspekční poklop z PP</t>
  </si>
  <si>
    <t>-1012963644</t>
  </si>
  <si>
    <t>1505921271</t>
  </si>
  <si>
    <t>998721201</t>
  </si>
  <si>
    <t>Přesun hmot pro vnitřní kanalizaci stanovený procentní sazbou (%) z ceny vodorovná dopravní vzdálenost do 50 m základní v objektech výšky do 6 m</t>
  </si>
  <si>
    <t>-48737444</t>
  </si>
  <si>
    <t>https://podminky.urs.cz/item/CS_URS_2025_01/998721201</t>
  </si>
  <si>
    <t>1,5</t>
  </si>
  <si>
    <t>19,5</t>
  </si>
  <si>
    <t>15,5</t>
  </si>
  <si>
    <t>IO 05 - Splašková kanalizace</t>
  </si>
  <si>
    <t>918514920</t>
  </si>
  <si>
    <t>-818484153</t>
  </si>
  <si>
    <t>26*0,5*1,5</t>
  </si>
  <si>
    <t>-641875038</t>
  </si>
  <si>
    <t>1160263945</t>
  </si>
  <si>
    <t>R-1,3-3,9</t>
  </si>
  <si>
    <t>J-0,3</t>
  </si>
  <si>
    <t>-824239970</t>
  </si>
  <si>
    <t>26*0.5*0.3</t>
  </si>
  <si>
    <t>-123493486</t>
  </si>
  <si>
    <t>26*0.5*0.3*1,8</t>
  </si>
  <si>
    <t>-1205852923</t>
  </si>
  <si>
    <t>26*0,5*0,1</t>
  </si>
  <si>
    <t>2108351493</t>
  </si>
  <si>
    <t>232599358</t>
  </si>
  <si>
    <t>26*1,05 'Přepočtené koeficientem množství</t>
  </si>
  <si>
    <t>587050942</t>
  </si>
  <si>
    <t>1975936986</t>
  </si>
  <si>
    <t>-479443415</t>
  </si>
  <si>
    <t>-670828888</t>
  </si>
  <si>
    <t>-1237706444</t>
  </si>
  <si>
    <t>926370792</t>
  </si>
  <si>
    <t>-556597847</t>
  </si>
  <si>
    <t>449843924</t>
  </si>
  <si>
    <t>2004052723</t>
  </si>
  <si>
    <t>332323623</t>
  </si>
  <si>
    <t>-837147310</t>
  </si>
  <si>
    <t>735504896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</si>
  <si>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</si>
  <si>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</si>
  <si>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</si>
  <si>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</si>
  <si>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VRN1</t>
  </si>
  <si>
    <t>Průzkumné, zeměměřičské a projektové práce</t>
  </si>
  <si>
    <t>012002000</t>
  </si>
  <si>
    <t>Geodetické práce</t>
  </si>
  <si>
    <t>kpl</t>
  </si>
  <si>
    <t>CS ÚRS 2021 01</t>
  </si>
  <si>
    <t>1024</t>
  </si>
  <si>
    <t>-73101434</t>
  </si>
  <si>
    <t>https://podminky.urs.cz/item/CS_URS_2021_01/012002000</t>
  </si>
  <si>
    <t>VRN3</t>
  </si>
  <si>
    <t>Zařízení staveniště</t>
  </si>
  <si>
    <t>030001000</t>
  </si>
  <si>
    <t>-233099957</t>
  </si>
  <si>
    <t>https://podminky.urs.cz/item/CS_URS_2021_01/030001000</t>
  </si>
  <si>
    <t>VRN4</t>
  </si>
  <si>
    <t>Inženýrská činnost</t>
  </si>
  <si>
    <t>045002000</t>
  </si>
  <si>
    <t>Kompletační a koordinační činnost</t>
  </si>
  <si>
    <t>-823386219</t>
  </si>
  <si>
    <t>https://podminky.urs.cz/item/CS_URS_2021_01/045002000</t>
  </si>
  <si>
    <t>SEZNAM FIGUR</t>
  </si>
  <si>
    <t>Výměra</t>
  </si>
  <si>
    <t>SO 01/ D.1.1 Bourání</t>
  </si>
  <si>
    <t>Použití figury:</t>
  </si>
  <si>
    <t>Přisekání rovných ostění v cihelném zdivu na MV nebo MVC</t>
  </si>
  <si>
    <t>Vodorovné přemístění výkopku z horniny třídy těžitelnosti I skupiny 1 až 3 stavebním kolečkem do 10 m</t>
  </si>
  <si>
    <t>Příplatek k vodorovnému přemístění výkopku z horniny třídy těžitelnosti I skupiny 1 až 3 stavebním kolečkem za každých dalších 10 m</t>
  </si>
  <si>
    <t>Uložení sypaniny do násypů nezhutněných ručně</t>
  </si>
  <si>
    <t>SO 01/ D.1.1 Nový stav</t>
  </si>
  <si>
    <t>Montáž profilů kontaktního zateplení lepených</t>
  </si>
  <si>
    <t>Montáž podlah keramických reliéfních nebo z dekorů lepených cementovým flexibilním lepidlem přes 2 do 4 ks/m2</t>
  </si>
  <si>
    <t>Nátěr penetrační na podlahu</t>
  </si>
  <si>
    <t>Izolace pod dlažbu nátěrem nebo stěrkou ve dvou vrstvách</t>
  </si>
  <si>
    <t>Čištění vnitřních ploch podlah nebo schodišť po položení dlažby chemickými prostředky</t>
  </si>
  <si>
    <t>Montáž podlah keramických pro mechanické zatížení lepených cementovým flexibilním lepidlem přes 2 do 4 ks/m2</t>
  </si>
  <si>
    <t>Montáž kontaktního zateplení vnějších stěn lepením a mechanickým kotvením polystyrénových desek do betonu a zdiva tl přes 120 do 160 mm</t>
  </si>
  <si>
    <t>Příplatek k cenám kontaktního zateplení vnějších stěn za zápustnou montáž a použití tepelněizolačních zátek z polystyrenu</t>
  </si>
  <si>
    <t>Příplatek k cenám kontaktního zateplení vnějších stěn za použití disperzní (organické) armovací hmoty stěrkování</t>
  </si>
  <si>
    <t>Tenkovrstvá silikonová zatíraná omítka zrnitost 1,5 mm vnějších stěn</t>
  </si>
  <si>
    <t>Očištění vnějších ploch tlakovou vodou</t>
  </si>
  <si>
    <t>Montáž kontaktního zateplení vnějších stěn lepením a mechanickým kotvením polystyrénových desek do pórobetonu tl přes 120 do 160 mm</t>
  </si>
  <si>
    <t>Montáž kontaktního zateplení vnějších stěn lepením a mechanickým kotvením polystyrénových desek do pórobetonu tl přes 40 do 80 mm</t>
  </si>
  <si>
    <t>Montáž izolace tepelné podlah volně kladenými rohožemi, pásy, dílci, deskami 1 vrstva</t>
  </si>
  <si>
    <t>Penetrační silikonový nátěr vnějších pastovitých tenkovrstvých omítek stěn</t>
  </si>
  <si>
    <t>Provedení izolace proti zemní vlhkosti pásy přitavením svislé NAIP</t>
  </si>
  <si>
    <t>Provedení izolace proti zemní vlhkosti pásy přitavením vodorovné NAIP</t>
  </si>
  <si>
    <t>Broušení betonového podkladu skládaných podlah</t>
  </si>
  <si>
    <t>Vysátí podkladu skládaných podlah</t>
  </si>
  <si>
    <t>Vodou ředitelná penetrace savého podkladu skládaných podlah</t>
  </si>
  <si>
    <t>Příplatek k montáži podlah plovoucích z lamel dýhovaných a laminovaných za lepení k podkladu</t>
  </si>
  <si>
    <t>Montáž lešení řadového trubkového lehkého s podlahami zatížení do 200 kg/m2 š od 0,9 do 1,2 m v do 10 m</t>
  </si>
  <si>
    <t>Příplatek k lešení řadovému trubkovému lehkému s podlahami do 200 kg/m2 š od 0,9 do 1,2 m v 10 m za každý den použití</t>
  </si>
  <si>
    <t>Demontáž lešení řadového trubkového lehkého s podlahami zatížení do 200 kg/m2 š od 0,9 do 1,2 m v do 10 m</t>
  </si>
  <si>
    <t>Dovoz a odvoz lešení řadového do 10 km včetně naložení a složení</t>
  </si>
  <si>
    <t>Příplatek k ceně dovozu a odvozu lešení řadového ZKD 10 km přes 10 km</t>
  </si>
  <si>
    <t>Montáž izolace tepelné podlah, stropů vrchem nebo střech překrytí separační fólií z PE</t>
  </si>
  <si>
    <t>Základní akrylátová jednonásobná bezbarvá penetrace podkladu v místnostech v do 3,80 m</t>
  </si>
  <si>
    <t>Penetrační akrylátový nátěr vnějších mozaikových tenkovrstvých omítek stěn</t>
  </si>
  <si>
    <t>Ometení tesařských konstrukcí před provedením nátěru</t>
  </si>
  <si>
    <t>Napouštěcí dvojnásobný syntetický biodní nátěr tesařských prvků nezabudovaných do konstrukce</t>
  </si>
  <si>
    <t>Krycí jednonásobný syntetický standardní nátěr zámečnických konstrukcí</t>
  </si>
  <si>
    <t>Odmaštění zámečnických konstrukcí vodou ředitelným odmašťovačem</t>
  </si>
  <si>
    <t>Základní antikorozní jednonásobný syntetický samozákladující nátěr zámečnických konstrukcí</t>
  </si>
  <si>
    <t>Montáž obkladů keramických reliéfních nebo z dekorů lepených cementovým flexibilním lepidlem přes 2 do 4 ks/m2</t>
  </si>
  <si>
    <t>Nátěr penetrační na stěnu</t>
  </si>
  <si>
    <t>Čištění vnitřních ploch stěn po provedení obkladu chemickými prostředky</t>
  </si>
  <si>
    <t>Vodorovné přemístění přes 20 do 50 m výkopku/sypaniny z horniny třídy těžitelnosti I skupiny 1 až 3</t>
  </si>
  <si>
    <t>Uložení sypaniny na skládky nebo meziskládky</t>
  </si>
  <si>
    <t>Geotextilie pro ochranu, separaci a filtraci netkaná měrná hm přes 200 do 300 g/m2</t>
  </si>
  <si>
    <t>Vápenocementová štuková omítka ostění nebo nadpraží</t>
  </si>
  <si>
    <t>Oprava vnitřní vápenocementové hladké omítky tl do 20 mm stěn v rozsahu plochy přes 30 do 50 % s celoplošným přeštukováním tl do 3 mm</t>
  </si>
  <si>
    <t>Penetrační disperzní nátěr vnitřních stěn nanášený ručně</t>
  </si>
  <si>
    <t>Oškrabání malby v místnostech v do 3,80 m</t>
  </si>
  <si>
    <t>Rozmývání podkladu po oškrabání malby v místnostech v do 3,80 m</t>
  </si>
  <si>
    <t>Oprava vnitřní vápenocementové hladké omítky tl do 20 mm stropů v rozsahu plochy do 10 % s celoplošným přeštukováním tl do 3 mm</t>
  </si>
  <si>
    <t>Spojovací prostředky pro položení dřevěných podlah a zakrytí kanálů</t>
  </si>
  <si>
    <t>Spojovací prostředky pro montáž záklopu, stropnice a podbíjení</t>
  </si>
  <si>
    <t>Vnitřní i vnejší parapwty oken</t>
  </si>
  <si>
    <t>Vyčištění budov bytové a občanské výstavby při výšce podlaží do 4 m</t>
  </si>
  <si>
    <t>Lešení pomocné pro objekty pozemních staveb s lešeňovou podlahou v do 1,9 m zatížení do 150 kg/m2</t>
  </si>
  <si>
    <t>Nadzákladová zeď tl přes 250 do 300 mm z hladkých tvárnic ztraceného bednění včetně výplně z betonu tř. C 16/20</t>
  </si>
  <si>
    <t>Výztuž nosných zdí betonářskou ocelí 10 505</t>
  </si>
  <si>
    <t>SDK podhled deska 1xA 12,5 s izolací jednovrstvá spodní kce profil CD+UD</t>
  </si>
  <si>
    <t>Oprášení (ometení ) podkladu v místnostech v do 3,80 m</t>
  </si>
  <si>
    <t>Impregnace řeziva proti dřevokaznému hmyzu, houbám a plísním máčením třída ohrožení 3 a 4</t>
  </si>
  <si>
    <t>Spojovací prostředky krovů, bednění, laťování, nadstřešních konstrukcí</t>
  </si>
  <si>
    <t>Cementový postřik vnitřních stěn nanášený celoplošně ručně</t>
  </si>
  <si>
    <t>Vápenocementová omítka štuková dvouvrstvá vnitřních stěn nanášená ručně</t>
  </si>
  <si>
    <t>Příplatek k vápenocementové omítce vnitřních stěn za každých dalších 5 mm tloušťky ručně</t>
  </si>
  <si>
    <t>Penetrační disperzní nátěr vnitřních stropů nanášený ručně</t>
  </si>
  <si>
    <t>Vápenocementový štuk vnitřních rovných stropů tloušťky do 3 mm</t>
  </si>
  <si>
    <t>Asfaltový beton vrstva obrusná ACO 11+ (ABS) tř. I tl 50 mm š do 3 m z nemodifikovaného asfaltu</t>
  </si>
  <si>
    <t>Odkopávky a prokopávky nezapažené v hornině třídy těžitelnosti I skupiny 1 a 2 objem do 20 m3 strojně</t>
  </si>
  <si>
    <t>Úprava pláně v hornině třídy těžitelnosti I skupiny 1 až 3 bez zhutnění strojně</t>
  </si>
  <si>
    <t>Podklad nebo podsyp ze štěrkopísku ŠP plochy do 100 m2 tl 250 mm</t>
  </si>
  <si>
    <t>Asfaltový beton vrstva podkladní ACP 16 (obalované kamenivo OKS) tl 100 mm š do 1,5 m</t>
  </si>
  <si>
    <t>Postřik živičný spojovací z asfaltu v množství 0,40 kg/m2</t>
  </si>
  <si>
    <t>Příplatek k mazanině tl přes 80 do 120 mm za stržení povrchu spodní vrstvy před vložením výztuže</t>
  </si>
  <si>
    <t>Výztuž mazanin svařovanými sítěmi Kari</t>
  </si>
  <si>
    <t>Příplatek k mazanině tl přes 50 do 80 mm za stržení povrchu spodní vrstvy před vložením výztuže</t>
  </si>
  <si>
    <t>Hloubení rýh nezapažených š do 800 mm v hornině třídy těžitelnosti I skupiny 3 objem do 100 m3 strojně</t>
  </si>
  <si>
    <t>Montáž parotěsné zábrany do SDK podhledu</t>
  </si>
  <si>
    <t>SDK příčka mezibytová tl 205 mm zdvojený profil CW+UW 75 desky 2xA 12,5 s dvojitou izolací EI 60 Rw do 64 dB</t>
  </si>
  <si>
    <t>Montáž izolace tepelné spodem stropů s uchycením drátem rohoží, pásů, dílců, desek</t>
  </si>
  <si>
    <t>Sněhový hák krytiny z Al plechu pro falcované tašky, šindele nebo šablony</t>
  </si>
  <si>
    <t>Montáž pojistné hydroizolační nebo parotěsné kladené ve sklonu přes 20° s lepenými spoji na bednění</t>
  </si>
  <si>
    <t>Provedení povlak krytiny mechanicky kotvenou do betonu TI tl přes 240 mm vnitřní pole, budova v do 18 m</t>
  </si>
  <si>
    <t>Provedení povlakové krytiny střech do 10° podkladní textilní vrstvy</t>
  </si>
  <si>
    <t>Montáž izolace tepelné střech plochých kladené volně 2 vrstvy rohoží, pásů, dílců, desek</t>
  </si>
  <si>
    <t>Montáž izolace tepelné střech plochých lepené za studena nízkoexpanzní (PUR) pěnou, spádová vrstva</t>
  </si>
  <si>
    <t>Montáž pojistné hydroizolační nebo parotěsné fólie kladené ve sklonu do 20° lepením na bednění nebo izolaci</t>
  </si>
  <si>
    <t>Vápenný štuk vnitřních stěn tloušťky do 3 mm</t>
  </si>
  <si>
    <t>M2</t>
  </si>
  <si>
    <t>Spojovací prostředky pro montáž schodiště a zábradlí</t>
  </si>
  <si>
    <t>Vysátí podkladu povlakových podlah</t>
  </si>
  <si>
    <t>Vodou ředitelná penetrace savého podkladu povlakových podlah</t>
  </si>
  <si>
    <t>Základní čištění nově položených podlahovin vysátím a setřením vlhkým mopem</t>
  </si>
  <si>
    <t>Montáž kontaktního zateplení vnějších stěn lepením a mechanickým kotvením polystyrénových desek do betonu a zdiva tl přes 40 do 80 mm</t>
  </si>
  <si>
    <t>Vyspravení lokální cementovou maltou vnějších stěn betonových nebo železobetonových</t>
  </si>
  <si>
    <t>Výztuž základových desek svařovanými sítěmi Kari</t>
  </si>
  <si>
    <t>Výztuž základových pasů betonářskou ocelí 10 505 (R)</t>
  </si>
  <si>
    <t>Nakládání výkopku z hornin třídy těžitelnosti I skupiny 1 až 3 do 100 m3</t>
  </si>
  <si>
    <t>Výztuž základových zdí nosných betonářskou ocelí 10 505</t>
  </si>
  <si>
    <t>Ztužující pásy a věnce ze ŽB tř. C 20/25</t>
  </si>
  <si>
    <t>SO 02/ D.1.2</t>
  </si>
  <si>
    <t>Montáž lešení řadového trubkového lehkého s podlahami zatížení do 200 kg/m2 š od 0,6 do 0,9 m v do 10 m</t>
  </si>
  <si>
    <t>Příplatek k lešení řadovému trubkovému lehkému s podlahami do 200 kg/m2 š od 0,6 do 0,9 m v do 10 m za každý den použití</t>
  </si>
  <si>
    <t>Demontáž lešení řadového trubkového lehkého s podlahami zatížení do 200 kg/m2 š od 0,6 do 0,9 m v do 10 m</t>
  </si>
  <si>
    <t>Montáž ochranné sítě z textilie z umělých vláken</t>
  </si>
  <si>
    <t>Příplatek k ochranné síti za každý den použití</t>
  </si>
  <si>
    <t>Demontáž ochranné sítě z textilie z umělých vláken</t>
  </si>
  <si>
    <t>Hloubková jednonásobná bezbarvá penetrace podkladu v místnostech v do 3,80 m</t>
  </si>
  <si>
    <t>Kladení zámkové dlažby komunikací pro pěší ručně tl 60 mm skupiny A pl přes 100 do 300 m2</t>
  </si>
  <si>
    <t>Podklad z kameniva hrubého drceného vel. 8-16 mm plochy přes 100 m2 tl 50 mm</t>
  </si>
  <si>
    <t>Podklad z kameniva hrubého drceného vel. 32-63 mm plochy přes 100 m2 tl 100 mm</t>
  </si>
  <si>
    <t>Uložení sypaniny z hornin soudržných do násypů zhutněných strojně</t>
  </si>
  <si>
    <t>Vodorovné přemístění přes 9 000 do 10000 m výkopku/sypaniny z horniny třídy těžitelnosti I skupiny 1 až 3</t>
  </si>
  <si>
    <t>Rozprostření ornice tl vrstvy do 200 mm pl do 100 m2 v rovině nebo ve svahu do 1:5 strojně</t>
  </si>
  <si>
    <t>Založení lučního trávníku výsevem pl do 1000 m2 v rovině a ve svahu do 1:5</t>
  </si>
  <si>
    <t>Poplatek za uložení zeminy a kamení na recyklační skládce (skládkovné) kód odpadu 17 05 04</t>
  </si>
  <si>
    <t>Hloubení jam nezapažených v hornině třídy těžitelnosti I skupiny 3 objem do 20 m3 strojně</t>
  </si>
  <si>
    <t>Vodorovné přemístění přes 50 do 500 m výkopku/sypaniny z horniny třídy těžitelnosti I skupiny 1 až 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</si>
  <si>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</si>
  <si>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</si>
  <si>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</si>
  <si>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</si>
  <si>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</si>
  <si>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</si>
  <si>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</si>
  <si>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</si>
  <si>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</si>
  <si>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</si>
  <si>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</si>
  <si>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</si>
  <si>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</si>
  <si>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</si>
  <si>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</si>
  <si>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</si>
  <si>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</si>
  <si>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</si>
  <si>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</si>
  <si>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</si>
  <si>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</si>
  <si>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</si>
  <si>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</si>
  <si>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</si>
  <si>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</si>
  <si>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</si>
  <si>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</si>
  <si>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</si>
  <si>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</si>
  <si>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</si>
  <si>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</si>
  <si>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</si>
  <si>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</si>
  <si>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</si>
  <si>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</si>
  <si>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</si>
  <si>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</si>
  <si>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</si>
  <si>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</si>
  <si>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</si>
  <si>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</si>
  <si>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</si>
  <si>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</si>
  <si>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</si>
  <si>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</si>
  <si>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</si>
  <si>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</si>
  <si>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</si>
  <si>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</si>
  <si>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</si>
  <si>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</si>
  <si>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</si>
  <si>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</si>
  <si>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</si>
  <si>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</si>
  <si>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</si>
  <si>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</si>
  <si>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</si>
  <si>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</si>
  <si>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</si>
  <si>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</si>
  <si>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</si>
  <si>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</si>
  <si>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</si>
  <si>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</si>
  <si>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</si>
  <si>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</si>
  <si>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</si>
  <si>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</si>
  <si>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</si>
  <si>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</si>
  <si>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</si>
  <si>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</si>
  <si>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</si>
  <si>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</si>
  <si>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</si>
  <si>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</si>
  <si>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</si>
  <si>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</si>
  <si>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</si>
  <si>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</si>
  <si>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</si>
  <si>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</si>
  <si>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</si>
  <si>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</si>
  <si>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</si>
  <si>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</si>
  <si>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</si>
  <si>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</si>
  <si>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</si>
  <si>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</si>
  <si>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</si>
  <si>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</si>
  <si>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</si>
  <si>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</si>
  <si>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</si>
  <si>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</si>
  <si>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</si>
  <si>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</si>
  <si>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</si>
  <si>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</si>
  <si>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</si>
  <si>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</si>
  <si>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</si>
  <si>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</si>
  <si>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</si>
  <si>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</si>
  <si>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</si>
  <si>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</si>
  <si>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</si>
  <si>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</si>
  <si>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</si>
  <si>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</si>
  <si>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</si>
  <si>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</si>
  <si>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</si>
  <si>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</si>
  <si>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</si>
  <si>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</si>
  <si>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</si>
  <si>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</si>
  <si>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</si>
  <si>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</si>
  <si>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</si>
  <si>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</si>
  <si>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</si>
  <si>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</si>
  <si>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</si>
  <si>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</si>
  <si>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</si>
  <si>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</si>
  <si>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</si>
  <si>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</si>
  <si>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</si>
  <si>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</si>
  <si>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</si>
  <si>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</si>
  <si>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</si>
  <si>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</si>
  <si>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</si>
  <si>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</si>
  <si>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</si>
  <si>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</si>
  <si>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</si>
  <si>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</si>
  <si>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</si>
  <si>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</si>
  <si>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</si>
  <si>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</si>
  <si>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</si>
  <si>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</si>
  <si>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</si>
  <si>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</si>
  <si>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</si>
  <si>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</si>
  <si>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</si>
  <si>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</si>
  <si>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</si>
  <si>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</si>
  <si>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</si>
  <si>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</si>
  <si>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</si>
  <si>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</si>
  <si>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</si>
  <si>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</si>
  <si>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</si>
  <si>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</si>
  <si>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</si>
  <si>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</si>
  <si>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</si>
  <si>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</si>
  <si>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</si>
  <si>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</si>
  <si>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</si>
  <si>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</si>
  <si>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</si>
  <si>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</si>
  <si>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</si>
  <si>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</si>
  <si>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</si>
  <si>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</si>
  <si>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</si>
  <si>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</si>
  <si>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</si>
  <si>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</si>
  <si>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</si>
  <si>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</si>
  <si>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ROZPOČET</t>
  </si>
  <si>
    <t>D.1.4. Vytápění</t>
  </si>
  <si>
    <t>Ing. Romana Franclová</t>
  </si>
  <si>
    <t>Akce:</t>
  </si>
  <si>
    <t>k.ú. Lhotky par. č. st. 16, 1, 56/1, 191 a 202</t>
  </si>
  <si>
    <t xml:space="preserve"> </t>
  </si>
  <si>
    <t>Pos.č.</t>
  </si>
  <si>
    <t xml:space="preserve"> Popis materiálu - výkonu</t>
  </si>
  <si>
    <t>Měr. jedn.</t>
  </si>
  <si>
    <t>Jedn. cena</t>
  </si>
  <si>
    <t>Cena</t>
  </si>
  <si>
    <t>A)</t>
  </si>
  <si>
    <t>Hlavní zařízení</t>
  </si>
  <si>
    <t>Splitové tepelné čerpadlo vnější jednotka, chladivo R410A, A-7/W55 = 23,0 kW včetně</t>
  </si>
  <si>
    <t>ks.</t>
  </si>
  <si>
    <t>vyhřívané vany kondenzátu, akustický výkon 75 dB(A)</t>
  </si>
  <si>
    <t>Vnitřní jednotka včetně elektrodotopu 9kW, pojistného ventilu a manometru,</t>
  </si>
  <si>
    <t>ekvitermní regulace, venkovního čidla, čidla topného okruhu, čidla zásobníku TV</t>
  </si>
  <si>
    <t>Třícestný přepínací ventil pro ohřev TV kv 13,7 včetně servopohonu 230V, 40s</t>
  </si>
  <si>
    <t>Akumulační nádoba včetně izolace 500L</t>
  </si>
  <si>
    <t>Nepřímotopený zásobník TV pro TČ 500L</t>
  </si>
  <si>
    <t>Fakturační ultrazvukový měřič tepla max. 0,6 m3/h</t>
  </si>
  <si>
    <t>Fakturační ultrazvukový měřič tepla max. 1,5 m3/h</t>
  </si>
  <si>
    <t>Fakturační ultrazvukový měřič tepla max. 4,0 m3/h</t>
  </si>
  <si>
    <t>Tlaková expanzní nádoba 80L, PN6</t>
  </si>
  <si>
    <t>Elektrický topný kabel na kondenzátní potrubí</t>
  </si>
  <si>
    <t>soub.</t>
  </si>
  <si>
    <t>Odvod kondenzátu</t>
  </si>
  <si>
    <t>Silentbloky pro osazení venkovní jednotky</t>
  </si>
  <si>
    <t>Instalační sada potrubí chladiva 20 m - 13/25mm</t>
  </si>
  <si>
    <t>Seřízení a spuštění</t>
  </si>
  <si>
    <t>Instalace zařízení, včetně zapojení regulace a kabeláže</t>
  </si>
  <si>
    <t>Celkem A)</t>
  </si>
  <si>
    <t>B)</t>
  </si>
  <si>
    <t>Otopná tělesa vč. uchycení</t>
  </si>
  <si>
    <t>Deskové těleso VK</t>
  </si>
  <si>
    <t>11/600/800</t>
  </si>
  <si>
    <t>11/600/1000</t>
  </si>
  <si>
    <t>11/600/1100</t>
  </si>
  <si>
    <t>11/600/1200</t>
  </si>
  <si>
    <t>22/600/600</t>
  </si>
  <si>
    <t>22/600/800</t>
  </si>
  <si>
    <t>22/600/1000</t>
  </si>
  <si>
    <t>22/600/1100</t>
  </si>
  <si>
    <t>22/600/1400</t>
  </si>
  <si>
    <t>22/600/1800</t>
  </si>
  <si>
    <t>33/600/2000</t>
  </si>
  <si>
    <t>mezisoučet</t>
  </si>
  <si>
    <t>montáž těles</t>
  </si>
  <si>
    <t>přesun hmot</t>
  </si>
  <si>
    <t>Celkem B)</t>
  </si>
  <si>
    <t>C)</t>
  </si>
  <si>
    <t>Podlahové vytápění</t>
  </si>
  <si>
    <t>Trubka PE-Xb 17x2 s kyslík. bar.</t>
  </si>
  <si>
    <t>Rastrová PE fólie</t>
  </si>
  <si>
    <t>Dilatační samolepící páska</t>
  </si>
  <si>
    <t>Kotvící sponky pro takr</t>
  </si>
  <si>
    <t>Sestava rozdělovače a sběrače s průtokoměry a dynamickým vyvažováním okruhů,</t>
  </si>
  <si>
    <t>včetně kulových kohoutů, odvzdušnění, skríně pod omítku, příprava pro měřič tepla - 4 okr.</t>
  </si>
  <si>
    <t>včetně kulových kohoutů, odvzdušnění, skríně pod omítku, příprava pro měřič tepla - 8 okr.</t>
  </si>
  <si>
    <t>Termoelektrická hlavice 230 V - bez proudu zavřeno</t>
  </si>
  <si>
    <t>Prostorový termostat podlahového vytápění</t>
  </si>
  <si>
    <t>Sběrnice pro napojení termoelektrických hlavic a termostatů</t>
  </si>
  <si>
    <t>Adaptér pro PE-Xb 17x2</t>
  </si>
  <si>
    <t>Ochranná trubka</t>
  </si>
  <si>
    <t>Montáž</t>
  </si>
  <si>
    <t>Celkem C)</t>
  </si>
  <si>
    <t>D)</t>
  </si>
  <si>
    <t>Potrubní rozvody</t>
  </si>
  <si>
    <t>Měď polotvrdá spojovaná lisováním</t>
  </si>
  <si>
    <t>15x1 vč. Tvarovek a montáže</t>
  </si>
  <si>
    <t>18x1 vč. Tvarovek a montáže</t>
  </si>
  <si>
    <t>22x1 vč. Tvarovek a montáže</t>
  </si>
  <si>
    <t>28x1,5 vč. Tvarovek a montáže</t>
  </si>
  <si>
    <t>35x1,5 vč. Tvarovek a montáže</t>
  </si>
  <si>
    <t>42x1,5 vč. Tvarovek a montáže</t>
  </si>
  <si>
    <t>Pouzdro ze skelných vláken s AL polepem tl. 20 mm, 0,033 W/mK pro 15x1 vč. Montáže</t>
  </si>
  <si>
    <t>Pouzdro ze skelných vláken s AL polepem tl. 30 mm, 0,033 W/mK pro 18x1 vč. Montáže</t>
  </si>
  <si>
    <t>Pouzdro ze skelných vláken s AL polepem tl. 30 mm, 0,033 W/mK pro 22x1 vč. Montáže</t>
  </si>
  <si>
    <t>Pouzdro ze skelných vláken s AL polepem tl. 30 mm, 0,033 W/mK pro 28x1,5 vč. Montáže</t>
  </si>
  <si>
    <t>Pouzdro ze skelných vláken s AL polepem tl. 40 mm, 0,033 W/mK pro 35x1,5 vč. Montáže</t>
  </si>
  <si>
    <t>Pouzdro ze skelných vláken s AL polepem tl. 40 mm, 0,033 W/mK pro 42x1,5 vč. Montáže</t>
  </si>
  <si>
    <t>Uchycovací prvky ( objímky, konzoly ) vč. Montáže a materiálu</t>
  </si>
  <si>
    <t>Celkem D)</t>
  </si>
  <si>
    <t>E)</t>
  </si>
  <si>
    <t>Armatury</t>
  </si>
  <si>
    <t>Automatický odvzdušňovací ventil se zpětným ventilem 3/8"</t>
  </si>
  <si>
    <t>Manometr 0 - 6 bar</t>
  </si>
  <si>
    <t>Kulový kohout</t>
  </si>
  <si>
    <t>DN15</t>
  </si>
  <si>
    <t>DN20</t>
  </si>
  <si>
    <t>DN25</t>
  </si>
  <si>
    <t>DN40</t>
  </si>
  <si>
    <t>Zpětná klapka</t>
  </si>
  <si>
    <t>Filtr do potrubí s magnetem DN 25</t>
  </si>
  <si>
    <t>Filtr do potrubí s magnetem DN 40</t>
  </si>
  <si>
    <t>Teploměr s jímkou 0 - 120 °C</t>
  </si>
  <si>
    <t>Elektronické oběhové čerpadlo s plynulou regulací 25-40 ( PB 880 kg/h - 25 kPa )</t>
  </si>
  <si>
    <t>Elektronické oběhové čerpadlo s plynulou regulací 25-60 ( PB 885 kg/h - 45 kPa )</t>
  </si>
  <si>
    <t>Třícestný směšovací ventil kvs 6,3 + servopohon 230V</t>
  </si>
  <si>
    <t>Vypouštěcí kohout DN10</t>
  </si>
  <si>
    <t>Přepouštěcí ventil DN20</t>
  </si>
  <si>
    <t>Sdružené rohové šroubení pro připojení těles VK + adaptér pro měď 15x1</t>
  </si>
  <si>
    <t>Termostatická hlavice do veřejných prostor</t>
  </si>
  <si>
    <t xml:space="preserve">Montáž armatur </t>
  </si>
  <si>
    <t>Celkem E)</t>
  </si>
  <si>
    <t>F)</t>
  </si>
  <si>
    <t>Stavební přípomoci - průrazy, zazdění, začištění včetně štuku</t>
  </si>
  <si>
    <t>Napuštění, propl. a zkouška těsnosti</t>
  </si>
  <si>
    <t>h</t>
  </si>
  <si>
    <t>Topná, dilatační zkouška</t>
  </si>
  <si>
    <t>Úprava topné vody pro prvotní napuštění</t>
  </si>
  <si>
    <t>Hydraulické zaregulování otopné soustavy</t>
  </si>
  <si>
    <t>Celkem F)</t>
  </si>
  <si>
    <t>Vytápění celkem</t>
  </si>
  <si>
    <t>bez DPH</t>
  </si>
  <si>
    <t>OBEC KRAMOLNA, KRAMOLNA 172,  547 01 NÁCHOD</t>
  </si>
  <si>
    <t xml:space="preserve">                       Soupis výkonů</t>
  </si>
  <si>
    <t>STAVEBNÍ ÚPRAVY Č. P. 11, ST. P. Č. 16 A P. Č. 1, 56/1,191 A 202 KN, KÚ LHOTKY   SO 01</t>
  </si>
  <si>
    <t>090-elektroinstalace, 110-hromosvody</t>
  </si>
  <si>
    <t>katalogové ceny bez DPH</t>
  </si>
  <si>
    <t>Číslo pozice</t>
  </si>
  <si>
    <t>POPIS VÝKONU</t>
  </si>
  <si>
    <t>Měrná jednotka</t>
  </si>
  <si>
    <t>Jednotková cena</t>
  </si>
  <si>
    <t xml:space="preserve">Cena </t>
  </si>
  <si>
    <t>REKAPITULACE</t>
  </si>
  <si>
    <t>CELKEM SOUPIS VÝKONŮ</t>
  </si>
  <si>
    <t>VEŠKERÝ ZDE VYBRANÝ MATERIÁL JE JEN PRO URČENÍ STANDARDU. KDYKOLIV JEJ LZE VYMĚNIT ZA JINÝ STEJNÉ, NEBO VYŠŠÍ KVALITY</t>
  </si>
  <si>
    <t>Spínací zařízení</t>
  </si>
  <si>
    <t>ROZVÁDĚČ  elektroměrový "RE 1"</t>
  </si>
  <si>
    <t>oceloplechová, atypická rozvodnice pod omítku 800x1250x250 IP 30/20 ( 3x elektroměr, 3x HDO )</t>
  </si>
  <si>
    <t>ks</t>
  </si>
  <si>
    <t>svorka RSA 6</t>
  </si>
  <si>
    <t>vypínač IS-63/3</t>
  </si>
  <si>
    <t>instalační relé Z-R230/SO</t>
  </si>
  <si>
    <t>jistič PL7-B20/3</t>
  </si>
  <si>
    <t>jistič PL7-B40/3</t>
  </si>
  <si>
    <t>jistič PL7-B6/1</t>
  </si>
  <si>
    <t xml:space="preserve">podružný materiál  </t>
  </si>
  <si>
    <t>KPL</t>
  </si>
  <si>
    <t>montáž</t>
  </si>
  <si>
    <t>ROZVÁDĚČ   "RS 1"</t>
  </si>
  <si>
    <t>proudový chránič s nadpr. ochr. PFL7-10/1N/B/003</t>
  </si>
  <si>
    <t>proudový chránič s nadpr. ochr. PFL7-10/1N/C/003-A</t>
  </si>
  <si>
    <t>proudový chránič PF7-25/4/003</t>
  </si>
  <si>
    <t>Instalační stykač Z-SCH230/25-40</t>
  </si>
  <si>
    <t>Instalační stykač Z-SCH230/40-40</t>
  </si>
  <si>
    <t>jistič PL7-B2/1</t>
  </si>
  <si>
    <t>jistič PL7-B10/1</t>
  </si>
  <si>
    <t>jistič PL7-C10/1</t>
  </si>
  <si>
    <t>jistič PL7-B16/1</t>
  </si>
  <si>
    <t>jistič PL7-B16/3</t>
  </si>
  <si>
    <t>jistič PL7-B25/3</t>
  </si>
  <si>
    <t>jistič PL7-B32/3</t>
  </si>
  <si>
    <t>impulsní relé Z-S230/SS</t>
  </si>
  <si>
    <t>instalační relé  3P/10A   230VAC  vč. patice</t>
  </si>
  <si>
    <t>zvonkový transformátor Un2=8V, 8VA TR-G/8</t>
  </si>
  <si>
    <t>lišta propojovací ZV7-10-3P-3TE</t>
  </si>
  <si>
    <t>ROZVÁDĚČE  "RS 11, RS 12"</t>
  </si>
  <si>
    <t>vypínač IS-40/3</t>
  </si>
  <si>
    <t>jistič PL7-B13/1</t>
  </si>
  <si>
    <t>DOZBROJENÍ ROZVÁDĚČE  "RS 2"</t>
  </si>
  <si>
    <t>OVLÁDACÍ SKŘÍŇKA  "RSS"</t>
  </si>
  <si>
    <t>vypínač IS-16/1</t>
  </si>
  <si>
    <t>CELKEM</t>
  </si>
  <si>
    <t>Rozvody elektrické energie</t>
  </si>
  <si>
    <t>krabice pro společnou montáž KP 68 ( hloubka 43 mm )</t>
  </si>
  <si>
    <t>krabice KU 68-1902</t>
  </si>
  <si>
    <t>krabice KU 68-1903</t>
  </si>
  <si>
    <t>krabice KR 97/5 pětivodičová</t>
  </si>
  <si>
    <t>krabice KT 250/1  vč. svorkovnice  EPS 2</t>
  </si>
  <si>
    <t>trubka PVC 20</t>
  </si>
  <si>
    <t>hmoždinka vč. vrutu - 6x40</t>
  </si>
  <si>
    <t>hmoždinka vč. vrutu - 8x60</t>
  </si>
  <si>
    <t xml:space="preserve">svorka zemnící ZSA 16                                 </t>
  </si>
  <si>
    <t>páska zemnící úzká ZS 16</t>
  </si>
  <si>
    <t>sádra stavební</t>
  </si>
  <si>
    <t>q</t>
  </si>
  <si>
    <t>CY 2,5 zž</t>
  </si>
  <si>
    <t>CY 16 zž</t>
  </si>
  <si>
    <t>CYKY O2x1,5</t>
  </si>
  <si>
    <t>CYKY O3x1,5</t>
  </si>
  <si>
    <t>CYKY J3x1,5</t>
  </si>
  <si>
    <t>CYKY J3x2,5</t>
  </si>
  <si>
    <t>CYKY J4x10</t>
  </si>
  <si>
    <t>CYKY J5x1,5</t>
  </si>
  <si>
    <t>CYKY J5x2,5</t>
  </si>
  <si>
    <t>CYKY J5x4</t>
  </si>
  <si>
    <t>AYKY J4x35</t>
  </si>
  <si>
    <t>CYSY 5Gx2,5</t>
  </si>
  <si>
    <t>zvonkový transformátor   4/8/12V</t>
  </si>
  <si>
    <t>vypínač 3553-01929 IP 44</t>
  </si>
  <si>
    <t>T-supermultifunkční relé pod přístroje SMR-T</t>
  </si>
  <si>
    <t xml:space="preserve">CELKEM </t>
  </si>
  <si>
    <t>podružný materiál       3% z nosného materiálu</t>
  </si>
  <si>
    <t>Montáž rozvodů elektrické energie</t>
  </si>
  <si>
    <t>krabice pod přístroje bez zapojení</t>
  </si>
  <si>
    <t>krabice s víčkem bez zapojení</t>
  </si>
  <si>
    <t>krabicová rozvodka odboč.s víčkem vč. zapojení</t>
  </si>
  <si>
    <t>trubka PVC pod omítku</t>
  </si>
  <si>
    <t>upevnění plastových lišt</t>
  </si>
  <si>
    <t>krabice KT 250 vč. svorkovnice MET</t>
  </si>
  <si>
    <t>motáž rozváděče do 50 kg</t>
  </si>
  <si>
    <t>motáž rozváděče do 200 kg</t>
  </si>
  <si>
    <t>tabulky a štítky na kabely</t>
  </si>
  <si>
    <t>osazení hmoždinky do panelu</t>
  </si>
  <si>
    <t>uzemnění na povrchu do 50mm2</t>
  </si>
  <si>
    <t>kabel  CYKYLo pod omítkou-do CYKY 5x2.5 PU</t>
  </si>
  <si>
    <t>kabel  CYKY  do 5x6 PU</t>
  </si>
  <si>
    <t>kabel  CYKY  do 4x10 PU</t>
  </si>
  <si>
    <t>kabel  do CYKY 5x2.5 VU</t>
  </si>
  <si>
    <t>kabel  do CYKY 4x35 VU</t>
  </si>
  <si>
    <t>drát do 25 mm2 pevně ulož.</t>
  </si>
  <si>
    <t>příplatek za zatahování kabelu do 0,7 kg</t>
  </si>
  <si>
    <t>ukončení kabelu do 4x10</t>
  </si>
  <si>
    <t>ukončení kabelu do 4x50</t>
  </si>
  <si>
    <t>připojení spínacího prvku</t>
  </si>
  <si>
    <t>připojení časových členů, pohybových senzorů, kouřových hlásičů, termostatů</t>
  </si>
  <si>
    <t>připojení prvku v GO</t>
  </si>
  <si>
    <t>připojení zásuvek 1f.</t>
  </si>
  <si>
    <t>připojení zásuvek 3f., sporáková kombinace</t>
  </si>
  <si>
    <t>zapojení transformátoru do200VA</t>
  </si>
  <si>
    <t>přetočení kabelu z bubnu</t>
  </si>
  <si>
    <t>demontáže stávajících kabelů do pr. 2,5 mm, vč. likvidace</t>
  </si>
  <si>
    <t>demontáže stávajících spínacích prvků a zásuvek, vč. likvidace</t>
  </si>
  <si>
    <t>demontáže stávajících rozváděčů, vč. likvidace</t>
  </si>
  <si>
    <t>práce s revizním technikem</t>
  </si>
  <si>
    <t>Rýha v betonu - hl.3cm š.3cm</t>
  </si>
  <si>
    <t xml:space="preserve">Výchozí revizní zpráva  6 paré </t>
  </si>
  <si>
    <t xml:space="preserve">Dokumentace skutečného provedení 6 paré </t>
  </si>
  <si>
    <t>zednické přípomoce     3% z ceny montáže</t>
  </si>
  <si>
    <t>Osvětlení</t>
  </si>
  <si>
    <r>
      <t xml:space="preserve">venkovní svítidlo, LED, příkon: 11 W, 230 V, světelný tok: 800 lm, barva světla: teplá bílá 3000 K, stupeň krytí IP54, </t>
    </r>
    <r>
      <rPr>
        <b/>
        <sz val="12"/>
        <rFont val="Arial"/>
        <family val="2"/>
        <charset val="238"/>
      </rPr>
      <t>výběr dle architekta</t>
    </r>
    <r>
      <rPr>
        <sz val="12"/>
        <rFont val="Arial"/>
        <family val="2"/>
      </rPr>
      <t xml:space="preserve">  1 ks    á     600 Kč </t>
    </r>
  </si>
  <si>
    <t>svítidlo průmyslové, kruhové 100W IP44 plastová mřížka - bílé do sklepa, vč. zdroje  LED   1 ks       á      350</t>
  </si>
  <si>
    <t>venkovní svítidlo je vyrobeno z hliníku a odolá bez problémů venkovním povětrnostním podmínkám díky krytí IP44. Svítidlo je osazeno vestavnou zásuvkou 230V s čidlem pohybu. S LED žárovkou se závitem E14.</t>
  </si>
  <si>
    <r>
      <t xml:space="preserve">venkovní svítidlo s pohybovým senzorem, LED, příkon: 11 W, 230 V, světelný tok: 800 lm, barva světla: teplá bílá 3000 K, stupeň krytí IP54, </t>
    </r>
    <r>
      <rPr>
        <b/>
        <sz val="12"/>
        <rFont val="Arial"/>
        <family val="2"/>
        <charset val="238"/>
      </rPr>
      <t>výběr dle architekta</t>
    </r>
    <r>
      <rPr>
        <sz val="12"/>
        <rFont val="Arial"/>
        <family val="2"/>
      </rPr>
      <t xml:space="preserve">  1 ks    á     1200 Kč </t>
    </r>
  </si>
  <si>
    <r>
      <t xml:space="preserve">interiérové svítidlo, LED, 230 V, teplá bílá 3000 K, stupeň krytí IP20, </t>
    </r>
    <r>
      <rPr>
        <b/>
        <sz val="12"/>
        <rFont val="Arial"/>
        <family val="2"/>
        <charset val="238"/>
      </rPr>
      <t>výběr dle architekta</t>
    </r>
    <r>
      <rPr>
        <sz val="12"/>
        <rFont val="Arial"/>
        <family val="2"/>
      </rPr>
      <t xml:space="preserve">  1 ks    á     1200 Kč </t>
    </r>
  </si>
  <si>
    <t>LED pásek na AL liště s difuzorem L=3,7 m vč. zdroje</t>
  </si>
  <si>
    <t>LED pásek na AL liště s difuzorem L=2 m vč. zdroje</t>
  </si>
  <si>
    <t>LED pásek na AL liště s difuzorem L=5 m vč. zdroje</t>
  </si>
  <si>
    <t>LED pásek na AL liště s difuzorem L=2,5 m vč. zdroje</t>
  </si>
  <si>
    <t>Montáž osvětlení</t>
  </si>
  <si>
    <t>upevnění žárovkových svítidel</t>
  </si>
  <si>
    <t>upevnění LED svítidel vč.připoj.</t>
  </si>
  <si>
    <t>upevnění LED svítidla na zavěšení vč.připoj.</t>
  </si>
  <si>
    <t>upevnění LED pásku vč.připoj.</t>
  </si>
  <si>
    <t>upevnění zahradního sloupku vč. zapojení</t>
  </si>
  <si>
    <t xml:space="preserve">doplnění světelných zdrojů </t>
  </si>
  <si>
    <t>upevnění nouzových svítidel</t>
  </si>
  <si>
    <t>demontáže stávajících svítidel, vč. likvidace</t>
  </si>
  <si>
    <t>Bleskosvody</t>
  </si>
  <si>
    <t xml:space="preserve">AlMgSi drát pr.8mm   č.100 019  </t>
  </si>
  <si>
    <t>drát zemnící  FeZn pr. 10</t>
  </si>
  <si>
    <t>FeZn 30/4 zemnící pásek</t>
  </si>
  <si>
    <t>SR 02 - svorka pásek/pásek</t>
  </si>
  <si>
    <t>SR 03 - svorka pásek/kulatina</t>
  </si>
  <si>
    <t>podpěra k zemniči    č. 110 190</t>
  </si>
  <si>
    <t>štítek označení</t>
  </si>
  <si>
    <t>svorka zkušební  Al  č. 1332</t>
  </si>
  <si>
    <r>
      <t xml:space="preserve">podpěra vedení na svislé stěny   </t>
    </r>
    <r>
      <rPr>
        <sz val="12"/>
        <rFont val="Arial"/>
        <family val="2"/>
        <charset val="238"/>
      </rPr>
      <t xml:space="preserve">∅ 8  č. 111 031 </t>
    </r>
  </si>
  <si>
    <t>svorka připojovací   č. 1367</t>
  </si>
  <si>
    <t>šroub DIN 7504</t>
  </si>
  <si>
    <r>
      <t>pásek na okapový svod  č. 111 217 + 1281   dle</t>
    </r>
    <r>
      <rPr>
        <sz val="14"/>
        <rFont val="Arial"/>
        <family val="2"/>
      </rPr>
      <t xml:space="preserve"> </t>
    </r>
    <r>
      <rPr>
        <sz val="14"/>
        <rFont val="ISOCPEUR"/>
        <family val="2"/>
        <charset val="238"/>
      </rPr>
      <t>∅</t>
    </r>
    <r>
      <rPr>
        <sz val="14"/>
        <rFont val="Arial"/>
        <family val="2"/>
      </rPr>
      <t xml:space="preserve"> </t>
    </r>
  </si>
  <si>
    <t>svorka okapová  č. 1305</t>
  </si>
  <si>
    <t>UNI svorka univerzální   č. 111 271 S na falc</t>
  </si>
  <si>
    <t>UNI svorka univerzální   č. 1276</t>
  </si>
  <si>
    <t>svorka "na spodní plech.střechu"  č. 1335</t>
  </si>
  <si>
    <t>svorka k jímací tyči ∅ 16/8    č. 111 433</t>
  </si>
  <si>
    <t>jímací tyč   č. 103 113   2,5 m</t>
  </si>
  <si>
    <t>držák izolantu č. 490 585 V2A</t>
  </si>
  <si>
    <t>izolant č. 490 580</t>
  </si>
  <si>
    <t>držák vodiče AlMgSi č. 490 581 S1</t>
  </si>
  <si>
    <t>podpěra na hřebenáč  péro  č. 111 191</t>
  </si>
  <si>
    <t xml:space="preserve">ochranná stříška </t>
  </si>
  <si>
    <t>Montáž bleskosvodu</t>
  </si>
  <si>
    <t>montáž AlMgSi drát 8mm</t>
  </si>
  <si>
    <t>tvarování montážních dílů</t>
  </si>
  <si>
    <t>montáž FeZn pásek uzemnění</t>
  </si>
  <si>
    <t>montáž svorky do 2 šroubů</t>
  </si>
  <si>
    <t>montáž svorky nad 2 šrouby</t>
  </si>
  <si>
    <t>montáž zemnící / jímací  tyče</t>
  </si>
  <si>
    <t>označení svodů štítkem</t>
  </si>
  <si>
    <t>montáž izolantu</t>
  </si>
  <si>
    <t>Silnoproudé zařízení-výkopové práce</t>
  </si>
  <si>
    <t>vytyčení trasy, výkop 35 x 80 / 3.tř zeminy, včetně zřízení kabelového lože, hutnění, natažení folie, provizorní úprava terénu</t>
  </si>
  <si>
    <t>vytyčení trasy, protlak pod vozovkou 6 metrů, vč. kovové chráničky a startovacích jam ( KOMPLET )</t>
  </si>
  <si>
    <t>vytyčení trasy, výkop pro uzemnění hromosvodu 35 x 80 / 3.tř zeminyzához a  hutnění, provizorní úprava terénu</t>
  </si>
  <si>
    <t>STAVEBNÍ ÚPRAVY Č. P. 11, ST. P. Č. 16 A P. Č. 1, 56/1,191 A 202 KN, KÚ LHOTKY   SO 02</t>
  </si>
  <si>
    <t>ROZVÁDĚČ  RSD</t>
  </si>
  <si>
    <t xml:space="preserve">proudový chránič PF7-25/4/003 </t>
  </si>
  <si>
    <t>lišta propojovací 10-3P-3TE</t>
  </si>
  <si>
    <t>výstražná folie ČEZ</t>
  </si>
  <si>
    <t>příplatek za zatahování kabelu do 2 kg</t>
  </si>
  <si>
    <t>A/ venkovní svítidlo, LED, příkon: 11 W, 230 V, světelný tok: 800 lm, barva světla: studená bílá 4000 K, výška/hloubka 79 mm, šířka 143 mm, stupeň krytí IP54,</t>
  </si>
  <si>
    <t>B/ svítidlo kruhové 100W IP44 plastová mřížka - bílé</t>
  </si>
  <si>
    <t>akce</t>
  </si>
  <si>
    <t>Obecní dům</t>
  </si>
  <si>
    <t>adresa</t>
  </si>
  <si>
    <t>Lhotky č.p. 11, 547 01 Náchod</t>
  </si>
  <si>
    <t>část</t>
  </si>
  <si>
    <t>FVE systém</t>
  </si>
  <si>
    <t>Investor</t>
  </si>
  <si>
    <t>Kramolna č.p. 172, 547 01 Náchod</t>
  </si>
  <si>
    <t>Vypracoval</t>
  </si>
  <si>
    <t>Ing. Petr Janata</t>
  </si>
  <si>
    <t>Kontroloval</t>
  </si>
  <si>
    <t>Ing. Ondřej Malý</t>
  </si>
  <si>
    <t>2/2024</t>
  </si>
  <si>
    <t>Uvedené ceny jsou v Kč a nezahrnují DPH, pokud není uvedeno jinak</t>
  </si>
  <si>
    <t>Projektová studie</t>
  </si>
  <si>
    <t>INSTALACE SYSTÉMU FVE</t>
  </si>
  <si>
    <t>Energomex s.r.o.</t>
  </si>
  <si>
    <t>Uralská 770/6, 160 00 Praha</t>
  </si>
  <si>
    <t>Investor:</t>
  </si>
  <si>
    <t>Rekapitulace</t>
  </si>
  <si>
    <t>Označení</t>
  </si>
  <si>
    <t>Název položky</t>
  </si>
  <si>
    <t>cena bez DPH</t>
  </si>
  <si>
    <t>DPH 21 %</t>
  </si>
  <si>
    <t>cena s DPH</t>
  </si>
  <si>
    <t>BATERIOVÉ ÚLOŽIŠTĚ</t>
  </si>
  <si>
    <t>celkem</t>
  </si>
  <si>
    <t>cena [Kč]</t>
  </si>
  <si>
    <t>hmostnost [kg]</t>
  </si>
  <si>
    <t>označení</t>
  </si>
  <si>
    <t>název</t>
  </si>
  <si>
    <t>počet</t>
  </si>
  <si>
    <t>materiál</t>
  </si>
  <si>
    <t>materiál celkem</t>
  </si>
  <si>
    <t>montáž/ks</t>
  </si>
  <si>
    <t>montáž celkem</t>
  </si>
  <si>
    <t>celková cena</t>
  </si>
  <si>
    <t>hmotnost/MJ</t>
  </si>
  <si>
    <t>hmotnost celkem</t>
  </si>
  <si>
    <t>ZAŘÍZENÍ</t>
  </si>
  <si>
    <t>FVE SYSTÉM</t>
  </si>
  <si>
    <t>FOTOVOLTAICKÉ PANELY</t>
  </si>
  <si>
    <t>Fotovoltaické panely
účinnost: 21,3 %
výkon: 550 Wp
2,58 m2</t>
  </si>
  <si>
    <t>Akumulace</t>
  </si>
  <si>
    <t>Baterie min. využitelná kapacita 12,65 kWh</t>
  </si>
  <si>
    <t>Fotovoltaický střídač</t>
  </si>
  <si>
    <t>3-fázový fotovoltaický střídač</t>
  </si>
  <si>
    <t>INSTALAČNÍ MATERIÁL</t>
  </si>
  <si>
    <t>Montážní systém - nosná konstrukce pro šikmé střechy</t>
  </si>
  <si>
    <t>Elektroinstalační materiál, rozvaděč, měření výroby, kabeláže</t>
  </si>
  <si>
    <t>Přepěťové ochrany (sada)</t>
  </si>
  <si>
    <t>MONTÁŽNÍ PRÁCE</t>
  </si>
  <si>
    <t>Instalace panelů, připojení akumulace, elektroinstalace</t>
  </si>
  <si>
    <t>ZPROVOZNĚNÍ SYSTÉMU</t>
  </si>
  <si>
    <t>Technická kontrola a uvedení do provozu, zkušební provoz, nastavení
systému, monitoringu a regulace</t>
  </si>
  <si>
    <t>Stavební práce - úpravy střešního pláště</t>
  </si>
  <si>
    <t>Doprava</t>
  </si>
  <si>
    <t>Přesuny materiálu</t>
  </si>
  <si>
    <t>Likvidace odpadu</t>
  </si>
  <si>
    <t>svodič přepětí HLSA12,5-275/3+0 M</t>
  </si>
  <si>
    <t>trubka 50</t>
  </si>
  <si>
    <t>svorka 2x1-2.5</t>
  </si>
  <si>
    <t>svorka 3x1-2.5</t>
  </si>
  <si>
    <t>vypínač 3558A-05940 Bílý IP 44</t>
  </si>
  <si>
    <t>vypínač 3558-06940 Bílý IP 44</t>
  </si>
  <si>
    <t>jednonásobná zásuvka IP 44</t>
  </si>
  <si>
    <t>zásuvka 101 5x32A  nástěnná IP 44</t>
  </si>
  <si>
    <r>
      <t xml:space="preserve">pohybový senzor typ  RC-plus next 230   IP54  </t>
    </r>
    <r>
      <rPr>
        <sz val="12"/>
        <color rgb="FFFF0000"/>
        <rFont val="formata"/>
        <family val="2"/>
        <charset val="238"/>
      </rPr>
      <t xml:space="preserve"> venkovní</t>
    </r>
  </si>
  <si>
    <t xml:space="preserve"> SVÍTIDLO LED 2.4FT PC AL 6400/840 49W IP66 TA45°</t>
  </si>
  <si>
    <t>LED žárovka  E27 13W (odp.100W)</t>
  </si>
  <si>
    <t>plastová rozvodnice IP65 2ř, 36+2M</t>
  </si>
  <si>
    <t>svítidlo nouzové 16 LED</t>
  </si>
  <si>
    <r>
      <t xml:space="preserve">svítidlo do kanceláře </t>
    </r>
    <r>
      <rPr>
        <sz val="12"/>
        <rFont val="Arial"/>
        <family val="2"/>
      </rPr>
      <t>31W</t>
    </r>
  </si>
  <si>
    <r>
      <t>svítidlo do kuchyně</t>
    </r>
    <r>
      <rPr>
        <sz val="12"/>
        <rFont val="Arial"/>
        <family val="2"/>
      </rPr>
      <t xml:space="preserve"> IP66</t>
    </r>
  </si>
  <si>
    <t>zásuvka 5x32A  nástěnná IP 44</t>
  </si>
  <si>
    <t xml:space="preserve">pohybový senzor typ  PD3-1C-FC </t>
  </si>
  <si>
    <t xml:space="preserve">pohybový senzor typ  RC-plus next 230   IP54 </t>
  </si>
  <si>
    <t>požární hlásič, baterie 10 let</t>
  </si>
  <si>
    <t>sporáková kombinace 3425A-0344B</t>
  </si>
  <si>
    <t>vypínač 3557G-A01340 B1</t>
  </si>
  <si>
    <t>vypínač 3557G-A05340 B1</t>
  </si>
  <si>
    <t>vypínač 3557G-A06340 B1</t>
  </si>
  <si>
    <t>vypínač 3557G-A07340 B1</t>
  </si>
  <si>
    <t>vypínač 3557G-A80340 B1 komplet</t>
  </si>
  <si>
    <t>vypínač 3557G-A80340 B1 tlačítko logo zvonek</t>
  </si>
  <si>
    <t>vypínač 3557G-A52340 Bílý</t>
  </si>
  <si>
    <t>vypínač 3557G-A80340 B1  dvojté tlač.</t>
  </si>
  <si>
    <t>termostat univerzální otoč.3292G-A10101 Bílý</t>
  </si>
  <si>
    <t>jednonásobná zásuvka 5518G-A02359 B1 s clonkami</t>
  </si>
  <si>
    <t>jednonásobná zás. chráněná 5598G-A02349 B1</t>
  </si>
  <si>
    <t>jednonásobná zás. 5598A-A2999 IP 44 s přepěť.ochranou</t>
  </si>
  <si>
    <t>svorka 4x1-2.5</t>
  </si>
  <si>
    <t>trubka 4020 KA   vč. spojek a uchycení</t>
  </si>
  <si>
    <t>trubka 90</t>
  </si>
  <si>
    <t>rozvodnice pod omítku</t>
  </si>
  <si>
    <t>svodič přepětí   I.+ II. HLSA12,5-275/3+0 M</t>
  </si>
  <si>
    <t>svodič přepětí  I.+  II. HLSA12,5-275 M</t>
  </si>
  <si>
    <t>rozvodnice pod omítku, bílé dveře</t>
  </si>
  <si>
    <t>oceloplechová rozvodnice pod omítku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</si>
</sst>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\ _K_č_-;\-* #,##0\ _K_č_-;_-* &quot;-&quot;\ _K_č_-;_-@_-"/>
    <numFmt numFmtId="165" formatCode="_-* #,##0.00\ _K_č_-;\-* #,##0.00\ _K_č_-;_-* &quot;-&quot;??\ _K_č_-;_-@_-"/>
    <numFmt numFmtId="166" formatCode="#,##0.00%"/>
    <numFmt numFmtId="167" formatCode="dd\.mm\.yyyy"/>
    <numFmt numFmtId="168" formatCode="#,##0.00000"/>
    <numFmt numFmtId="169" formatCode="#,##0.000"/>
    <numFmt numFmtId="170" formatCode="0\ %"/>
    <numFmt numFmtId="171" formatCode="#,##0.0\ _K_č"/>
    <numFmt numFmtId="172" formatCode="#,##0\ _K_č"/>
    <numFmt numFmtId="173" formatCode="0.0"/>
    <numFmt numFmtId="174" formatCode="#,##0.00\ &quot;Kč&quot;"/>
    <numFmt numFmtId="175" formatCode="_-* #,##0\ [$Kč-405]_-;\-* #,##0\ [$Kč-405]_-;_-* &quot;-&quot;??\ [$Kč-405]_-;_-@_-"/>
  </numFmts>
  <fonts count="106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12"/>
      <color rgb="FF000000"/>
      <name val="Arial CE"/>
    </font>
    <font>
      <sz val="10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charset val="238"/>
    </font>
    <font>
      <b/>
      <sz val="7.5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color indexed="8"/>
      <name val="Tahoma"/>
      <family val="2"/>
      <charset val="238"/>
    </font>
    <font>
      <sz val="12"/>
      <name val="formata"/>
    </font>
    <font>
      <b/>
      <sz val="18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8"/>
      <name val="Arial Black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sz val="12"/>
      <name val="formata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u/>
      <sz val="12"/>
      <color indexed="8"/>
      <name val="formata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6"/>
      <color indexed="50"/>
      <name val="Arial"/>
      <family val="2"/>
      <charset val="238"/>
    </font>
    <font>
      <b/>
      <sz val="12"/>
      <color indexed="50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Arial"/>
      <family val="2"/>
      <charset val="238"/>
    </font>
    <font>
      <b/>
      <sz val="12"/>
      <color indexed="17"/>
      <name val="Arial"/>
      <family val="2"/>
    </font>
    <font>
      <i/>
      <sz val="14"/>
      <name val="Arial"/>
      <family val="2"/>
      <charset val="238"/>
    </font>
    <font>
      <b/>
      <i/>
      <sz val="12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4"/>
      <name val="ISOCPEUR"/>
      <family val="2"/>
      <charset val="238"/>
    </font>
    <font>
      <sz val="16"/>
      <name val="Arial"/>
      <family val="2"/>
      <charset val="238"/>
    </font>
    <font>
      <sz val="5"/>
      <name val="Arial"/>
      <family val="2"/>
      <charset val="238"/>
    </font>
    <font>
      <sz val="12"/>
      <color rgb="FFFF0000"/>
      <name val="formata"/>
      <family val="2"/>
      <charset val="238"/>
    </font>
    <font>
      <sz val="9"/>
      <color rgb="FF000000"/>
      <name val="敓潧⁥䥕挀夃腘ʬ☸_x0008_"/>
      <charset val="238"/>
    </font>
    <font>
      <b/>
      <sz val="22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8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medium">
        <color indexed="8"/>
      </left>
      <right/>
      <top style="thick">
        <color indexed="8"/>
      </top>
      <bottom/>
      <diagonal/>
    </border>
    <border>
      <left/>
      <right style="medium">
        <color indexed="8"/>
      </right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medium">
        <color indexed="8"/>
      </left>
      <right/>
      <top/>
      <bottom style="thick">
        <color indexed="8"/>
      </bottom>
      <diagonal/>
    </border>
    <border>
      <left/>
      <right style="medium">
        <color indexed="8"/>
      </right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/>
      <diagonal/>
    </border>
    <border>
      <left style="medium">
        <color indexed="8"/>
      </left>
      <right style="medium">
        <color indexed="8"/>
      </right>
      <top style="thick">
        <color indexed="8"/>
      </top>
      <bottom/>
      <diagonal/>
    </border>
    <border>
      <left style="thick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ck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thick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medium">
        <color indexed="8"/>
      </right>
      <top/>
      <bottom style="thick">
        <color indexed="8"/>
      </bottom>
      <diagonal/>
    </border>
    <border>
      <left style="medium">
        <color indexed="8"/>
      </left>
      <right style="medium">
        <color indexed="8"/>
      </right>
      <top/>
      <bottom style="thick">
        <color indexed="8"/>
      </bottom>
      <diagonal/>
    </border>
    <border>
      <left style="medium">
        <color indexed="8"/>
      </left>
      <right style="thick">
        <color indexed="8"/>
      </right>
      <top/>
      <bottom style="thick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6" fillId="0" borderId="0" applyNumberFormat="0" applyFill="0" applyBorder="0" applyAlignment="0" applyProtection="0"/>
    <xf numFmtId="0" fontId="59" fillId="0" borderId="1"/>
    <xf numFmtId="0" fontId="68" fillId="0" borderId="1"/>
    <xf numFmtId="0" fontId="80" fillId="0" borderId="1" applyNumberFormat="0" applyBorder="0" applyAlignment="0" applyProtection="0">
      <alignment vertical="top"/>
      <protection locked="0"/>
    </xf>
    <xf numFmtId="0" fontId="68" fillId="0" borderId="1"/>
    <xf numFmtId="40" fontId="68" fillId="0" borderId="1" applyFont="0" applyFill="0" applyBorder="0" applyAlignment="0" applyProtection="0"/>
    <xf numFmtId="0" fontId="1" fillId="0" borderId="1"/>
    <xf numFmtId="165" fontId="1" fillId="0" borderId="1" applyFont="0" applyFill="0" applyBorder="0" applyAlignment="0" applyProtection="0"/>
  </cellStyleXfs>
  <cellXfs count="61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7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8" fontId="21" fillId="0" borderId="0" xfId="0" applyNumberFormat="1" applyFont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8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2" fillId="0" borderId="15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168" fontId="2" fillId="0" borderId="0" xfId="0" applyNumberFormat="1" applyFont="1" applyAlignment="1">
      <alignment vertical="center"/>
    </xf>
    <xf numFmtId="4" fontId="2" fillId="0" borderId="16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8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166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4" fontId="25" fillId="0" borderId="0" xfId="0" applyNumberFormat="1" applyFont="1"/>
    <xf numFmtId="168" fontId="35" fillId="0" borderId="13" xfId="0" applyNumberFormat="1" applyFont="1" applyBorder="1"/>
    <xf numFmtId="168" fontId="35" fillId="0" borderId="14" xfId="0" applyNumberFormat="1" applyFont="1" applyBorder="1"/>
    <xf numFmtId="4" fontId="36" fillId="0" borderId="0" xfId="0" applyNumberFormat="1" applyFont="1" applyAlignment="1">
      <alignment vertical="center"/>
    </xf>
    <xf numFmtId="0" fontId="9" fillId="0" borderId="4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5" xfId="0" applyFont="1" applyBorder="1"/>
    <xf numFmtId="168" fontId="9" fillId="0" borderId="0" xfId="0" applyNumberFormat="1" applyFont="1"/>
    <xf numFmtId="168" fontId="9" fillId="0" borderId="16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3" fillId="0" borderId="23" xfId="0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169" fontId="23" fillId="0" borderId="23" xfId="0" applyNumberFormat="1" applyFont="1" applyBorder="1" applyAlignment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8" fontId="24" fillId="0" borderId="0" xfId="0" applyNumberFormat="1" applyFont="1" applyAlignment="1">
      <alignment vertical="center"/>
    </xf>
    <xf numFmtId="168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9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9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9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15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40" fillId="0" borderId="23" xfId="0" applyFont="1" applyBorder="1" applyAlignment="1">
      <alignment horizontal="center" vertical="center"/>
    </xf>
    <xf numFmtId="49" fontId="40" fillId="0" borderId="23" xfId="0" applyNumberFormat="1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center" vertical="center" wrapText="1"/>
    </xf>
    <xf numFmtId="169" fontId="40" fillId="0" borderId="23" xfId="0" applyNumberFormat="1" applyFont="1" applyBorder="1" applyAlignment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0" fontId="13" fillId="0" borderId="20" xfId="0" applyFont="1" applyBorder="1" applyAlignment="1">
      <alignment vertical="center"/>
    </xf>
    <xf numFmtId="0" fontId="13" fillId="0" borderId="21" xfId="0" applyFont="1" applyBorder="1" applyAlignment="1">
      <alignment vertical="center"/>
    </xf>
    <xf numFmtId="0" fontId="13" fillId="0" borderId="22" xfId="0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169" fontId="23" fillId="2" borderId="23" xfId="0" applyNumberFormat="1" applyFont="1" applyFill="1" applyBorder="1" applyAlignment="1" applyProtection="1">
      <alignment vertical="center"/>
      <protection locked="0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8" fontId="24" fillId="0" borderId="21" xfId="0" applyNumberFormat="1" applyFont="1" applyBorder="1" applyAlignment="1">
      <alignment vertical="center"/>
    </xf>
    <xf numFmtId="168" fontId="24" fillId="0" borderId="22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44" fillId="0" borderId="17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/>
    </xf>
    <xf numFmtId="169" fontId="44" fillId="0" borderId="19" xfId="0" applyNumberFormat="1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169" fontId="0" fillId="0" borderId="0" xfId="0" applyNumberFormat="1" applyAlignment="1">
      <alignment vertical="center"/>
    </xf>
    <xf numFmtId="0" fontId="0" fillId="0" borderId="0" xfId="0" applyAlignment="1">
      <alignment vertical="top"/>
    </xf>
    <xf numFmtId="0" fontId="45" fillId="0" borderId="24" xfId="0" applyFont="1" applyBorder="1" applyAlignment="1">
      <alignment vertical="center" wrapText="1"/>
    </xf>
    <xf numFmtId="0" fontId="45" fillId="0" borderId="25" xfId="0" applyFont="1" applyBorder="1" applyAlignment="1">
      <alignment vertical="center" wrapText="1"/>
    </xf>
    <xf numFmtId="0" fontId="45" fillId="0" borderId="26" xfId="0" applyFont="1" applyBorder="1" applyAlignment="1">
      <alignment vertical="center" wrapText="1"/>
    </xf>
    <xf numFmtId="0" fontId="45" fillId="0" borderId="27" xfId="0" applyFont="1" applyBorder="1" applyAlignment="1">
      <alignment horizontal="center" vertical="center" wrapText="1"/>
    </xf>
    <xf numFmtId="0" fontId="45" fillId="0" borderId="28" xfId="0" applyFont="1" applyBorder="1" applyAlignment="1">
      <alignment horizontal="center" vertical="center" wrapText="1"/>
    </xf>
    <xf numFmtId="0" fontId="45" fillId="0" borderId="27" xfId="0" applyFont="1" applyBorder="1" applyAlignment="1">
      <alignment vertical="center" wrapText="1"/>
    </xf>
    <xf numFmtId="0" fontId="45" fillId="0" borderId="28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9" fillId="0" borderId="27" xfId="0" applyFont="1" applyBorder="1" applyAlignment="1">
      <alignment vertical="center" wrapText="1"/>
    </xf>
    <xf numFmtId="0" fontId="48" fillId="0" borderId="1" xfId="0" applyFont="1" applyBorder="1" applyAlignment="1">
      <alignment vertical="center" wrapText="1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vertical="center"/>
    </xf>
    <xf numFmtId="49" fontId="48" fillId="0" borderId="1" xfId="0" applyNumberFormat="1" applyFont="1" applyBorder="1" applyAlignment="1">
      <alignment vertical="center" wrapText="1"/>
    </xf>
    <xf numFmtId="0" fontId="45" fillId="0" borderId="30" xfId="0" applyFont="1" applyBorder="1" applyAlignment="1">
      <alignment vertical="center" wrapText="1"/>
    </xf>
    <xf numFmtId="0" fontId="50" fillId="0" borderId="29" xfId="0" applyFont="1" applyBorder="1" applyAlignment="1">
      <alignment vertical="center" wrapText="1"/>
    </xf>
    <xf numFmtId="0" fontId="45" fillId="0" borderId="31" xfId="0" applyFont="1" applyBorder="1" applyAlignment="1">
      <alignment vertical="center" wrapText="1"/>
    </xf>
    <xf numFmtId="0" fontId="45" fillId="0" borderId="1" xfId="0" applyFont="1" applyBorder="1" applyAlignment="1">
      <alignment vertical="top"/>
    </xf>
    <xf numFmtId="0" fontId="45" fillId="0" borderId="0" xfId="0" applyFont="1" applyAlignment="1">
      <alignment vertical="top"/>
    </xf>
    <xf numFmtId="0" fontId="45" fillId="0" borderId="24" xfId="0" applyFont="1" applyBorder="1" applyAlignment="1">
      <alignment horizontal="left" vertical="center"/>
    </xf>
    <xf numFmtId="0" fontId="45" fillId="0" borderId="25" xfId="0" applyFont="1" applyBorder="1" applyAlignment="1">
      <alignment horizontal="left" vertical="center"/>
    </xf>
    <xf numFmtId="0" fontId="45" fillId="0" borderId="26" xfId="0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7" fillId="0" borderId="29" xfId="0" applyFont="1" applyBorder="1" applyAlignment="1">
      <alignment horizontal="center" vertical="center"/>
    </xf>
    <xf numFmtId="0" fontId="51" fillId="0" borderId="29" xfId="0" applyFont="1" applyBorder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5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/>
    </xf>
    <xf numFmtId="0" fontId="50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45" fillId="0" borderId="24" xfId="0" applyFont="1" applyBorder="1" applyAlignment="1">
      <alignment horizontal="left" vertical="center" wrapText="1"/>
    </xf>
    <xf numFmtId="0" fontId="45" fillId="0" borderId="25" xfId="0" applyFont="1" applyBorder="1" applyAlignment="1">
      <alignment horizontal="left" vertical="center" wrapText="1"/>
    </xf>
    <xf numFmtId="0" fontId="45" fillId="0" borderId="26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51" fillId="0" borderId="27" xfId="0" applyFont="1" applyBorder="1" applyAlignment="1">
      <alignment horizontal="left" vertical="center" wrapText="1"/>
    </xf>
    <xf numFmtId="0" fontId="51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/>
    </xf>
    <xf numFmtId="0" fontId="49" fillId="0" borderId="30" xfId="0" applyFont="1" applyBorder="1" applyAlignment="1">
      <alignment horizontal="left" vertical="center" wrapText="1"/>
    </xf>
    <xf numFmtId="0" fontId="49" fillId="0" borderId="29" xfId="0" applyFont="1" applyBorder="1" applyAlignment="1">
      <alignment horizontal="left" vertical="center" wrapText="1"/>
    </xf>
    <xf numFmtId="0" fontId="49" fillId="0" borderId="3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top"/>
    </xf>
    <xf numFmtId="0" fontId="48" fillId="0" borderId="1" xfId="0" applyFont="1" applyBorder="1" applyAlignment="1">
      <alignment horizontal="center" vertical="top"/>
    </xf>
    <xf numFmtId="0" fontId="49" fillId="0" borderId="30" xfId="0" applyFont="1" applyBorder="1" applyAlignment="1">
      <alignment horizontal="left" vertical="center"/>
    </xf>
    <xf numFmtId="0" fontId="49" fillId="0" borderId="3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47" fillId="0" borderId="1" xfId="0" applyFont="1" applyBorder="1" applyAlignment="1">
      <alignment vertical="center"/>
    </xf>
    <xf numFmtId="0" fontId="51" fillId="0" borderId="29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8" fillId="0" borderId="1" xfId="0" applyFont="1" applyBorder="1" applyAlignment="1">
      <alignment vertical="top"/>
    </xf>
    <xf numFmtId="49" fontId="48" fillId="0" borderId="1" xfId="0" applyNumberFormat="1" applyFont="1" applyBorder="1" applyAlignment="1">
      <alignment horizontal="left" vertical="center"/>
    </xf>
    <xf numFmtId="0" fontId="54" fillId="0" borderId="27" xfId="0" applyFont="1" applyBorder="1" applyAlignment="1">
      <alignment horizontal="left" vertical="center"/>
    </xf>
    <xf numFmtId="0" fontId="55" fillId="0" borderId="1" xfId="0" applyFont="1" applyBorder="1" applyAlignment="1">
      <alignment vertical="top"/>
    </xf>
    <xf numFmtId="0" fontId="55" fillId="0" borderId="1" xfId="0" applyFont="1" applyBorder="1" applyAlignment="1">
      <alignment horizontal="left" vertical="center"/>
    </xf>
    <xf numFmtId="0" fontId="55" fillId="0" borderId="1" xfId="0" applyFont="1" applyBorder="1" applyAlignment="1">
      <alignment horizontal="center" vertical="center"/>
    </xf>
    <xf numFmtId="49" fontId="55" fillId="0" borderId="1" xfId="0" applyNumberFormat="1" applyFont="1" applyBorder="1" applyAlignment="1">
      <alignment horizontal="left" vertical="center"/>
    </xf>
    <xf numFmtId="0" fontId="54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7" fillId="0" borderId="29" xfId="0" applyFont="1" applyBorder="1" applyAlignment="1">
      <alignment horizontal="left"/>
    </xf>
    <xf numFmtId="0" fontId="51" fillId="0" borderId="29" xfId="0" applyFont="1" applyBorder="1"/>
    <xf numFmtId="0" fontId="45" fillId="0" borderId="27" xfId="0" applyFont="1" applyBorder="1" applyAlignment="1">
      <alignment vertical="top"/>
    </xf>
    <xf numFmtId="0" fontId="45" fillId="0" borderId="28" xfId="0" applyFont="1" applyBorder="1" applyAlignment="1">
      <alignment vertical="top"/>
    </xf>
    <xf numFmtId="0" fontId="45" fillId="0" borderId="30" xfId="0" applyFont="1" applyBorder="1" applyAlignment="1">
      <alignment vertical="top"/>
    </xf>
    <xf numFmtId="0" fontId="45" fillId="0" borderId="29" xfId="0" applyFont="1" applyBorder="1" applyAlignment="1">
      <alignment vertical="top"/>
    </xf>
    <xf numFmtId="0" fontId="45" fillId="0" borderId="31" xfId="0" applyFont="1" applyBorder="1" applyAlignment="1">
      <alignment vertical="top"/>
    </xf>
    <xf numFmtId="0" fontId="60" fillId="0" borderId="32" xfId="2" applyFont="1" applyBorder="1"/>
    <xf numFmtId="0" fontId="59" fillId="0" borderId="33" xfId="2" applyBorder="1"/>
    <xf numFmtId="0" fontId="60" fillId="0" borderId="33" xfId="2" applyFont="1" applyBorder="1"/>
    <xf numFmtId="0" fontId="59" fillId="0" borderId="36" xfId="2" applyBorder="1"/>
    <xf numFmtId="0" fontId="59" fillId="0" borderId="1" xfId="2"/>
    <xf numFmtId="0" fontId="62" fillId="0" borderId="37" xfId="2" applyFont="1" applyBorder="1"/>
    <xf numFmtId="0" fontId="59" fillId="0" borderId="38" xfId="2" applyBorder="1"/>
    <xf numFmtId="0" fontId="63" fillId="0" borderId="38" xfId="2" applyFont="1" applyBorder="1" applyAlignment="1">
      <alignment horizontal="left"/>
    </xf>
    <xf numFmtId="0" fontId="60" fillId="0" borderId="39" xfId="2" applyFont="1" applyBorder="1" applyAlignment="1">
      <alignment horizontal="center" vertical="center"/>
    </xf>
    <xf numFmtId="0" fontId="60" fillId="0" borderId="38" xfId="2" applyFont="1" applyBorder="1" applyAlignment="1">
      <alignment horizontal="left"/>
    </xf>
    <xf numFmtId="0" fontId="59" fillId="0" borderId="41" xfId="2" applyBorder="1"/>
    <xf numFmtId="0" fontId="59" fillId="0" borderId="42" xfId="2" applyBorder="1" applyAlignment="1">
      <alignment horizontal="center"/>
    </xf>
    <xf numFmtId="0" fontId="59" fillId="0" borderId="43" xfId="2" applyBorder="1" applyAlignment="1">
      <alignment horizontal="center"/>
    </xf>
    <xf numFmtId="0" fontId="59" fillId="0" borderId="33" xfId="2" applyBorder="1" applyAlignment="1">
      <alignment horizontal="center"/>
    </xf>
    <xf numFmtId="0" fontId="59" fillId="0" borderId="36" xfId="2" applyBorder="1" applyAlignment="1">
      <alignment horizontal="center"/>
    </xf>
    <xf numFmtId="0" fontId="59" fillId="0" borderId="44" xfId="2" applyBorder="1" applyAlignment="1">
      <alignment horizontal="center"/>
    </xf>
    <xf numFmtId="0" fontId="59" fillId="0" borderId="45" xfId="2" applyBorder="1"/>
    <xf numFmtId="0" fontId="59" fillId="0" borderId="45" xfId="2" applyBorder="1" applyAlignment="1">
      <alignment horizontal="left"/>
    </xf>
    <xf numFmtId="0" fontId="59" fillId="0" borderId="46" xfId="2" applyBorder="1" applyAlignment="1">
      <alignment horizontal="center"/>
    </xf>
    <xf numFmtId="0" fontId="59" fillId="0" borderId="45" xfId="2" applyBorder="1" applyAlignment="1">
      <alignment horizontal="center"/>
    </xf>
    <xf numFmtId="0" fontId="59" fillId="0" borderId="47" xfId="2" applyBorder="1" applyAlignment="1">
      <alignment horizontal="center"/>
    </xf>
    <xf numFmtId="0" fontId="59" fillId="0" borderId="48" xfId="2" applyBorder="1" applyAlignment="1">
      <alignment horizontal="center"/>
    </xf>
    <xf numFmtId="0" fontId="59" fillId="0" borderId="1" xfId="2" applyAlignment="1">
      <alignment horizontal="left"/>
    </xf>
    <xf numFmtId="0" fontId="59" fillId="0" borderId="49" xfId="2" applyBorder="1" applyAlignment="1">
      <alignment horizontal="center"/>
    </xf>
    <xf numFmtId="0" fontId="59" fillId="0" borderId="1" xfId="2" applyAlignment="1">
      <alignment horizontal="center"/>
    </xf>
    <xf numFmtId="0" fontId="59" fillId="0" borderId="50" xfId="2" applyBorder="1" applyAlignment="1">
      <alignment horizontal="center"/>
    </xf>
    <xf numFmtId="0" fontId="60" fillId="0" borderId="1" xfId="2" applyFont="1"/>
    <xf numFmtId="3" fontId="59" fillId="0" borderId="49" xfId="2" applyNumberFormat="1" applyBorder="1"/>
    <xf numFmtId="3" fontId="59" fillId="0" borderId="50" xfId="2" applyNumberFormat="1" applyBorder="1"/>
    <xf numFmtId="170" fontId="59" fillId="0" borderId="1" xfId="2" applyNumberFormat="1"/>
    <xf numFmtId="0" fontId="65" fillId="0" borderId="1" xfId="2" applyFont="1"/>
    <xf numFmtId="3" fontId="64" fillId="0" borderId="50" xfId="2" applyNumberFormat="1" applyFont="1" applyBorder="1"/>
    <xf numFmtId="3" fontId="59" fillId="0" borderId="51" xfId="2" applyNumberFormat="1" applyBorder="1"/>
    <xf numFmtId="9" fontId="59" fillId="0" borderId="1" xfId="2" applyNumberFormat="1"/>
    <xf numFmtId="3" fontId="59" fillId="0" borderId="52" xfId="2" applyNumberFormat="1" applyBorder="1"/>
    <xf numFmtId="3" fontId="64" fillId="0" borderId="52" xfId="2" applyNumberFormat="1" applyFont="1" applyBorder="1"/>
    <xf numFmtId="0" fontId="66" fillId="0" borderId="1" xfId="2" applyFont="1"/>
    <xf numFmtId="0" fontId="60" fillId="0" borderId="48" xfId="2" applyFont="1" applyBorder="1" applyAlignment="1">
      <alignment horizontal="center"/>
    </xf>
    <xf numFmtId="3" fontId="60" fillId="0" borderId="49" xfId="2" applyNumberFormat="1" applyFont="1" applyBorder="1"/>
    <xf numFmtId="3" fontId="60" fillId="0" borderId="50" xfId="2" applyNumberFormat="1" applyFont="1" applyBorder="1"/>
    <xf numFmtId="0" fontId="59" fillId="0" borderId="53" xfId="2" applyBorder="1"/>
    <xf numFmtId="0" fontId="59" fillId="0" borderId="39" xfId="2" applyBorder="1"/>
    <xf numFmtId="0" fontId="60" fillId="0" borderId="38" xfId="2" applyFont="1" applyBorder="1"/>
    <xf numFmtId="0" fontId="60" fillId="0" borderId="40" xfId="2" applyFont="1" applyBorder="1"/>
    <xf numFmtId="0" fontId="59" fillId="0" borderId="54" xfId="2" applyBorder="1" applyAlignment="1">
      <alignment horizontal="center"/>
    </xf>
    <xf numFmtId="3" fontId="60" fillId="0" borderId="54" xfId="2" applyNumberFormat="1" applyFont="1" applyBorder="1"/>
    <xf numFmtId="3" fontId="60" fillId="0" borderId="55" xfId="2" applyNumberFormat="1" applyFont="1" applyBorder="1"/>
    <xf numFmtId="0" fontId="69" fillId="0" borderId="56" xfId="3" applyFont="1" applyBorder="1" applyAlignment="1">
      <alignment horizontal="center" vertical="center"/>
    </xf>
    <xf numFmtId="0" fontId="70" fillId="0" borderId="57" xfId="3" applyFont="1" applyBorder="1" applyAlignment="1">
      <alignment horizontal="left" wrapText="1"/>
    </xf>
    <xf numFmtId="0" fontId="71" fillId="0" borderId="57" xfId="3" applyFont="1" applyBorder="1" applyAlignment="1">
      <alignment horizontal="left"/>
    </xf>
    <xf numFmtId="171" fontId="72" fillId="0" borderId="57" xfId="3" applyNumberFormat="1" applyFont="1" applyBorder="1" applyAlignment="1">
      <alignment horizontal="center"/>
    </xf>
    <xf numFmtId="4" fontId="72" fillId="0" borderId="57" xfId="3" applyNumberFormat="1" applyFont="1" applyBorder="1" applyAlignment="1" applyProtection="1">
      <alignment horizontal="left"/>
      <protection locked="0"/>
    </xf>
    <xf numFmtId="4" fontId="72" fillId="0" borderId="58" xfId="3" applyNumberFormat="1" applyFont="1" applyBorder="1" applyAlignment="1">
      <alignment horizontal="left"/>
    </xf>
    <xf numFmtId="0" fontId="68" fillId="0" borderId="1" xfId="3"/>
    <xf numFmtId="0" fontId="73" fillId="0" borderId="59" xfId="3" applyFont="1" applyBorder="1" applyAlignment="1">
      <alignment horizontal="center" vertical="center"/>
    </xf>
    <xf numFmtId="3" fontId="75" fillId="0" borderId="60" xfId="3" applyNumberFormat="1" applyFont="1" applyBorder="1" applyAlignment="1">
      <alignment horizontal="left"/>
    </xf>
    <xf numFmtId="0" fontId="75" fillId="0" borderId="1" xfId="3" applyFont="1" applyAlignment="1">
      <alignment horizontal="left"/>
    </xf>
    <xf numFmtId="14" fontId="77" fillId="0" borderId="62" xfId="3" applyNumberFormat="1" applyFont="1" applyBorder="1" applyAlignment="1">
      <alignment horizontal="center"/>
    </xf>
    <xf numFmtId="0" fontId="78" fillId="0" borderId="63" xfId="3" applyFont="1" applyBorder="1" applyAlignment="1">
      <alignment horizontal="center" vertical="center" wrapText="1"/>
    </xf>
    <xf numFmtId="0" fontId="79" fillId="0" borderId="64" xfId="3" applyFont="1" applyBorder="1" applyAlignment="1">
      <alignment horizontal="center" vertical="center" wrapText="1"/>
    </xf>
    <xf numFmtId="0" fontId="78" fillId="0" borderId="64" xfId="3" applyFont="1" applyBorder="1" applyAlignment="1">
      <alignment horizontal="center" vertical="center" wrapText="1"/>
    </xf>
    <xf numFmtId="171" fontId="78" fillId="0" borderId="64" xfId="3" applyNumberFormat="1" applyFont="1" applyBorder="1" applyAlignment="1">
      <alignment horizontal="center" vertical="center" wrapText="1"/>
    </xf>
    <xf numFmtId="4" fontId="78" fillId="0" borderId="64" xfId="3" applyNumberFormat="1" applyFont="1" applyBorder="1" applyAlignment="1" applyProtection="1">
      <alignment horizontal="center" vertical="center" wrapText="1"/>
      <protection locked="0"/>
    </xf>
    <xf numFmtId="4" fontId="78" fillId="0" borderId="65" xfId="3" applyNumberFormat="1" applyFont="1" applyBorder="1" applyAlignment="1">
      <alignment horizontal="center" vertical="center"/>
    </xf>
    <xf numFmtId="0" fontId="78" fillId="0" borderId="66" xfId="3" applyFont="1" applyBorder="1" applyAlignment="1">
      <alignment horizontal="center" vertical="center" wrapText="1"/>
    </xf>
    <xf numFmtId="0" fontId="69" fillId="0" borderId="67" xfId="3" applyFont="1" applyBorder="1" applyAlignment="1">
      <alignment wrapText="1"/>
    </xf>
    <xf numFmtId="171" fontId="78" fillId="0" borderId="66" xfId="3" applyNumberFormat="1" applyFont="1" applyBorder="1" applyAlignment="1">
      <alignment horizontal="center" vertical="center" wrapText="1"/>
    </xf>
    <xf numFmtId="172" fontId="78" fillId="0" borderId="66" xfId="3" applyNumberFormat="1" applyFont="1" applyBorder="1" applyAlignment="1" applyProtection="1">
      <alignment horizontal="center" vertical="center" wrapText="1"/>
      <protection locked="0"/>
    </xf>
    <xf numFmtId="164" fontId="78" fillId="0" borderId="66" xfId="3" applyNumberFormat="1" applyFont="1" applyBorder="1" applyAlignment="1">
      <alignment horizontal="center" vertical="center"/>
    </xf>
    <xf numFmtId="0" fontId="78" fillId="0" borderId="68" xfId="3" applyFont="1" applyBorder="1" applyAlignment="1">
      <alignment horizontal="center" vertical="center" wrapText="1"/>
    </xf>
    <xf numFmtId="0" fontId="80" fillId="0" borderId="68" xfId="4" applyBorder="1" applyAlignment="1" applyProtection="1">
      <alignment wrapText="1"/>
    </xf>
    <xf numFmtId="171" fontId="78" fillId="0" borderId="68" xfId="3" applyNumberFormat="1" applyFont="1" applyBorder="1" applyAlignment="1">
      <alignment horizontal="center" vertical="center" wrapText="1"/>
    </xf>
    <xf numFmtId="172" fontId="78" fillId="0" borderId="68" xfId="3" applyNumberFormat="1" applyFont="1" applyBorder="1" applyAlignment="1" applyProtection="1">
      <alignment horizontal="center" vertical="center" wrapText="1"/>
      <protection locked="0"/>
    </xf>
    <xf numFmtId="37" fontId="81" fillId="0" borderId="68" xfId="3" applyNumberFormat="1" applyFont="1" applyBorder="1" applyAlignment="1">
      <alignment horizontal="center" vertical="center"/>
    </xf>
    <xf numFmtId="172" fontId="81" fillId="0" borderId="68" xfId="3" applyNumberFormat="1" applyFont="1" applyBorder="1" applyAlignment="1">
      <alignment horizontal="center" vertical="center"/>
    </xf>
    <xf numFmtId="0" fontId="78" fillId="0" borderId="67" xfId="3" applyFont="1" applyBorder="1" applyAlignment="1">
      <alignment horizontal="center" vertical="center" wrapText="1"/>
    </xf>
    <xf numFmtId="0" fontId="80" fillId="0" borderId="67" xfId="4" applyBorder="1" applyAlignment="1" applyProtection="1">
      <alignment wrapText="1"/>
    </xf>
    <xf numFmtId="171" fontId="78" fillId="0" borderId="67" xfId="3" applyNumberFormat="1" applyFont="1" applyBorder="1" applyAlignment="1">
      <alignment horizontal="center" vertical="center" wrapText="1"/>
    </xf>
    <xf numFmtId="172" fontId="78" fillId="0" borderId="67" xfId="3" applyNumberFormat="1" applyFont="1" applyBorder="1" applyAlignment="1" applyProtection="1">
      <alignment horizontal="center" vertical="center" wrapText="1"/>
      <protection locked="0"/>
    </xf>
    <xf numFmtId="172" fontId="81" fillId="0" borderId="67" xfId="3" applyNumberFormat="1" applyFont="1" applyBorder="1" applyAlignment="1">
      <alignment horizontal="center" vertical="center"/>
    </xf>
    <xf numFmtId="0" fontId="82" fillId="5" borderId="69" xfId="3" applyFont="1" applyFill="1" applyBorder="1" applyAlignment="1">
      <alignment horizontal="center" vertical="center"/>
    </xf>
    <xf numFmtId="0" fontId="70" fillId="5" borderId="69" xfId="3" applyFont="1" applyFill="1" applyBorder="1" applyAlignment="1">
      <alignment wrapText="1"/>
    </xf>
    <xf numFmtId="171" fontId="82" fillId="5" borderId="69" xfId="3" applyNumberFormat="1" applyFont="1" applyFill="1" applyBorder="1" applyAlignment="1">
      <alignment horizontal="center" vertical="center"/>
    </xf>
    <xf numFmtId="172" fontId="73" fillId="5" borderId="69" xfId="3" applyNumberFormat="1" applyFont="1" applyFill="1" applyBorder="1" applyAlignment="1" applyProtection="1">
      <alignment horizontal="center" vertical="center"/>
      <protection locked="0"/>
    </xf>
    <xf numFmtId="172" fontId="83" fillId="5" borderId="69" xfId="3" applyNumberFormat="1" applyFont="1" applyFill="1" applyBorder="1" applyAlignment="1">
      <alignment horizontal="center" vertical="center"/>
    </xf>
    <xf numFmtId="0" fontId="73" fillId="6" borderId="56" xfId="3" applyFont="1" applyFill="1" applyBorder="1" applyAlignment="1">
      <alignment horizontal="center" vertical="center"/>
    </xf>
    <xf numFmtId="0" fontId="75" fillId="6" borderId="57" xfId="3" applyFont="1" applyFill="1" applyBorder="1" applyAlignment="1">
      <alignment horizontal="center" vertical="center" wrapText="1"/>
    </xf>
    <xf numFmtId="0" fontId="73" fillId="6" borderId="57" xfId="3" applyFont="1" applyFill="1" applyBorder="1" applyAlignment="1">
      <alignment horizontal="center" vertical="center"/>
    </xf>
    <xf numFmtId="171" fontId="73" fillId="6" borderId="57" xfId="3" applyNumberFormat="1" applyFont="1" applyFill="1" applyBorder="1" applyAlignment="1">
      <alignment horizontal="center" vertical="center"/>
    </xf>
    <xf numFmtId="172" fontId="73" fillId="6" borderId="57" xfId="3" applyNumberFormat="1" applyFont="1" applyFill="1" applyBorder="1" applyAlignment="1" applyProtection="1">
      <alignment horizontal="center" vertical="center"/>
      <protection locked="0"/>
    </xf>
    <xf numFmtId="172" fontId="84" fillId="6" borderId="58" xfId="3" applyNumberFormat="1" applyFont="1" applyFill="1" applyBorder="1" applyAlignment="1">
      <alignment horizontal="center" vertical="center"/>
    </xf>
    <xf numFmtId="0" fontId="73" fillId="0" borderId="70" xfId="3" applyFont="1" applyBorder="1" applyAlignment="1">
      <alignment horizontal="center" vertical="center"/>
    </xf>
    <xf numFmtId="0" fontId="71" fillId="0" borderId="71" xfId="3" applyFont="1" applyBorder="1" applyAlignment="1">
      <alignment wrapText="1"/>
    </xf>
    <xf numFmtId="0" fontId="82" fillId="0" borderId="71" xfId="3" applyFont="1" applyBorder="1" applyAlignment="1">
      <alignment horizontal="center" vertical="center"/>
    </xf>
    <xf numFmtId="171" fontId="82" fillId="0" borderId="71" xfId="3" applyNumberFormat="1" applyFont="1" applyBorder="1" applyAlignment="1">
      <alignment horizontal="center" vertical="center"/>
    </xf>
    <xf numFmtId="0" fontId="71" fillId="0" borderId="71" xfId="3" applyFont="1" applyBorder="1" applyAlignment="1" applyProtection="1">
      <alignment horizontal="center" vertical="center"/>
      <protection locked="0"/>
    </xf>
    <xf numFmtId="172" fontId="85" fillId="0" borderId="72" xfId="3" applyNumberFormat="1" applyFont="1" applyBorder="1" applyAlignment="1">
      <alignment horizontal="center" vertical="center"/>
    </xf>
    <xf numFmtId="0" fontId="86" fillId="0" borderId="69" xfId="3" applyFont="1" applyBorder="1" applyAlignment="1">
      <alignment horizontal="center" vertical="center"/>
    </xf>
    <xf numFmtId="0" fontId="76" fillId="0" borderId="69" xfId="3" applyFont="1" applyBorder="1" applyAlignment="1">
      <alignment horizontal="center" wrapText="1"/>
    </xf>
    <xf numFmtId="0" fontId="87" fillId="0" borderId="69" xfId="3" applyFont="1" applyBorder="1"/>
    <xf numFmtId="0" fontId="88" fillId="0" borderId="69" xfId="3" applyFont="1" applyBorder="1" applyAlignment="1">
      <alignment horizontal="center"/>
    </xf>
    <xf numFmtId="0" fontId="88" fillId="0" borderId="69" xfId="3" applyFont="1" applyBorder="1" applyAlignment="1">
      <alignment wrapText="1"/>
    </xf>
    <xf numFmtId="0" fontId="86" fillId="0" borderId="69" xfId="3" applyFont="1" applyBorder="1" applyAlignment="1">
      <alignment horizontal="center"/>
    </xf>
    <xf numFmtId="0" fontId="88" fillId="0" borderId="69" xfId="3" applyFont="1" applyBorder="1" applyAlignment="1">
      <alignment horizontal="right"/>
    </xf>
    <xf numFmtId="173" fontId="88" fillId="0" borderId="69" xfId="3" applyNumberFormat="1" applyFont="1" applyBorder="1" applyAlignment="1">
      <alignment horizontal="right"/>
    </xf>
    <xf numFmtId="0" fontId="88" fillId="0" borderId="69" xfId="5" applyFont="1" applyBorder="1" applyAlignment="1">
      <alignment horizontal="left" wrapText="1"/>
    </xf>
    <xf numFmtId="0" fontId="86" fillId="0" borderId="69" xfId="5" applyFont="1" applyBorder="1" applyAlignment="1">
      <alignment horizontal="center"/>
    </xf>
    <xf numFmtId="0" fontId="88" fillId="0" borderId="69" xfId="3" applyFont="1" applyBorder="1" applyAlignment="1">
      <alignment horizontal="left" wrapText="1"/>
    </xf>
    <xf numFmtId="173" fontId="88" fillId="7" borderId="69" xfId="3" applyNumberFormat="1" applyFont="1" applyFill="1" applyBorder="1" applyAlignment="1">
      <alignment horizontal="right"/>
    </xf>
    <xf numFmtId="0" fontId="88" fillId="7" borderId="69" xfId="3" applyFont="1" applyFill="1" applyBorder="1" applyAlignment="1">
      <alignment wrapText="1"/>
    </xf>
    <xf numFmtId="0" fontId="86" fillId="7" borderId="69" xfId="5" applyFont="1" applyFill="1" applyBorder="1" applyAlignment="1">
      <alignment horizontal="center"/>
    </xf>
    <xf numFmtId="0" fontId="88" fillId="7" borderId="69" xfId="3" applyFont="1" applyFill="1" applyBorder="1" applyAlignment="1">
      <alignment horizontal="right"/>
    </xf>
    <xf numFmtId="0" fontId="73" fillId="0" borderId="56" xfId="3" applyFont="1" applyBorder="1" applyAlignment="1">
      <alignment horizontal="center" vertical="center"/>
    </xf>
    <xf numFmtId="0" fontId="89" fillId="0" borderId="57" xfId="3" applyFont="1" applyBorder="1" applyAlignment="1">
      <alignment wrapText="1"/>
    </xf>
    <xf numFmtId="0" fontId="73" fillId="0" borderId="57" xfId="3" applyFont="1" applyBorder="1" applyAlignment="1">
      <alignment horizontal="center" vertical="center"/>
    </xf>
    <xf numFmtId="171" fontId="73" fillId="0" borderId="57" xfId="3" applyNumberFormat="1" applyFont="1" applyBorder="1" applyAlignment="1">
      <alignment horizontal="center" vertical="center"/>
    </xf>
    <xf numFmtId="172" fontId="73" fillId="0" borderId="57" xfId="3" applyNumberFormat="1" applyFont="1" applyBorder="1" applyAlignment="1" applyProtection="1">
      <alignment horizontal="center" vertical="center"/>
      <protection locked="0"/>
    </xf>
    <xf numFmtId="172" fontId="84" fillId="0" borderId="58" xfId="3" applyNumberFormat="1" applyFont="1" applyBorder="1" applyAlignment="1">
      <alignment horizontal="center" vertical="center"/>
    </xf>
    <xf numFmtId="0" fontId="89" fillId="6" borderId="57" xfId="3" applyFont="1" applyFill="1" applyBorder="1" applyAlignment="1">
      <alignment wrapText="1"/>
    </xf>
    <xf numFmtId="0" fontId="82" fillId="0" borderId="70" xfId="3" applyFont="1" applyBorder="1" applyAlignment="1">
      <alignment horizontal="center" vertical="center"/>
    </xf>
    <xf numFmtId="0" fontId="85" fillId="0" borderId="72" xfId="3" applyFont="1" applyBorder="1" applyAlignment="1">
      <alignment horizontal="center" vertical="center"/>
    </xf>
    <xf numFmtId="0" fontId="88" fillId="0" borderId="69" xfId="5" applyFont="1" applyBorder="1" applyAlignment="1">
      <alignment horizontal="right"/>
    </xf>
    <xf numFmtId="173" fontId="88" fillId="0" borderId="69" xfId="6" applyNumberFormat="1" applyFont="1" applyFill="1" applyBorder="1" applyAlignment="1"/>
    <xf numFmtId="173" fontId="88" fillId="0" borderId="69" xfId="5" applyNumberFormat="1" applyFont="1" applyBorder="1" applyAlignment="1">
      <alignment horizontal="right"/>
    </xf>
    <xf numFmtId="0" fontId="88" fillId="7" borderId="69" xfId="5" applyFont="1" applyFill="1" applyBorder="1" applyAlignment="1">
      <alignment horizontal="right"/>
    </xf>
    <xf numFmtId="173" fontId="88" fillId="0" borderId="69" xfId="6" applyNumberFormat="1" applyFont="1" applyBorder="1" applyAlignment="1"/>
    <xf numFmtId="173" fontId="90" fillId="0" borderId="69" xfId="5" applyNumberFormat="1" applyFont="1" applyBorder="1" applyAlignment="1">
      <alignment horizontal="right"/>
    </xf>
    <xf numFmtId="0" fontId="68" fillId="0" borderId="1" xfId="3" applyAlignment="1">
      <alignment vertical="top" wrapText="1"/>
    </xf>
    <xf numFmtId="0" fontId="82" fillId="0" borderId="69" xfId="3" applyFont="1" applyBorder="1" applyAlignment="1">
      <alignment horizontal="center" vertical="center"/>
    </xf>
    <xf numFmtId="0" fontId="91" fillId="0" borderId="71" xfId="3" applyFont="1" applyBorder="1" applyAlignment="1">
      <alignment wrapText="1"/>
    </xf>
    <xf numFmtId="172" fontId="73" fillId="0" borderId="71" xfId="3" applyNumberFormat="1" applyFont="1" applyBorder="1" applyAlignment="1" applyProtection="1">
      <alignment horizontal="center" vertical="center"/>
      <protection locked="0"/>
    </xf>
    <xf numFmtId="172" fontId="84" fillId="0" borderId="72" xfId="3" applyNumberFormat="1" applyFont="1" applyBorder="1" applyAlignment="1">
      <alignment horizontal="center" vertical="center"/>
    </xf>
    <xf numFmtId="0" fontId="82" fillId="6" borderId="73" xfId="3" applyFont="1" applyFill="1" applyBorder="1" applyAlignment="1">
      <alignment horizontal="center" vertical="center"/>
    </xf>
    <xf numFmtId="0" fontId="91" fillId="6" borderId="61" xfId="3" applyFont="1" applyFill="1" applyBorder="1" applyAlignment="1">
      <alignment wrapText="1"/>
    </xf>
    <xf numFmtId="0" fontId="82" fillId="6" borderId="61" xfId="3" applyFont="1" applyFill="1" applyBorder="1" applyAlignment="1">
      <alignment horizontal="center" vertical="center"/>
    </xf>
    <xf numFmtId="171" fontId="82" fillId="6" borderId="61" xfId="3" applyNumberFormat="1" applyFont="1" applyFill="1" applyBorder="1" applyAlignment="1">
      <alignment horizontal="center" vertical="center"/>
    </xf>
    <xf numFmtId="0" fontId="73" fillId="6" borderId="61" xfId="3" applyFont="1" applyFill="1" applyBorder="1" applyAlignment="1" applyProtection="1">
      <alignment horizontal="center" vertical="center"/>
      <protection locked="0"/>
    </xf>
    <xf numFmtId="172" fontId="75" fillId="6" borderId="62" xfId="3" applyNumberFormat="1" applyFont="1" applyFill="1" applyBorder="1" applyAlignment="1">
      <alignment horizontal="center" vertical="center"/>
    </xf>
    <xf numFmtId="173" fontId="88" fillId="0" borderId="69" xfId="6" applyNumberFormat="1" applyFont="1" applyBorder="1" applyAlignment="1">
      <alignment horizontal="right"/>
    </xf>
    <xf numFmtId="0" fontId="88" fillId="0" borderId="69" xfId="5" applyFont="1" applyBorder="1" applyAlignment="1">
      <alignment horizontal="left" vertical="top" wrapText="1"/>
    </xf>
    <xf numFmtId="0" fontId="86" fillId="0" borderId="69" xfId="5" applyFont="1" applyBorder="1" applyAlignment="1">
      <alignment horizontal="center" vertical="top" wrapText="1"/>
    </xf>
    <xf numFmtId="0" fontId="88" fillId="0" borderId="69" xfId="5" applyFont="1" applyBorder="1" applyAlignment="1">
      <alignment horizontal="right" vertical="top" wrapText="1"/>
    </xf>
    <xf numFmtId="173" fontId="88" fillId="0" borderId="69" xfId="6" applyNumberFormat="1" applyFont="1" applyFill="1" applyBorder="1" applyAlignment="1">
      <alignment horizontal="right" vertical="top" wrapText="1"/>
    </xf>
    <xf numFmtId="173" fontId="88" fillId="0" borderId="69" xfId="5" applyNumberFormat="1" applyFont="1" applyBorder="1" applyAlignment="1">
      <alignment horizontal="right" vertical="top" wrapText="1"/>
    </xf>
    <xf numFmtId="0" fontId="88" fillId="0" borderId="69" xfId="5" applyFont="1" applyBorder="1"/>
    <xf numFmtId="1" fontId="68" fillId="0" borderId="69" xfId="3" applyNumberFormat="1" applyBorder="1" applyAlignment="1">
      <alignment wrapText="1"/>
    </xf>
    <xf numFmtId="0" fontId="73" fillId="0" borderId="69" xfId="5" applyFont="1" applyBorder="1" applyAlignment="1">
      <alignment horizontal="left" wrapText="1"/>
    </xf>
    <xf numFmtId="0" fontId="89" fillId="0" borderId="71" xfId="3" applyFont="1" applyBorder="1" applyAlignment="1">
      <alignment wrapText="1"/>
    </xf>
    <xf numFmtId="1" fontId="68" fillId="0" borderId="69" xfId="3" applyNumberFormat="1" applyBorder="1" applyAlignment="1">
      <alignment horizontal="left" wrapText="1"/>
    </xf>
    <xf numFmtId="0" fontId="88" fillId="0" borderId="70" xfId="3" applyFont="1" applyBorder="1" applyAlignment="1">
      <alignment horizontal="center" vertical="center"/>
    </xf>
    <xf numFmtId="0" fontId="82" fillId="0" borderId="73" xfId="3" applyFont="1" applyBorder="1" applyAlignment="1">
      <alignment horizontal="center" vertical="center"/>
    </xf>
    <xf numFmtId="0" fontId="88" fillId="0" borderId="69" xfId="3" applyFont="1" applyBorder="1"/>
    <xf numFmtId="1" fontId="90" fillId="0" borderId="69" xfId="5" applyNumberFormat="1" applyFont="1" applyBorder="1" applyAlignment="1">
      <alignment horizontal="center"/>
    </xf>
    <xf numFmtId="0" fontId="89" fillId="6" borderId="61" xfId="3" applyFont="1" applyFill="1" applyBorder="1" applyAlignment="1">
      <alignment wrapText="1"/>
    </xf>
    <xf numFmtId="0" fontId="88" fillId="0" borderId="70" xfId="5" applyFont="1" applyBorder="1" applyAlignment="1">
      <alignment horizontal="center"/>
    </xf>
    <xf numFmtId="0" fontId="92" fillId="0" borderId="71" xfId="5" applyFont="1" applyBorder="1" applyAlignment="1">
      <alignment horizontal="left" wrapText="1"/>
    </xf>
    <xf numFmtId="0" fontId="86" fillId="0" borderId="71" xfId="5" applyFont="1" applyBorder="1" applyAlignment="1">
      <alignment horizontal="center"/>
    </xf>
    <xf numFmtId="0" fontId="88" fillId="0" borderId="71" xfId="5" applyFont="1" applyBorder="1" applyAlignment="1">
      <alignment horizontal="right"/>
    </xf>
    <xf numFmtId="173" fontId="88" fillId="0" borderId="71" xfId="6" applyNumberFormat="1" applyFont="1" applyBorder="1" applyAlignment="1">
      <alignment horizontal="right"/>
    </xf>
    <xf numFmtId="173" fontId="88" fillId="0" borderId="72" xfId="5" applyNumberFormat="1" applyFont="1" applyBorder="1" applyAlignment="1">
      <alignment horizontal="right"/>
    </xf>
    <xf numFmtId="0" fontId="93" fillId="0" borderId="69" xfId="5" applyFont="1" applyBorder="1" applyAlignment="1">
      <alignment horizontal="center"/>
    </xf>
    <xf numFmtId="173" fontId="88" fillId="0" borderId="69" xfId="6" applyNumberFormat="1" applyFont="1" applyFill="1" applyBorder="1" applyAlignment="1">
      <alignment horizontal="right"/>
    </xf>
    <xf numFmtId="0" fontId="88" fillId="0" borderId="74" xfId="5" applyFont="1" applyBorder="1" applyAlignment="1">
      <alignment horizontal="left" wrapText="1"/>
    </xf>
    <xf numFmtId="0" fontId="88" fillId="0" borderId="75" xfId="5" applyFont="1" applyBorder="1" applyAlignment="1">
      <alignment horizontal="left" wrapText="1"/>
    </xf>
    <xf numFmtId="0" fontId="73" fillId="0" borderId="69" xfId="3" applyFont="1" applyBorder="1" applyAlignment="1">
      <alignment horizontal="center" vertical="center"/>
    </xf>
    <xf numFmtId="0" fontId="89" fillId="0" borderId="69" xfId="3" applyFont="1" applyBorder="1" applyAlignment="1">
      <alignment wrapText="1"/>
    </xf>
    <xf numFmtId="171" fontId="73" fillId="0" borderId="69" xfId="3" applyNumberFormat="1" applyFont="1" applyBorder="1" applyAlignment="1">
      <alignment horizontal="center" vertical="center"/>
    </xf>
    <xf numFmtId="172" fontId="73" fillId="0" borderId="69" xfId="3" applyNumberFormat="1" applyFont="1" applyBorder="1" applyAlignment="1" applyProtection="1">
      <alignment horizontal="center" vertical="center"/>
      <protection locked="0"/>
    </xf>
    <xf numFmtId="172" fontId="84" fillId="0" borderId="69" xfId="3" applyNumberFormat="1" applyFont="1" applyBorder="1" applyAlignment="1">
      <alignment horizontal="center" vertical="center"/>
    </xf>
    <xf numFmtId="0" fontId="73" fillId="6" borderId="70" xfId="3" applyFont="1" applyFill="1" applyBorder="1" applyAlignment="1">
      <alignment horizontal="center" vertical="center"/>
    </xf>
    <xf numFmtId="0" fontId="89" fillId="6" borderId="71" xfId="3" applyFont="1" applyFill="1" applyBorder="1" applyAlignment="1">
      <alignment wrapText="1"/>
    </xf>
    <xf numFmtId="0" fontId="86" fillId="6" borderId="71" xfId="3" applyFont="1" applyFill="1" applyBorder="1" applyAlignment="1">
      <alignment horizontal="center" vertical="center"/>
    </xf>
    <xf numFmtId="171" fontId="82" fillId="6" borderId="71" xfId="3" applyNumberFormat="1" applyFont="1" applyFill="1" applyBorder="1" applyAlignment="1">
      <alignment horizontal="center" vertical="center"/>
    </xf>
    <xf numFmtId="0" fontId="73" fillId="6" borderId="71" xfId="3" applyFont="1" applyFill="1" applyBorder="1" applyAlignment="1" applyProtection="1">
      <alignment horizontal="center" vertical="center"/>
      <protection locked="0"/>
    </xf>
    <xf numFmtId="172" fontId="75" fillId="6" borderId="72" xfId="3" applyNumberFormat="1" applyFont="1" applyFill="1" applyBorder="1" applyAlignment="1">
      <alignment horizontal="center" vertical="center"/>
    </xf>
    <xf numFmtId="0" fontId="88" fillId="0" borderId="69" xfId="5" applyFont="1" applyBorder="1" applyAlignment="1">
      <alignment horizontal="center"/>
    </xf>
    <xf numFmtId="0" fontId="92" fillId="0" borderId="69" xfId="5" applyFont="1" applyBorder="1" applyAlignment="1">
      <alignment horizontal="left" wrapText="1"/>
    </xf>
    <xf numFmtId="0" fontId="82" fillId="6" borderId="71" xfId="3" applyFont="1" applyFill="1" applyBorder="1" applyAlignment="1">
      <alignment horizontal="center" vertical="center"/>
    </xf>
    <xf numFmtId="173" fontId="88" fillId="0" borderId="69" xfId="3" applyNumberFormat="1" applyFont="1" applyBorder="1"/>
    <xf numFmtId="173" fontId="76" fillId="0" borderId="69" xfId="3" applyNumberFormat="1" applyFont="1" applyBorder="1"/>
    <xf numFmtId="0" fontId="73" fillId="6" borderId="71" xfId="3" applyFont="1" applyFill="1" applyBorder="1" applyAlignment="1">
      <alignment horizontal="center" vertical="center"/>
    </xf>
    <xf numFmtId="171" fontId="73" fillId="6" borderId="71" xfId="3" applyNumberFormat="1" applyFont="1" applyFill="1" applyBorder="1" applyAlignment="1">
      <alignment horizontal="center" vertical="center"/>
    </xf>
    <xf numFmtId="0" fontId="73" fillId="0" borderId="75" xfId="3" applyFont="1" applyBorder="1" applyAlignment="1">
      <alignment horizontal="center" vertical="center"/>
    </xf>
    <xf numFmtId="0" fontId="96" fillId="0" borderId="75" xfId="3" applyFont="1" applyBorder="1" applyAlignment="1">
      <alignment vertical="center" wrapText="1"/>
    </xf>
    <xf numFmtId="0" fontId="82" fillId="0" borderId="75" xfId="3" applyFont="1" applyBorder="1" applyAlignment="1">
      <alignment horizontal="center" vertical="center"/>
    </xf>
    <xf numFmtId="171" fontId="82" fillId="0" borderId="75" xfId="3" applyNumberFormat="1" applyFont="1" applyBorder="1" applyAlignment="1">
      <alignment horizontal="center" vertical="center"/>
    </xf>
    <xf numFmtId="164" fontId="97" fillId="0" borderId="73" xfId="3" applyNumberFormat="1" applyFont="1" applyBorder="1" applyAlignment="1" applyProtection="1">
      <alignment horizontal="center" vertical="center"/>
      <protection locked="0"/>
    </xf>
    <xf numFmtId="172" fontId="83" fillId="0" borderId="75" xfId="3" applyNumberFormat="1" applyFont="1" applyBorder="1" applyAlignment="1">
      <alignment horizontal="center" vertical="center" wrapText="1"/>
    </xf>
    <xf numFmtId="0" fontId="68" fillId="0" borderId="1" xfId="3" applyAlignment="1">
      <alignment horizontal="center" vertical="center"/>
    </xf>
    <xf numFmtId="171" fontId="68" fillId="0" borderId="1" xfId="3" applyNumberFormat="1"/>
    <xf numFmtId="0" fontId="68" fillId="0" borderId="1" xfId="3" applyProtection="1">
      <protection locked="0"/>
    </xf>
    <xf numFmtId="172" fontId="84" fillId="6" borderId="57" xfId="3" applyNumberFormat="1" applyFont="1" applyFill="1" applyBorder="1" applyAlignment="1">
      <alignment horizontal="center" vertical="center"/>
    </xf>
    <xf numFmtId="172" fontId="84" fillId="6" borderId="72" xfId="3" applyNumberFormat="1" applyFont="1" applyFill="1" applyBorder="1" applyAlignment="1">
      <alignment horizontal="center" vertical="center"/>
    </xf>
    <xf numFmtId="0" fontId="93" fillId="0" borderId="69" xfId="3" applyFont="1" applyBorder="1" applyAlignment="1">
      <alignment horizontal="center" vertical="center"/>
    </xf>
    <xf numFmtId="0" fontId="73" fillId="6" borderId="69" xfId="3" applyFont="1" applyFill="1" applyBorder="1" applyAlignment="1">
      <alignment horizontal="center" vertical="center"/>
    </xf>
    <xf numFmtId="0" fontId="89" fillId="6" borderId="69" xfId="3" applyFont="1" applyFill="1" applyBorder="1" applyAlignment="1">
      <alignment wrapText="1"/>
    </xf>
    <xf numFmtId="0" fontId="86" fillId="6" borderId="69" xfId="3" applyFont="1" applyFill="1" applyBorder="1" applyAlignment="1">
      <alignment horizontal="center" vertical="center"/>
    </xf>
    <xf numFmtId="171" fontId="82" fillId="6" borderId="69" xfId="3" applyNumberFormat="1" applyFont="1" applyFill="1" applyBorder="1" applyAlignment="1">
      <alignment horizontal="center" vertical="center"/>
    </xf>
    <xf numFmtId="0" fontId="73" fillId="6" borderId="69" xfId="3" applyFont="1" applyFill="1" applyBorder="1" applyAlignment="1" applyProtection="1">
      <alignment horizontal="center" vertical="center"/>
      <protection locked="0"/>
    </xf>
    <xf numFmtId="172" fontId="75" fillId="6" borderId="69" xfId="3" applyNumberFormat="1" applyFont="1" applyFill="1" applyBorder="1" applyAlignment="1">
      <alignment horizontal="center" vertical="center"/>
    </xf>
    <xf numFmtId="0" fontId="82" fillId="6" borderId="69" xfId="3" applyFont="1" applyFill="1" applyBorder="1" applyAlignment="1">
      <alignment horizontal="center" vertical="center"/>
    </xf>
    <xf numFmtId="0" fontId="58" fillId="8" borderId="1" xfId="7" applyFont="1" applyFill="1"/>
    <xf numFmtId="0" fontId="1" fillId="0" borderId="1" xfId="7"/>
    <xf numFmtId="49" fontId="1" fillId="0" borderId="1" xfId="7" applyNumberFormat="1"/>
    <xf numFmtId="49" fontId="99" fillId="0" borderId="1" xfId="7" applyNumberFormat="1" applyFont="1" applyAlignment="1">
      <alignment horizontal="left"/>
    </xf>
    <xf numFmtId="0" fontId="102" fillId="0" borderId="1" xfId="7" applyFont="1" applyAlignment="1">
      <alignment horizontal="center" vertical="center"/>
    </xf>
    <xf numFmtId="0" fontId="58" fillId="0" borderId="1" xfId="7" applyFont="1" applyAlignment="1">
      <alignment horizontal="center"/>
    </xf>
    <xf numFmtId="0" fontId="58" fillId="0" borderId="1" xfId="7" applyFont="1"/>
    <xf numFmtId="14" fontId="1" fillId="0" borderId="1" xfId="7" applyNumberFormat="1"/>
    <xf numFmtId="0" fontId="58" fillId="8" borderId="1" xfId="7" applyFont="1" applyFill="1" applyAlignment="1">
      <alignment horizontal="center"/>
    </xf>
    <xf numFmtId="49" fontId="1" fillId="0" borderId="1" xfId="7" applyNumberFormat="1" applyAlignment="1">
      <alignment vertical="center"/>
    </xf>
    <xf numFmtId="0" fontId="1" fillId="0" borderId="1" xfId="7" applyAlignment="1">
      <alignment vertical="center" wrapText="1"/>
    </xf>
    <xf numFmtId="174" fontId="1" fillId="0" borderId="1" xfId="7" applyNumberFormat="1" applyAlignment="1">
      <alignment horizontal="center" vertical="center"/>
    </xf>
    <xf numFmtId="174" fontId="1" fillId="0" borderId="1" xfId="7" applyNumberFormat="1" applyAlignment="1">
      <alignment horizontal="center"/>
    </xf>
    <xf numFmtId="174" fontId="58" fillId="8" borderId="1" xfId="7" applyNumberFormat="1" applyFont="1" applyFill="1" applyAlignment="1">
      <alignment horizontal="center"/>
    </xf>
    <xf numFmtId="174" fontId="1" fillId="0" borderId="1" xfId="7" applyNumberFormat="1"/>
    <xf numFmtId="0" fontId="104" fillId="9" borderId="76" xfId="7" applyFont="1" applyFill="1" applyBorder="1"/>
    <xf numFmtId="0" fontId="104" fillId="9" borderId="76" xfId="7" applyFont="1" applyFill="1" applyBorder="1" applyAlignment="1">
      <alignment horizontal="center"/>
    </xf>
    <xf numFmtId="0" fontId="104" fillId="9" borderId="78" xfId="7" applyFont="1" applyFill="1" applyBorder="1"/>
    <xf numFmtId="0" fontId="104" fillId="9" borderId="79" xfId="7" applyFont="1" applyFill="1" applyBorder="1"/>
    <xf numFmtId="0" fontId="58" fillId="9" borderId="1" xfId="7" applyFont="1" applyFill="1"/>
    <xf numFmtId="0" fontId="105" fillId="0" borderId="76" xfId="7" applyFont="1" applyBorder="1"/>
    <xf numFmtId="174" fontId="105" fillId="0" borderId="76" xfId="8" applyNumberFormat="1" applyFont="1" applyBorder="1"/>
    <xf numFmtId="49" fontId="104" fillId="10" borderId="76" xfId="7" applyNumberFormat="1" applyFont="1" applyFill="1" applyBorder="1"/>
    <xf numFmtId="0" fontId="104" fillId="10" borderId="76" xfId="7" applyFont="1" applyFill="1" applyBorder="1"/>
    <xf numFmtId="174" fontId="104" fillId="10" borderId="76" xfId="8" applyNumberFormat="1" applyFont="1" applyFill="1" applyBorder="1"/>
    <xf numFmtId="0" fontId="58" fillId="10" borderId="1" xfId="7" applyFont="1" applyFill="1"/>
    <xf numFmtId="0" fontId="104" fillId="11" borderId="76" xfId="7" applyFont="1" applyFill="1" applyBorder="1"/>
    <xf numFmtId="174" fontId="104" fillId="11" borderId="76" xfId="8" applyNumberFormat="1" applyFont="1" applyFill="1" applyBorder="1"/>
    <xf numFmtId="0" fontId="58" fillId="11" borderId="1" xfId="7" applyFont="1" applyFill="1"/>
    <xf numFmtId="0" fontId="105" fillId="0" borderId="76" xfId="7" applyFont="1" applyBorder="1" applyAlignment="1">
      <alignment vertical="top" wrapText="1"/>
    </xf>
    <xf numFmtId="175" fontId="105" fillId="0" borderId="76" xfId="7" applyNumberFormat="1" applyFont="1" applyBorder="1"/>
    <xf numFmtId="175" fontId="104" fillId="11" borderId="76" xfId="7" applyNumberFormat="1" applyFont="1" applyFill="1" applyBorder="1"/>
    <xf numFmtId="49" fontId="105" fillId="0" borderId="76" xfId="7" applyNumberFormat="1" applyFont="1" applyBorder="1"/>
    <xf numFmtId="2" fontId="105" fillId="0" borderId="76" xfId="7" applyNumberFormat="1" applyFont="1" applyBorder="1"/>
    <xf numFmtId="174" fontId="105" fillId="0" borderId="76" xfId="8" applyNumberFormat="1" applyFont="1" applyFill="1" applyBorder="1"/>
    <xf numFmtId="0" fontId="105" fillId="0" borderId="76" xfId="7" applyFont="1" applyBorder="1" applyAlignment="1">
      <alignment wrapText="1"/>
    </xf>
    <xf numFmtId="0" fontId="104" fillId="0" borderId="1" xfId="7" applyFont="1"/>
    <xf numFmtId="174" fontId="104" fillId="0" borderId="1" xfId="8" applyNumberFormat="1" applyFont="1" applyFill="1" applyBorder="1"/>
    <xf numFmtId="0" fontId="105" fillId="0" borderId="1" xfId="7" applyFont="1"/>
    <xf numFmtId="0" fontId="105" fillId="0" borderId="1" xfId="7" applyFont="1" applyAlignment="1">
      <alignment vertical="top" wrapText="1"/>
    </xf>
    <xf numFmtId="174" fontId="105" fillId="0" borderId="1" xfId="8" applyNumberFormat="1" applyFont="1" applyFill="1" applyBorder="1"/>
    <xf numFmtId="2" fontId="105" fillId="0" borderId="1" xfId="7" applyNumberFormat="1" applyFont="1"/>
    <xf numFmtId="1" fontId="105" fillId="0" borderId="1" xfId="7" applyNumberFormat="1" applyFont="1"/>
    <xf numFmtId="49" fontId="104" fillId="0" borderId="1" xfId="7" applyNumberFormat="1" applyFont="1"/>
    <xf numFmtId="174" fontId="105" fillId="0" borderId="1" xfId="8" applyNumberFormat="1" applyFont="1"/>
    <xf numFmtId="0" fontId="31" fillId="0" borderId="0" xfId="0" applyFont="1" applyAlignment="1">
      <alignment horizontal="left" vertical="center" wrapText="1"/>
    </xf>
    <xf numFmtId="0" fontId="23" fillId="4" borderId="8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3" fillId="4" borderId="7" xfId="0" applyFont="1" applyFill="1" applyBorder="1" applyAlignment="1">
      <alignment horizontal="center" vertical="center"/>
    </xf>
    <xf numFmtId="4" fontId="25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9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6" fontId="2" fillId="0" borderId="0" xfId="0" applyNumberFormat="1" applyFont="1" applyAlignment="1">
      <alignment horizontal="left" vertical="center"/>
    </xf>
    <xf numFmtId="4" fontId="5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5" fillId="3" borderId="8" xfId="0" applyFont="1" applyFill="1" applyBorder="1" applyAlignment="1">
      <alignment horizontal="left" vertical="center"/>
    </xf>
    <xf numFmtId="4" fontId="8" fillId="0" borderId="0" xfId="0" applyNumberFormat="1" applyFont="1" applyAlignment="1">
      <alignment horizontal="right" vertical="center"/>
    </xf>
    <xf numFmtId="0" fontId="23" fillId="4" borderId="8" xfId="0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61" fillId="0" borderId="34" xfId="2" applyFont="1" applyBorder="1" applyAlignment="1">
      <alignment horizontal="center"/>
    </xf>
    <xf numFmtId="0" fontId="61" fillId="0" borderId="33" xfId="2" applyFont="1" applyBorder="1" applyAlignment="1">
      <alignment horizontal="center"/>
    </xf>
    <xf numFmtId="0" fontId="61" fillId="0" borderId="35" xfId="2" applyFont="1" applyBorder="1" applyAlignment="1">
      <alignment horizontal="center"/>
    </xf>
    <xf numFmtId="0" fontId="64" fillId="0" borderId="38" xfId="2" applyFont="1" applyBorder="1" applyAlignment="1">
      <alignment wrapText="1"/>
    </xf>
    <xf numFmtId="0" fontId="59" fillId="0" borderId="38" xfId="2" applyBorder="1"/>
    <xf numFmtId="0" fontId="59" fillId="0" borderId="40" xfId="2" applyBorder="1"/>
    <xf numFmtId="0" fontId="74" fillId="0" borderId="1" xfId="3" applyFont="1" applyAlignment="1">
      <alignment horizontal="left" wrapText="1"/>
    </xf>
    <xf numFmtId="171" fontId="76" fillId="0" borderId="61" xfId="3" applyNumberFormat="1" applyFont="1" applyBorder="1" applyAlignment="1">
      <alignment horizontal="center"/>
    </xf>
    <xf numFmtId="0" fontId="68" fillId="0" borderId="61" xfId="3" applyBorder="1"/>
    <xf numFmtId="0" fontId="100" fillId="0" borderId="1" xfId="7" applyFont="1" applyAlignment="1">
      <alignment horizontal="center"/>
    </xf>
    <xf numFmtId="0" fontId="101" fillId="0" borderId="1" xfId="7" applyFont="1" applyAlignment="1">
      <alignment horizontal="center" vertical="center" wrapText="1" shrinkToFit="1"/>
    </xf>
    <xf numFmtId="0" fontId="103" fillId="0" borderId="1" xfId="7" applyFont="1" applyAlignment="1">
      <alignment horizontal="center" vertical="center"/>
    </xf>
    <xf numFmtId="0" fontId="104" fillId="9" borderId="77" xfId="7" applyFont="1" applyFill="1" applyBorder="1" applyAlignment="1">
      <alignment horizontal="left"/>
    </xf>
    <xf numFmtId="0" fontId="104" fillId="9" borderId="78" xfId="7" applyFont="1" applyFill="1" applyBorder="1" applyAlignment="1">
      <alignment horizontal="left"/>
    </xf>
    <xf numFmtId="0" fontId="105" fillId="0" borderId="76" xfId="7" applyFont="1" applyBorder="1" applyAlignment="1">
      <alignment horizontal="center"/>
    </xf>
    <xf numFmtId="0" fontId="48" fillId="0" borderId="1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wrapText="1"/>
    </xf>
    <xf numFmtId="0" fontId="46" fillId="0" borderId="1" xfId="0" applyFont="1" applyBorder="1" applyAlignment="1">
      <alignment horizontal="center" vertical="center" wrapText="1"/>
    </xf>
    <xf numFmtId="49" fontId="48" fillId="0" borderId="1" xfId="0" applyNumberFormat="1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/>
    </xf>
    <xf numFmtId="0" fontId="47" fillId="0" borderId="29" xfId="0" applyFont="1" applyBorder="1" applyAlignment="1">
      <alignment horizontal="left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top"/>
    </xf>
  </cellXfs>
  <cellStyles count="9">
    <cellStyle name="Čárka 2" xfId="8" xr:uid="{00000000-0005-0000-0000-000000000000}"/>
    <cellStyle name="čárky_List1" xfId="6" xr:uid="{00000000-0005-0000-0000-000001000000}"/>
    <cellStyle name="Hypertextový odkaz" xfId="1" builtinId="8"/>
    <cellStyle name="Hypertextový odkaz 2" xfId="4" xr:uid="{00000000-0005-0000-0000-000003000000}"/>
    <cellStyle name="Normální" xfId="0" builtinId="0" customBuiltin="1"/>
    <cellStyle name="Normální 2" xfId="2" xr:uid="{00000000-0005-0000-0000-000005000000}"/>
    <cellStyle name="Normální 3" xfId="3" xr:uid="{00000000-0005-0000-0000-000006000000}"/>
    <cellStyle name="Normální 4" xfId="7" xr:uid="{00000000-0005-0000-0000-000007000000}"/>
    <cellStyle name="normální_List1" xfId="5" xr:uid="{00000000-0005-0000-0000-000008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1205193</xdr:colOff>
      <xdr:row>3</xdr:row>
      <xdr:rowOff>16809</xdr:rowOff>
    </xdr:from>
    <xdr:to>
      <xdr:col>4</xdr:col>
      <xdr:colOff>486186</xdr:colOff>
      <xdr:row>6</xdr:row>
      <xdr:rowOff>136189</xdr:rowOff>
    </xdr:to>
    <xdr:pic>
      <xdr:nvPicPr>
        <xdr:cNvPr id="2" name="obrázek 1" descr="enegomexlogo_black">
          <a:extLst>
            <a:ext uri="{FF2B5EF4-FFF2-40B4-BE49-F238E27FC236}">
              <a16:creationId xmlns:a16="http://schemas.microsoft.com/office/drawing/2014/main" id="{68F3AEB7-E72B-4CAA-8931-3301D08CFED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4268" y="588309"/>
          <a:ext cx="2938593" cy="6908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58</xdr:row>
      <xdr:rowOff>0</xdr:rowOff>
    </xdr:from>
    <xdr:to>
      <xdr:col>1</xdr:col>
      <xdr:colOff>495300</xdr:colOff>
      <xdr:row>58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>
          <a:spLocks noChangeShapeType="1"/>
        </xdr:cNvSpPr>
      </xdr:nvSpPr>
      <xdr:spPr bwMode="auto">
        <a:xfrm>
          <a:off x="1162050" y="13868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93</xdr:row>
      <xdr:rowOff>0</xdr:rowOff>
    </xdr:from>
    <xdr:to>
      <xdr:col>1</xdr:col>
      <xdr:colOff>495300</xdr:colOff>
      <xdr:row>93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>
          <a:spLocks noChangeShapeType="1"/>
        </xdr:cNvSpPr>
      </xdr:nvSpPr>
      <xdr:spPr bwMode="auto">
        <a:xfrm>
          <a:off x="1162050" y="21859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93</xdr:row>
      <xdr:rowOff>0</xdr:rowOff>
    </xdr:from>
    <xdr:to>
      <xdr:col>1</xdr:col>
      <xdr:colOff>495300</xdr:colOff>
      <xdr:row>93</xdr:row>
      <xdr:rowOff>0</xdr:rowOff>
    </xdr:to>
    <xdr:sp macro="" textlink="">
      <xdr:nvSpPr>
        <xdr:cNvPr id="4" name="Line 18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>
          <a:spLocks noChangeShapeType="1"/>
        </xdr:cNvSpPr>
      </xdr:nvSpPr>
      <xdr:spPr bwMode="auto">
        <a:xfrm>
          <a:off x="1162050" y="21859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61</xdr:row>
      <xdr:rowOff>0</xdr:rowOff>
    </xdr:from>
    <xdr:to>
      <xdr:col>1</xdr:col>
      <xdr:colOff>495300</xdr:colOff>
      <xdr:row>61</xdr:row>
      <xdr:rowOff>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>
          <a:spLocks noChangeShapeType="1"/>
        </xdr:cNvSpPr>
      </xdr:nvSpPr>
      <xdr:spPr bwMode="auto">
        <a:xfrm>
          <a:off x="1162050" y="14516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61</xdr:row>
      <xdr:rowOff>0</xdr:rowOff>
    </xdr:from>
    <xdr:to>
      <xdr:col>1</xdr:col>
      <xdr:colOff>495300</xdr:colOff>
      <xdr:row>61</xdr:row>
      <xdr:rowOff>0</xdr:rowOff>
    </xdr:to>
    <xdr:sp macro="" textlink="">
      <xdr:nvSpPr>
        <xdr:cNvPr id="6" name="Line 2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>
          <a:spLocks noChangeShapeType="1"/>
        </xdr:cNvSpPr>
      </xdr:nvSpPr>
      <xdr:spPr bwMode="auto">
        <a:xfrm>
          <a:off x="1162050" y="14516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132</xdr:row>
      <xdr:rowOff>0</xdr:rowOff>
    </xdr:from>
    <xdr:to>
      <xdr:col>1</xdr:col>
      <xdr:colOff>495300</xdr:colOff>
      <xdr:row>132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>
          <a:spLocks noChangeShapeType="1"/>
        </xdr:cNvSpPr>
      </xdr:nvSpPr>
      <xdr:spPr bwMode="auto">
        <a:xfrm>
          <a:off x="1162050" y="2985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189</xdr:row>
      <xdr:rowOff>0</xdr:rowOff>
    </xdr:from>
    <xdr:to>
      <xdr:col>1</xdr:col>
      <xdr:colOff>495300</xdr:colOff>
      <xdr:row>189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>
          <a:spLocks noChangeShapeType="1"/>
        </xdr:cNvSpPr>
      </xdr:nvSpPr>
      <xdr:spPr bwMode="auto">
        <a:xfrm>
          <a:off x="1162050" y="440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189</xdr:row>
      <xdr:rowOff>0</xdr:rowOff>
    </xdr:from>
    <xdr:to>
      <xdr:col>1</xdr:col>
      <xdr:colOff>495300</xdr:colOff>
      <xdr:row>189</xdr:row>
      <xdr:rowOff>0</xdr:rowOff>
    </xdr:to>
    <xdr:sp macro="" textlink="">
      <xdr:nvSpPr>
        <xdr:cNvPr id="4" name="Line 18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>
          <a:spLocks noChangeShapeType="1"/>
        </xdr:cNvSpPr>
      </xdr:nvSpPr>
      <xdr:spPr bwMode="auto">
        <a:xfrm>
          <a:off x="1162050" y="440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135</xdr:row>
      <xdr:rowOff>0</xdr:rowOff>
    </xdr:from>
    <xdr:to>
      <xdr:col>1</xdr:col>
      <xdr:colOff>495300</xdr:colOff>
      <xdr:row>135</xdr:row>
      <xdr:rowOff>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>
          <a:spLocks noChangeShapeType="1"/>
        </xdr:cNvSpPr>
      </xdr:nvSpPr>
      <xdr:spPr bwMode="auto">
        <a:xfrm>
          <a:off x="1162050" y="30499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135</xdr:row>
      <xdr:rowOff>0</xdr:rowOff>
    </xdr:from>
    <xdr:to>
      <xdr:col>1</xdr:col>
      <xdr:colOff>495300</xdr:colOff>
      <xdr:row>135</xdr:row>
      <xdr:rowOff>0</xdr:rowOff>
    </xdr:to>
    <xdr:sp macro="" textlink="">
      <xdr:nvSpPr>
        <xdr:cNvPr id="6" name="Line 2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>
          <a:spLocks noChangeShapeType="1"/>
        </xdr:cNvSpPr>
      </xdr:nvSpPr>
      <xdr:spPr bwMode="auto">
        <a:xfrm>
          <a:off x="1162050" y="30499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622142001" TargetMode="External"/><Relationship Id="rId117" Type="http://schemas.openxmlformats.org/officeDocument/2006/relationships/hyperlink" Target="https://podminky.urs.cz/item/CS_URS_2025_01/783000111" TargetMode="External"/><Relationship Id="rId21" Type="http://schemas.openxmlformats.org/officeDocument/2006/relationships/hyperlink" Target="https://podminky.urs.cz/item/CS_URS_2025_01/612321141" TargetMode="External"/><Relationship Id="rId42" Type="http://schemas.openxmlformats.org/officeDocument/2006/relationships/hyperlink" Target="https://podminky.urs.cz/item/CS_URS_2025_01/944511111" TargetMode="External"/><Relationship Id="rId47" Type="http://schemas.openxmlformats.org/officeDocument/2006/relationships/hyperlink" Target="https://podminky.urs.cz/item/CS_URS_2025_01/962031132" TargetMode="External"/><Relationship Id="rId63" Type="http://schemas.openxmlformats.org/officeDocument/2006/relationships/hyperlink" Target="https://podminky.urs.cz/item/CS_URS_2025_01/997013609" TargetMode="External"/><Relationship Id="rId68" Type="http://schemas.openxmlformats.org/officeDocument/2006/relationships/hyperlink" Target="https://podminky.urs.cz/item/CS_URS_2025_01/711111001" TargetMode="External"/><Relationship Id="rId84" Type="http://schemas.openxmlformats.org/officeDocument/2006/relationships/hyperlink" Target="https://podminky.urs.cz/item/CS_URS_2025_01/763131512" TargetMode="External"/><Relationship Id="rId89" Type="http://schemas.openxmlformats.org/officeDocument/2006/relationships/hyperlink" Target="https://podminky.urs.cz/item/CS_URS_2025_01/764002851" TargetMode="External"/><Relationship Id="rId112" Type="http://schemas.openxmlformats.org/officeDocument/2006/relationships/hyperlink" Target="https://podminky.urs.cz/item/CS_URS_2025_01/766694116" TargetMode="External"/><Relationship Id="rId16" Type="http://schemas.openxmlformats.org/officeDocument/2006/relationships/hyperlink" Target="https://podminky.urs.cz/item/CS_URS_2025_01/417361821" TargetMode="External"/><Relationship Id="rId107" Type="http://schemas.openxmlformats.org/officeDocument/2006/relationships/hyperlink" Target="https://podminky.urs.cz/item/CS_URS_2025_01/765231851" TargetMode="External"/><Relationship Id="rId11" Type="http://schemas.openxmlformats.org/officeDocument/2006/relationships/hyperlink" Target="https://podminky.urs.cz/item/CS_URS_2025_01/346244382" TargetMode="External"/><Relationship Id="rId32" Type="http://schemas.openxmlformats.org/officeDocument/2006/relationships/hyperlink" Target="https://podminky.urs.cz/item/CS_URS_2025_01/631311124" TargetMode="External"/><Relationship Id="rId37" Type="http://schemas.openxmlformats.org/officeDocument/2006/relationships/hyperlink" Target="https://podminky.urs.cz/item/CS_URS_2025_01/642944221" TargetMode="External"/><Relationship Id="rId53" Type="http://schemas.openxmlformats.org/officeDocument/2006/relationships/hyperlink" Target="https://podminky.urs.cz/item/CS_URS_2025_01/971033651" TargetMode="External"/><Relationship Id="rId58" Type="http://schemas.openxmlformats.org/officeDocument/2006/relationships/hyperlink" Target="https://podminky.urs.cz/item/CS_URS_2025_01/993111111" TargetMode="External"/><Relationship Id="rId74" Type="http://schemas.openxmlformats.org/officeDocument/2006/relationships/hyperlink" Target="https://podminky.urs.cz/item/CS_URS_2025_01/762195000" TargetMode="External"/><Relationship Id="rId79" Type="http://schemas.openxmlformats.org/officeDocument/2006/relationships/hyperlink" Target="https://podminky.urs.cz/item/CS_URS_2025_01/762395000" TargetMode="External"/><Relationship Id="rId102" Type="http://schemas.openxmlformats.org/officeDocument/2006/relationships/hyperlink" Target="https://podminky.urs.cz/item/CS_URS_2025_01/765131803" TargetMode="External"/><Relationship Id="rId123" Type="http://schemas.openxmlformats.org/officeDocument/2006/relationships/hyperlink" Target="https://podminky.urs.cz/item/CS_URS_2025_01/784211101" TargetMode="External"/><Relationship Id="rId5" Type="http://schemas.openxmlformats.org/officeDocument/2006/relationships/hyperlink" Target="https://podminky.urs.cz/item/CS_URS_2025_01/310238211" TargetMode="External"/><Relationship Id="rId90" Type="http://schemas.openxmlformats.org/officeDocument/2006/relationships/hyperlink" Target="https://podminky.urs.cz/item/CS_URS_2025_01/764004801" TargetMode="External"/><Relationship Id="rId95" Type="http://schemas.openxmlformats.org/officeDocument/2006/relationships/hyperlink" Target="https://podminky.urs.cz/item/CS_URS_2025_01/764226444" TargetMode="External"/><Relationship Id="rId22" Type="http://schemas.openxmlformats.org/officeDocument/2006/relationships/hyperlink" Target="https://podminky.urs.cz/item/CS_URS_2025_01/612321191" TargetMode="External"/><Relationship Id="rId27" Type="http://schemas.openxmlformats.org/officeDocument/2006/relationships/hyperlink" Target="https://podminky.urs.cz/item/CS_URS_2025_01/622151031" TargetMode="External"/><Relationship Id="rId43" Type="http://schemas.openxmlformats.org/officeDocument/2006/relationships/hyperlink" Target="https://podminky.urs.cz/item/CS_URS_2025_01/944511211" TargetMode="External"/><Relationship Id="rId48" Type="http://schemas.openxmlformats.org/officeDocument/2006/relationships/hyperlink" Target="https://podminky.urs.cz/item/CS_URS_2025_01/962032241" TargetMode="External"/><Relationship Id="rId64" Type="http://schemas.openxmlformats.org/officeDocument/2006/relationships/hyperlink" Target="https://podminky.urs.cz/item/CS_URS_2025_01/997013631" TargetMode="External"/><Relationship Id="rId69" Type="http://schemas.openxmlformats.org/officeDocument/2006/relationships/hyperlink" Target="https://podminky.urs.cz/item/CS_URS_2025_01/711141559" TargetMode="External"/><Relationship Id="rId113" Type="http://schemas.openxmlformats.org/officeDocument/2006/relationships/hyperlink" Target="https://podminky.urs.cz/item/CS_URS_2025_01/998766202" TargetMode="External"/><Relationship Id="rId118" Type="http://schemas.openxmlformats.org/officeDocument/2006/relationships/hyperlink" Target="https://podminky.urs.cz/item/CS_URS_2025_01/783901403" TargetMode="External"/><Relationship Id="rId80" Type="http://schemas.openxmlformats.org/officeDocument/2006/relationships/hyperlink" Target="https://podminky.urs.cz/item/CS_URS_2025_01/762431034" TargetMode="External"/><Relationship Id="rId85" Type="http://schemas.openxmlformats.org/officeDocument/2006/relationships/hyperlink" Target="https://podminky.urs.cz/item/CS_URS_2025_01/763131751" TargetMode="External"/><Relationship Id="rId12" Type="http://schemas.openxmlformats.org/officeDocument/2006/relationships/hyperlink" Target="https://podminky.urs.cz/item/CS_URS_2025_01/413941123" TargetMode="External"/><Relationship Id="rId17" Type="http://schemas.openxmlformats.org/officeDocument/2006/relationships/hyperlink" Target="https://podminky.urs.cz/item/CS_URS_2025_01/611131121" TargetMode="External"/><Relationship Id="rId33" Type="http://schemas.openxmlformats.org/officeDocument/2006/relationships/hyperlink" Target="https://podminky.urs.cz/item/CS_URS_2025_01/631319011" TargetMode="External"/><Relationship Id="rId38" Type="http://schemas.openxmlformats.org/officeDocument/2006/relationships/hyperlink" Target="https://podminky.urs.cz/item/CS_URS_2025_01/941111111" TargetMode="External"/><Relationship Id="rId59" Type="http://schemas.openxmlformats.org/officeDocument/2006/relationships/hyperlink" Target="https://podminky.urs.cz/item/CS_URS_2025_01/993111119" TargetMode="External"/><Relationship Id="rId103" Type="http://schemas.openxmlformats.org/officeDocument/2006/relationships/hyperlink" Target="https://podminky.urs.cz/item/CS_URS_2025_01/765131823" TargetMode="External"/><Relationship Id="rId108" Type="http://schemas.openxmlformats.org/officeDocument/2006/relationships/hyperlink" Target="https://podminky.urs.cz/item/CS_URS_2025_01/998765202" TargetMode="External"/><Relationship Id="rId124" Type="http://schemas.openxmlformats.org/officeDocument/2006/relationships/drawing" Target="../drawings/drawing11.xml"/><Relationship Id="rId54" Type="http://schemas.openxmlformats.org/officeDocument/2006/relationships/hyperlink" Target="https://podminky.urs.cz/item/CS_URS_2025_01/973031335" TargetMode="External"/><Relationship Id="rId70" Type="http://schemas.openxmlformats.org/officeDocument/2006/relationships/hyperlink" Target="https://podminky.urs.cz/item/CS_URS_2025_01/998711202" TargetMode="External"/><Relationship Id="rId75" Type="http://schemas.openxmlformats.org/officeDocument/2006/relationships/hyperlink" Target="https://podminky.urs.cz/item/CS_URS_2025_01/762332131" TargetMode="External"/><Relationship Id="rId91" Type="http://schemas.openxmlformats.org/officeDocument/2006/relationships/hyperlink" Target="https://podminky.urs.cz/item/CS_URS_2025_01/764004861" TargetMode="External"/><Relationship Id="rId96" Type="http://schemas.openxmlformats.org/officeDocument/2006/relationships/hyperlink" Target="https://podminky.urs.cz/item/CS_URS_2025_01/764226465" TargetMode="External"/><Relationship Id="rId1" Type="http://schemas.openxmlformats.org/officeDocument/2006/relationships/hyperlink" Target="https://podminky.urs.cz/item/CS_URS_2025_01/132251101" TargetMode="External"/><Relationship Id="rId6" Type="http://schemas.openxmlformats.org/officeDocument/2006/relationships/hyperlink" Target="https://podminky.urs.cz/item/CS_URS_2025_01/311235151" TargetMode="External"/><Relationship Id="rId23" Type="http://schemas.openxmlformats.org/officeDocument/2006/relationships/hyperlink" Target="https://podminky.urs.cz/item/CS_URS_2025_01/612325301" TargetMode="External"/><Relationship Id="rId28" Type="http://schemas.openxmlformats.org/officeDocument/2006/relationships/hyperlink" Target="https://podminky.urs.cz/item/CS_URS_2025_01/622531022" TargetMode="External"/><Relationship Id="rId49" Type="http://schemas.openxmlformats.org/officeDocument/2006/relationships/hyperlink" Target="https://podminky.urs.cz/item/CS_URS_2025_01/968062244" TargetMode="External"/><Relationship Id="rId114" Type="http://schemas.openxmlformats.org/officeDocument/2006/relationships/hyperlink" Target="https://podminky.urs.cz/item/CS_URS_2025_01/767640111" TargetMode="External"/><Relationship Id="rId119" Type="http://schemas.openxmlformats.org/officeDocument/2006/relationships/hyperlink" Target="https://podminky.urs.cz/item/CS_URS_2025_01/783933161" TargetMode="External"/><Relationship Id="rId44" Type="http://schemas.openxmlformats.org/officeDocument/2006/relationships/hyperlink" Target="https://podminky.urs.cz/item/CS_URS_2025_01/944511811" TargetMode="External"/><Relationship Id="rId60" Type="http://schemas.openxmlformats.org/officeDocument/2006/relationships/hyperlink" Target="https://podminky.urs.cz/item/CS_URS_2025_01/997013152" TargetMode="External"/><Relationship Id="rId65" Type="http://schemas.openxmlformats.org/officeDocument/2006/relationships/hyperlink" Target="https://podminky.urs.cz/item/CS_URS_2025_01/997013811" TargetMode="External"/><Relationship Id="rId81" Type="http://schemas.openxmlformats.org/officeDocument/2006/relationships/hyperlink" Target="https://podminky.urs.cz/item/CS_URS_2025_01/762511237" TargetMode="External"/><Relationship Id="rId86" Type="http://schemas.openxmlformats.org/officeDocument/2006/relationships/hyperlink" Target="https://podminky.urs.cz/item/CS_URS_2025_01/998763201" TargetMode="External"/><Relationship Id="rId4" Type="http://schemas.openxmlformats.org/officeDocument/2006/relationships/hyperlink" Target="https://podminky.urs.cz/item/CS_URS_2025_01/275351122" TargetMode="External"/><Relationship Id="rId9" Type="http://schemas.openxmlformats.org/officeDocument/2006/relationships/hyperlink" Target="https://podminky.urs.cz/item/CS_URS_2025_01/317941123" TargetMode="External"/><Relationship Id="rId13" Type="http://schemas.openxmlformats.org/officeDocument/2006/relationships/hyperlink" Target="https://podminky.urs.cz/item/CS_URS_2025_01/417321414" TargetMode="External"/><Relationship Id="rId18" Type="http://schemas.openxmlformats.org/officeDocument/2006/relationships/hyperlink" Target="https://podminky.urs.cz/item/CS_URS_2025_01/611321131" TargetMode="External"/><Relationship Id="rId39" Type="http://schemas.openxmlformats.org/officeDocument/2006/relationships/hyperlink" Target="https://podminky.urs.cz/item/CS_URS_2025_01/941111211" TargetMode="External"/><Relationship Id="rId109" Type="http://schemas.openxmlformats.org/officeDocument/2006/relationships/hyperlink" Target="https://podminky.urs.cz/item/CS_URS_2025_01/766621622" TargetMode="External"/><Relationship Id="rId34" Type="http://schemas.openxmlformats.org/officeDocument/2006/relationships/hyperlink" Target="https://podminky.urs.cz/item/CS_URS_2025_01/631319012" TargetMode="External"/><Relationship Id="rId50" Type="http://schemas.openxmlformats.org/officeDocument/2006/relationships/hyperlink" Target="https://podminky.urs.cz/item/CS_URS_2025_01/968072455" TargetMode="External"/><Relationship Id="rId55" Type="http://schemas.openxmlformats.org/officeDocument/2006/relationships/hyperlink" Target="https://podminky.urs.cz/item/CS_URS_2025_01/974031668" TargetMode="External"/><Relationship Id="rId76" Type="http://schemas.openxmlformats.org/officeDocument/2006/relationships/hyperlink" Target="https://podminky.urs.cz/item/CS_URS_2025_01/762332132" TargetMode="External"/><Relationship Id="rId97" Type="http://schemas.openxmlformats.org/officeDocument/2006/relationships/hyperlink" Target="https://podminky.urs.cz/item/CS_URS_2025_01/764321413" TargetMode="External"/><Relationship Id="rId104" Type="http://schemas.openxmlformats.org/officeDocument/2006/relationships/hyperlink" Target="https://podminky.urs.cz/item/CS_URS_2025_01/765131843" TargetMode="External"/><Relationship Id="rId120" Type="http://schemas.openxmlformats.org/officeDocument/2006/relationships/hyperlink" Target="https://podminky.urs.cz/item/CS_URS_2025_01/783937163" TargetMode="External"/><Relationship Id="rId7" Type="http://schemas.openxmlformats.org/officeDocument/2006/relationships/hyperlink" Target="https://podminky.urs.cz/item/CS_URS_2025_01/311237141" TargetMode="External"/><Relationship Id="rId71" Type="http://schemas.openxmlformats.org/officeDocument/2006/relationships/hyperlink" Target="https://podminky.urs.cz/item/CS_URS_2025_01/762083122" TargetMode="External"/><Relationship Id="rId92" Type="http://schemas.openxmlformats.org/officeDocument/2006/relationships/hyperlink" Target="https://podminky.urs.cz/item/CS_URS_2025_01/764121411" TargetMode="External"/><Relationship Id="rId2" Type="http://schemas.openxmlformats.org/officeDocument/2006/relationships/hyperlink" Target="https://podminky.urs.cz/item/CS_URS_2025_01/275313611" TargetMode="External"/><Relationship Id="rId29" Type="http://schemas.openxmlformats.org/officeDocument/2006/relationships/hyperlink" Target="https://podminky.urs.cz/item/CS_URS_2025_01/629135102" TargetMode="External"/><Relationship Id="rId24" Type="http://schemas.openxmlformats.org/officeDocument/2006/relationships/hyperlink" Target="https://podminky.urs.cz/item/CS_URS_2025_01/622131121" TargetMode="External"/><Relationship Id="rId40" Type="http://schemas.openxmlformats.org/officeDocument/2006/relationships/hyperlink" Target="https://podminky.urs.cz/item/CS_URS_2025_01/941111312" TargetMode="External"/><Relationship Id="rId45" Type="http://schemas.openxmlformats.org/officeDocument/2006/relationships/hyperlink" Target="https://podminky.urs.cz/item/CS_URS_2025_01/949101111" TargetMode="External"/><Relationship Id="rId66" Type="http://schemas.openxmlformats.org/officeDocument/2006/relationships/hyperlink" Target="https://podminky.urs.cz/item/CS_URS_2025_01/997013821" TargetMode="External"/><Relationship Id="rId87" Type="http://schemas.openxmlformats.org/officeDocument/2006/relationships/hyperlink" Target="https://podminky.urs.cz/item/CS_URS_2025_01/764002414" TargetMode="External"/><Relationship Id="rId110" Type="http://schemas.openxmlformats.org/officeDocument/2006/relationships/hyperlink" Target="https://podminky.urs.cz/item/CS_URS_2025_01/766660101" TargetMode="External"/><Relationship Id="rId115" Type="http://schemas.openxmlformats.org/officeDocument/2006/relationships/hyperlink" Target="https://podminky.urs.cz/item/CS_URS_2025_01/767651220" TargetMode="External"/><Relationship Id="rId61" Type="http://schemas.openxmlformats.org/officeDocument/2006/relationships/hyperlink" Target="https://podminky.urs.cz/item/CS_URS_2025_01/997013509" TargetMode="External"/><Relationship Id="rId82" Type="http://schemas.openxmlformats.org/officeDocument/2006/relationships/hyperlink" Target="https://podminky.urs.cz/item/CS_URS_2025_01/762595001" TargetMode="External"/><Relationship Id="rId19" Type="http://schemas.openxmlformats.org/officeDocument/2006/relationships/hyperlink" Target="https://podminky.urs.cz/item/CS_URS_2025_01/612131101" TargetMode="External"/><Relationship Id="rId14" Type="http://schemas.openxmlformats.org/officeDocument/2006/relationships/hyperlink" Target="https://podminky.urs.cz/item/CS_URS_2025_01/417351115" TargetMode="External"/><Relationship Id="rId30" Type="http://schemas.openxmlformats.org/officeDocument/2006/relationships/hyperlink" Target="https://podminky.urs.cz/item/CS_URS_2025_01/629991011" TargetMode="External"/><Relationship Id="rId35" Type="http://schemas.openxmlformats.org/officeDocument/2006/relationships/hyperlink" Target="https://podminky.urs.cz/item/CS_URS_2025_01/631319171" TargetMode="External"/><Relationship Id="rId56" Type="http://schemas.openxmlformats.org/officeDocument/2006/relationships/hyperlink" Target="https://podminky.urs.cz/item/CS_URS_2025_01/978013191" TargetMode="External"/><Relationship Id="rId77" Type="http://schemas.openxmlformats.org/officeDocument/2006/relationships/hyperlink" Target="https://podminky.urs.cz/item/CS_URS_2025_01/762332133" TargetMode="External"/><Relationship Id="rId100" Type="http://schemas.openxmlformats.org/officeDocument/2006/relationships/hyperlink" Target="https://podminky.urs.cz/item/CS_URS_2025_01/764528422" TargetMode="External"/><Relationship Id="rId105" Type="http://schemas.openxmlformats.org/officeDocument/2006/relationships/hyperlink" Target="https://podminky.urs.cz/item/CS_URS_2025_01/765131853" TargetMode="External"/><Relationship Id="rId8" Type="http://schemas.openxmlformats.org/officeDocument/2006/relationships/hyperlink" Target="https://podminky.urs.cz/item/CS_URS_2025_01/317168052" TargetMode="External"/><Relationship Id="rId51" Type="http://schemas.openxmlformats.org/officeDocument/2006/relationships/hyperlink" Target="https://podminky.urs.cz/item/CS_URS_2025_01/968072558" TargetMode="External"/><Relationship Id="rId72" Type="http://schemas.openxmlformats.org/officeDocument/2006/relationships/hyperlink" Target="https://podminky.urs.cz/item/CS_URS_2025_01/762112110" TargetMode="External"/><Relationship Id="rId93" Type="http://schemas.openxmlformats.org/officeDocument/2006/relationships/hyperlink" Target="https://podminky.urs.cz/item/CS_URS_2025_01/764222403" TargetMode="External"/><Relationship Id="rId98" Type="http://schemas.openxmlformats.org/officeDocument/2006/relationships/hyperlink" Target="https://podminky.urs.cz/item/CS_URS_2025_01/764521404" TargetMode="External"/><Relationship Id="rId121" Type="http://schemas.openxmlformats.org/officeDocument/2006/relationships/hyperlink" Target="https://podminky.urs.cz/item/CS_URS_2025_01/784111001" TargetMode="External"/><Relationship Id="rId3" Type="http://schemas.openxmlformats.org/officeDocument/2006/relationships/hyperlink" Target="https://podminky.urs.cz/item/CS_URS_2025_01/275351121" TargetMode="External"/><Relationship Id="rId25" Type="http://schemas.openxmlformats.org/officeDocument/2006/relationships/hyperlink" Target="https://podminky.urs.cz/item/CS_URS_2025_01/622135001" TargetMode="External"/><Relationship Id="rId46" Type="http://schemas.openxmlformats.org/officeDocument/2006/relationships/hyperlink" Target="https://podminky.urs.cz/item/CS_URS_2025_01/952901111" TargetMode="External"/><Relationship Id="rId67" Type="http://schemas.openxmlformats.org/officeDocument/2006/relationships/hyperlink" Target="https://podminky.urs.cz/item/CS_URS_2025_01/998011002" TargetMode="External"/><Relationship Id="rId116" Type="http://schemas.openxmlformats.org/officeDocument/2006/relationships/hyperlink" Target="https://podminky.urs.cz/item/CS_URS_2025_01/998767202" TargetMode="External"/><Relationship Id="rId20" Type="http://schemas.openxmlformats.org/officeDocument/2006/relationships/hyperlink" Target="https://podminky.urs.cz/item/CS_URS_2025_01/612131121" TargetMode="External"/><Relationship Id="rId41" Type="http://schemas.openxmlformats.org/officeDocument/2006/relationships/hyperlink" Target="https://podminky.urs.cz/item/CS_URS_2025_01/941111811" TargetMode="External"/><Relationship Id="rId62" Type="http://schemas.openxmlformats.org/officeDocument/2006/relationships/hyperlink" Target="https://podminky.urs.cz/item/CS_URS_2025_01/997013511" TargetMode="External"/><Relationship Id="rId83" Type="http://schemas.openxmlformats.org/officeDocument/2006/relationships/hyperlink" Target="https://podminky.urs.cz/item/CS_URS_2025_01/998762202" TargetMode="External"/><Relationship Id="rId88" Type="http://schemas.openxmlformats.org/officeDocument/2006/relationships/hyperlink" Target="https://podminky.urs.cz/item/CS_URS_2025_01/764002812" TargetMode="External"/><Relationship Id="rId111" Type="http://schemas.openxmlformats.org/officeDocument/2006/relationships/hyperlink" Target="https://podminky.urs.cz/item/CS_URS_2025_01/766681114" TargetMode="External"/><Relationship Id="rId15" Type="http://schemas.openxmlformats.org/officeDocument/2006/relationships/hyperlink" Target="https://podminky.urs.cz/item/CS_URS_2025_01/417351116" TargetMode="External"/><Relationship Id="rId36" Type="http://schemas.openxmlformats.org/officeDocument/2006/relationships/hyperlink" Target="https://podminky.urs.cz/item/CS_URS_2025_01/631362021" TargetMode="External"/><Relationship Id="rId57" Type="http://schemas.openxmlformats.org/officeDocument/2006/relationships/hyperlink" Target="https://podminky.urs.cz/item/CS_URS_2025_01/978015391" TargetMode="External"/><Relationship Id="rId106" Type="http://schemas.openxmlformats.org/officeDocument/2006/relationships/hyperlink" Target="https://podminky.urs.cz/item/CS_URS_2025_01/765131857" TargetMode="External"/><Relationship Id="rId10" Type="http://schemas.openxmlformats.org/officeDocument/2006/relationships/hyperlink" Target="https://podminky.urs.cz/item/CS_URS_2025_01/317998115" TargetMode="External"/><Relationship Id="rId31" Type="http://schemas.openxmlformats.org/officeDocument/2006/relationships/hyperlink" Target="https://podminky.urs.cz/item/CS_URS_2025_01/631311115" TargetMode="External"/><Relationship Id="rId52" Type="http://schemas.openxmlformats.org/officeDocument/2006/relationships/hyperlink" Target="https://podminky.urs.cz/item/CS_URS_2025_01/971033561" TargetMode="External"/><Relationship Id="rId73" Type="http://schemas.openxmlformats.org/officeDocument/2006/relationships/hyperlink" Target="https://podminky.urs.cz/item/CS_URS_2025_01/762134811" TargetMode="External"/><Relationship Id="rId78" Type="http://schemas.openxmlformats.org/officeDocument/2006/relationships/hyperlink" Target="https://podminky.urs.cz/item/CS_URS_2025_01/762341210" TargetMode="External"/><Relationship Id="rId94" Type="http://schemas.openxmlformats.org/officeDocument/2006/relationships/hyperlink" Target="https://podminky.urs.cz/item/CS_URS_2025_01/764222433" TargetMode="External"/><Relationship Id="rId99" Type="http://schemas.openxmlformats.org/officeDocument/2006/relationships/hyperlink" Target="https://podminky.urs.cz/item/CS_URS_2025_01/764521444" TargetMode="External"/><Relationship Id="rId101" Type="http://schemas.openxmlformats.org/officeDocument/2006/relationships/hyperlink" Target="https://podminky.urs.cz/item/CS_URS_2025_01/998764202" TargetMode="External"/><Relationship Id="rId122" Type="http://schemas.openxmlformats.org/officeDocument/2006/relationships/hyperlink" Target="https://podminky.urs.cz/item/CS_URS_2025_01/784181121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564731111" TargetMode="External"/><Relationship Id="rId13" Type="http://schemas.openxmlformats.org/officeDocument/2006/relationships/hyperlink" Target="https://podminky.urs.cz/item/CS_URS_2025_01/914111111" TargetMode="External"/><Relationship Id="rId18" Type="http://schemas.openxmlformats.org/officeDocument/2006/relationships/hyperlink" Target="https://podminky.urs.cz/item/CS_URS_2025_01/998223011" TargetMode="External"/><Relationship Id="rId3" Type="http://schemas.openxmlformats.org/officeDocument/2006/relationships/hyperlink" Target="https://podminky.urs.cz/item/CS_URS_2025_01/162251102" TargetMode="External"/><Relationship Id="rId7" Type="http://schemas.openxmlformats.org/officeDocument/2006/relationships/hyperlink" Target="https://podminky.urs.cz/item/CS_URS_2025_01/564710011" TargetMode="External"/><Relationship Id="rId12" Type="http://schemas.openxmlformats.org/officeDocument/2006/relationships/hyperlink" Target="https://podminky.urs.cz/item/CS_URS_2025_01/596211112" TargetMode="External"/><Relationship Id="rId17" Type="http://schemas.openxmlformats.org/officeDocument/2006/relationships/hyperlink" Target="https://podminky.urs.cz/item/CS_URS_2025_01/919732211" TargetMode="External"/><Relationship Id="rId2" Type="http://schemas.openxmlformats.org/officeDocument/2006/relationships/hyperlink" Target="https://podminky.urs.cz/item/CS_URS_2025_01/122151101" TargetMode="External"/><Relationship Id="rId16" Type="http://schemas.openxmlformats.org/officeDocument/2006/relationships/hyperlink" Target="https://podminky.urs.cz/item/CS_URS_2025_01/916231213" TargetMode="External"/><Relationship Id="rId1" Type="http://schemas.openxmlformats.org/officeDocument/2006/relationships/hyperlink" Target="https://podminky.urs.cz/item/CS_URS_2025_01/121151103" TargetMode="External"/><Relationship Id="rId6" Type="http://schemas.openxmlformats.org/officeDocument/2006/relationships/hyperlink" Target="https://podminky.urs.cz/item/CS_URS_2025_01/564271011" TargetMode="External"/><Relationship Id="rId11" Type="http://schemas.openxmlformats.org/officeDocument/2006/relationships/hyperlink" Target="https://podminky.urs.cz/item/CS_URS_2025_01/577144111" TargetMode="External"/><Relationship Id="rId5" Type="http://schemas.openxmlformats.org/officeDocument/2006/relationships/hyperlink" Target="https://podminky.urs.cz/item/CS_URS_2025_01/181951111" TargetMode="External"/><Relationship Id="rId15" Type="http://schemas.openxmlformats.org/officeDocument/2006/relationships/hyperlink" Target="https://podminky.urs.cz/item/CS_URS_2025_01/916131213" TargetMode="External"/><Relationship Id="rId10" Type="http://schemas.openxmlformats.org/officeDocument/2006/relationships/hyperlink" Target="https://podminky.urs.cz/item/CS_URS_2025_01/573211108" TargetMode="External"/><Relationship Id="rId19" Type="http://schemas.openxmlformats.org/officeDocument/2006/relationships/drawing" Target="../drawings/drawing14.xml"/><Relationship Id="rId4" Type="http://schemas.openxmlformats.org/officeDocument/2006/relationships/hyperlink" Target="https://podminky.urs.cz/item/CS_URS_2025_01/171251201" TargetMode="External"/><Relationship Id="rId9" Type="http://schemas.openxmlformats.org/officeDocument/2006/relationships/hyperlink" Target="https://podminky.urs.cz/item/CS_URS_2025_01/565175101" TargetMode="External"/><Relationship Id="rId14" Type="http://schemas.openxmlformats.org/officeDocument/2006/relationships/hyperlink" Target="https://podminky.urs.cz/item/CS_URS_2025_01/914511111" TargetMode="Externa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81951111" TargetMode="External"/><Relationship Id="rId3" Type="http://schemas.openxmlformats.org/officeDocument/2006/relationships/hyperlink" Target="https://podminky.urs.cz/item/CS_URS_2025_01/171151103" TargetMode="External"/><Relationship Id="rId7" Type="http://schemas.openxmlformats.org/officeDocument/2006/relationships/hyperlink" Target="https://podminky.urs.cz/item/CS_URS_2025_01/181411121" TargetMode="External"/><Relationship Id="rId2" Type="http://schemas.openxmlformats.org/officeDocument/2006/relationships/hyperlink" Target="https://podminky.urs.cz/item/CS_URS_2025_01/167151101" TargetMode="External"/><Relationship Id="rId1" Type="http://schemas.openxmlformats.org/officeDocument/2006/relationships/hyperlink" Target="https://podminky.urs.cz/item/CS_URS_2025_01/162751117" TargetMode="External"/><Relationship Id="rId6" Type="http://schemas.openxmlformats.org/officeDocument/2006/relationships/hyperlink" Target="https://podminky.urs.cz/item/CS_URS_2025_01/181351003" TargetMode="External"/><Relationship Id="rId5" Type="http://schemas.openxmlformats.org/officeDocument/2006/relationships/hyperlink" Target="https://podminky.urs.cz/item/CS_URS_2025_01/171201231" TargetMode="External"/><Relationship Id="rId4" Type="http://schemas.openxmlformats.org/officeDocument/2006/relationships/hyperlink" Target="https://podminky.urs.cz/item/CS_URS_2025_01/171251201" TargetMode="External"/><Relationship Id="rId9" Type="http://schemas.openxmlformats.org/officeDocument/2006/relationships/drawing" Target="../drawings/drawing15.x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98232110" TargetMode="External"/><Relationship Id="rId3" Type="http://schemas.openxmlformats.org/officeDocument/2006/relationships/hyperlink" Target="https://podminky.urs.cz/item/CS_URS_2025_01/162251102" TargetMode="External"/><Relationship Id="rId7" Type="http://schemas.openxmlformats.org/officeDocument/2006/relationships/hyperlink" Target="https://podminky.urs.cz/item/CS_URS_2025_01/348401120" TargetMode="External"/><Relationship Id="rId2" Type="http://schemas.openxmlformats.org/officeDocument/2006/relationships/hyperlink" Target="https://podminky.urs.cz/item/CS_URS_2025_01/162211311" TargetMode="External"/><Relationship Id="rId1" Type="http://schemas.openxmlformats.org/officeDocument/2006/relationships/hyperlink" Target="https://podminky.urs.cz/item/CS_URS_2025_01/131111333" TargetMode="External"/><Relationship Id="rId6" Type="http://schemas.openxmlformats.org/officeDocument/2006/relationships/hyperlink" Target="https://podminky.urs.cz/item/CS_URS_2025_01/338171113" TargetMode="External"/><Relationship Id="rId5" Type="http://schemas.openxmlformats.org/officeDocument/2006/relationships/hyperlink" Target="https://podminky.urs.cz/item/CS_URS_2025_01/171251201" TargetMode="External"/><Relationship Id="rId4" Type="http://schemas.openxmlformats.org/officeDocument/2006/relationships/hyperlink" Target="https://podminky.urs.cz/item/CS_URS_2025_01/167151101" TargetMode="External"/><Relationship Id="rId9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968062245" TargetMode="External"/><Relationship Id="rId21" Type="http://schemas.openxmlformats.org/officeDocument/2006/relationships/hyperlink" Target="https://podminky.urs.cz/item/CS_URS_2025_01/965082941" TargetMode="External"/><Relationship Id="rId42" Type="http://schemas.openxmlformats.org/officeDocument/2006/relationships/hyperlink" Target="https://podminky.urs.cz/item/CS_URS_2025_01/997013152" TargetMode="External"/><Relationship Id="rId47" Type="http://schemas.openxmlformats.org/officeDocument/2006/relationships/hyperlink" Target="https://podminky.urs.cz/item/CS_URS_2025_01/997013609" TargetMode="External"/><Relationship Id="rId63" Type="http://schemas.openxmlformats.org/officeDocument/2006/relationships/hyperlink" Target="https://podminky.urs.cz/item/CS_URS_2025_01/762343912" TargetMode="External"/><Relationship Id="rId68" Type="http://schemas.openxmlformats.org/officeDocument/2006/relationships/hyperlink" Target="https://podminky.urs.cz/item/CS_URS_2025_01/998762102" TargetMode="External"/><Relationship Id="rId84" Type="http://schemas.openxmlformats.org/officeDocument/2006/relationships/hyperlink" Target="https://podminky.urs.cz/item/CS_URS_2025_01/767996701" TargetMode="External"/><Relationship Id="rId89" Type="http://schemas.openxmlformats.org/officeDocument/2006/relationships/hyperlink" Target="https://podminky.urs.cz/item/CS_URS_2025_01/783113121" TargetMode="External"/><Relationship Id="rId16" Type="http://schemas.openxmlformats.org/officeDocument/2006/relationships/hyperlink" Target="https://podminky.urs.cz/item/CS_URS_2025_01/962081131" TargetMode="External"/><Relationship Id="rId11" Type="http://schemas.openxmlformats.org/officeDocument/2006/relationships/hyperlink" Target="https://podminky.urs.cz/item/CS_URS_2025_01/346481111" TargetMode="External"/><Relationship Id="rId32" Type="http://schemas.openxmlformats.org/officeDocument/2006/relationships/hyperlink" Target="https://podminky.urs.cz/item/CS_URS_2025_01/968082016" TargetMode="External"/><Relationship Id="rId37" Type="http://schemas.openxmlformats.org/officeDocument/2006/relationships/hyperlink" Target="https://podminky.urs.cz/item/CS_URS_2025_01/974031666" TargetMode="External"/><Relationship Id="rId53" Type="http://schemas.openxmlformats.org/officeDocument/2006/relationships/hyperlink" Target="https://podminky.urs.cz/item/CS_URS_2025_01/997013821" TargetMode="External"/><Relationship Id="rId58" Type="http://schemas.openxmlformats.org/officeDocument/2006/relationships/hyperlink" Target="https://podminky.urs.cz/item/CS_URS_2025_01/725210821" TargetMode="External"/><Relationship Id="rId74" Type="http://schemas.openxmlformats.org/officeDocument/2006/relationships/hyperlink" Target="https://podminky.urs.cz/item/CS_URS_2025_01/764002812" TargetMode="External"/><Relationship Id="rId79" Type="http://schemas.openxmlformats.org/officeDocument/2006/relationships/hyperlink" Target="https://podminky.urs.cz/item/CS_URS_2025_01/765191901" TargetMode="External"/><Relationship Id="rId5" Type="http://schemas.openxmlformats.org/officeDocument/2006/relationships/hyperlink" Target="https://podminky.urs.cz/item/CS_URS_2025_01/171211101" TargetMode="External"/><Relationship Id="rId90" Type="http://schemas.openxmlformats.org/officeDocument/2006/relationships/hyperlink" Target="https://podminky.urs.cz/item/CS_URS_2025_01/HZS1291" TargetMode="External"/><Relationship Id="rId14" Type="http://schemas.openxmlformats.org/officeDocument/2006/relationships/hyperlink" Target="https://podminky.urs.cz/item/CS_URS_2025_01/962032631" TargetMode="External"/><Relationship Id="rId22" Type="http://schemas.openxmlformats.org/officeDocument/2006/relationships/hyperlink" Target="https://podminky.urs.cz/item/CS_URS_2025_01/966071711" TargetMode="External"/><Relationship Id="rId27" Type="http://schemas.openxmlformats.org/officeDocument/2006/relationships/hyperlink" Target="https://podminky.urs.cz/item/CS_URS_2025_01/968062354" TargetMode="External"/><Relationship Id="rId30" Type="http://schemas.openxmlformats.org/officeDocument/2006/relationships/hyperlink" Target="https://podminky.urs.cz/item/CS_URS_2025_01/968072455" TargetMode="External"/><Relationship Id="rId35" Type="http://schemas.openxmlformats.org/officeDocument/2006/relationships/hyperlink" Target="https://podminky.urs.cz/item/CS_URS_2025_01/973031335" TargetMode="External"/><Relationship Id="rId43" Type="http://schemas.openxmlformats.org/officeDocument/2006/relationships/hyperlink" Target="https://podminky.urs.cz/item/CS_URS_2025_01/997013501" TargetMode="External"/><Relationship Id="rId48" Type="http://schemas.openxmlformats.org/officeDocument/2006/relationships/hyperlink" Target="https://podminky.urs.cz/item/CS_URS_2025_01/997013635" TargetMode="External"/><Relationship Id="rId56" Type="http://schemas.openxmlformats.org/officeDocument/2006/relationships/hyperlink" Target="https://podminky.urs.cz/item/CS_URS_2025_01/713120811" TargetMode="External"/><Relationship Id="rId64" Type="http://schemas.openxmlformats.org/officeDocument/2006/relationships/hyperlink" Target="https://podminky.urs.cz/item/CS_URS_2025_01/762511847" TargetMode="External"/><Relationship Id="rId69" Type="http://schemas.openxmlformats.org/officeDocument/2006/relationships/hyperlink" Target="https://podminky.urs.cz/item/CS_URS_2025_01/764001801" TargetMode="External"/><Relationship Id="rId77" Type="http://schemas.openxmlformats.org/officeDocument/2006/relationships/hyperlink" Target="https://podminky.urs.cz/item/CS_URS_2025_01/764004861" TargetMode="External"/><Relationship Id="rId8" Type="http://schemas.openxmlformats.org/officeDocument/2006/relationships/hyperlink" Target="https://podminky.urs.cz/item/CS_URS_2025_01/317944321" TargetMode="External"/><Relationship Id="rId51" Type="http://schemas.openxmlformats.org/officeDocument/2006/relationships/hyperlink" Target="https://podminky.urs.cz/item/CS_URS_2025_01/997013813" TargetMode="External"/><Relationship Id="rId72" Type="http://schemas.openxmlformats.org/officeDocument/2006/relationships/hyperlink" Target="https://podminky.urs.cz/item/CS_URS_2025_01/764001891" TargetMode="External"/><Relationship Id="rId80" Type="http://schemas.openxmlformats.org/officeDocument/2006/relationships/hyperlink" Target="https://podminky.urs.cz/item/CS_URS_2025_01/766411821" TargetMode="External"/><Relationship Id="rId85" Type="http://schemas.openxmlformats.org/officeDocument/2006/relationships/hyperlink" Target="https://podminky.urs.cz/item/CS_URS_2025_01/775511810" TargetMode="External"/><Relationship Id="rId3" Type="http://schemas.openxmlformats.org/officeDocument/2006/relationships/hyperlink" Target="https://podminky.urs.cz/item/CS_URS_2025_01/162211311" TargetMode="External"/><Relationship Id="rId12" Type="http://schemas.openxmlformats.org/officeDocument/2006/relationships/hyperlink" Target="https://podminky.urs.cz/item/CS_URS_2025_01/961044111" TargetMode="External"/><Relationship Id="rId17" Type="http://schemas.openxmlformats.org/officeDocument/2006/relationships/hyperlink" Target="https://podminky.urs.cz/item/CS_URS_2025_01/964061341" TargetMode="External"/><Relationship Id="rId25" Type="http://schemas.openxmlformats.org/officeDocument/2006/relationships/hyperlink" Target="https://podminky.urs.cz/item/CS_URS_2025_01/967031732" TargetMode="External"/><Relationship Id="rId33" Type="http://schemas.openxmlformats.org/officeDocument/2006/relationships/hyperlink" Target="https://podminky.urs.cz/item/CS_URS_2025_01/971033651" TargetMode="External"/><Relationship Id="rId38" Type="http://schemas.openxmlformats.org/officeDocument/2006/relationships/hyperlink" Target="https://podminky.urs.cz/item/CS_URS_2025_01/975121131" TargetMode="External"/><Relationship Id="rId46" Type="http://schemas.openxmlformats.org/officeDocument/2006/relationships/hyperlink" Target="https://podminky.urs.cz/item/CS_URS_2025_01/997013603" TargetMode="External"/><Relationship Id="rId59" Type="http://schemas.openxmlformats.org/officeDocument/2006/relationships/hyperlink" Target="https://podminky.urs.cz/item/CS_URS_2025_01/762213811" TargetMode="External"/><Relationship Id="rId67" Type="http://schemas.openxmlformats.org/officeDocument/2006/relationships/hyperlink" Target="https://podminky.urs.cz/item/CS_URS_2025_01/762823850" TargetMode="External"/><Relationship Id="rId20" Type="http://schemas.openxmlformats.org/officeDocument/2006/relationships/hyperlink" Target="https://podminky.urs.cz/item/CS_URS_2025_01/965081213" TargetMode="External"/><Relationship Id="rId41" Type="http://schemas.openxmlformats.org/officeDocument/2006/relationships/hyperlink" Target="https://podminky.urs.cz/item/CS_URS_2025_01/997006004" TargetMode="External"/><Relationship Id="rId54" Type="http://schemas.openxmlformats.org/officeDocument/2006/relationships/hyperlink" Target="https://podminky.urs.cz/item/CS_URS_2025_01/998011002" TargetMode="External"/><Relationship Id="rId62" Type="http://schemas.openxmlformats.org/officeDocument/2006/relationships/hyperlink" Target="https://podminky.urs.cz/item/CS_URS_2025_01/762341932" TargetMode="External"/><Relationship Id="rId70" Type="http://schemas.openxmlformats.org/officeDocument/2006/relationships/hyperlink" Target="https://podminky.urs.cz/item/CS_URS_2025_01/764001821" TargetMode="External"/><Relationship Id="rId75" Type="http://schemas.openxmlformats.org/officeDocument/2006/relationships/hyperlink" Target="https://podminky.urs.cz/item/CS_URS_2025_01/764002851" TargetMode="External"/><Relationship Id="rId83" Type="http://schemas.openxmlformats.org/officeDocument/2006/relationships/hyperlink" Target="https://podminky.urs.cz/item/CS_URS_2025_01/766691914" TargetMode="External"/><Relationship Id="rId88" Type="http://schemas.openxmlformats.org/officeDocument/2006/relationships/hyperlink" Target="https://podminky.urs.cz/item/CS_URS_2025_01/776410811" TargetMode="External"/><Relationship Id="rId91" Type="http://schemas.openxmlformats.org/officeDocument/2006/relationships/drawing" Target="../drawings/drawing2.xml"/><Relationship Id="rId1" Type="http://schemas.openxmlformats.org/officeDocument/2006/relationships/hyperlink" Target="https://podminky.urs.cz/item/CS_URS_2025_01/139711111" TargetMode="External"/><Relationship Id="rId6" Type="http://schemas.openxmlformats.org/officeDocument/2006/relationships/hyperlink" Target="https://podminky.urs.cz/item/CS_URS_2025_01/174151101" TargetMode="External"/><Relationship Id="rId15" Type="http://schemas.openxmlformats.org/officeDocument/2006/relationships/hyperlink" Target="https://podminky.urs.cz/item/CS_URS_2025_01/962032691" TargetMode="External"/><Relationship Id="rId23" Type="http://schemas.openxmlformats.org/officeDocument/2006/relationships/hyperlink" Target="https://podminky.urs.cz/item/CS_URS_2025_01/966071821" TargetMode="External"/><Relationship Id="rId28" Type="http://schemas.openxmlformats.org/officeDocument/2006/relationships/hyperlink" Target="https://podminky.urs.cz/item/CS_URS_2025_01/968062355" TargetMode="External"/><Relationship Id="rId36" Type="http://schemas.openxmlformats.org/officeDocument/2006/relationships/hyperlink" Target="https://podminky.urs.cz/item/CS_URS_2025_01/974031664" TargetMode="External"/><Relationship Id="rId49" Type="http://schemas.openxmlformats.org/officeDocument/2006/relationships/hyperlink" Target="https://podminky.urs.cz/item/CS_URS_2025_01/997013804" TargetMode="External"/><Relationship Id="rId57" Type="http://schemas.openxmlformats.org/officeDocument/2006/relationships/hyperlink" Target="https://podminky.urs.cz/item/CS_URS_2025_01/725110811" TargetMode="External"/><Relationship Id="rId10" Type="http://schemas.openxmlformats.org/officeDocument/2006/relationships/hyperlink" Target="https://podminky.urs.cz/item/CS_URS_2025_01/346244381" TargetMode="External"/><Relationship Id="rId31" Type="http://schemas.openxmlformats.org/officeDocument/2006/relationships/hyperlink" Target="https://podminky.urs.cz/item/CS_URS_2025_01/968072456" TargetMode="External"/><Relationship Id="rId44" Type="http://schemas.openxmlformats.org/officeDocument/2006/relationships/hyperlink" Target="https://podminky.urs.cz/item/CS_URS_2025_01/997013509" TargetMode="External"/><Relationship Id="rId52" Type="http://schemas.openxmlformats.org/officeDocument/2006/relationships/hyperlink" Target="https://podminky.urs.cz/item/CS_URS_2025_01/997013814" TargetMode="External"/><Relationship Id="rId60" Type="http://schemas.openxmlformats.org/officeDocument/2006/relationships/hyperlink" Target="https://podminky.urs.cz/item/CS_URS_2025_01/762331812" TargetMode="External"/><Relationship Id="rId65" Type="http://schemas.openxmlformats.org/officeDocument/2006/relationships/hyperlink" Target="https://podminky.urs.cz/item/CS_URS_2025_01/762512811" TargetMode="External"/><Relationship Id="rId73" Type="http://schemas.openxmlformats.org/officeDocument/2006/relationships/hyperlink" Target="https://podminky.urs.cz/item/CS_URS_2025_01/764002801" TargetMode="External"/><Relationship Id="rId78" Type="http://schemas.openxmlformats.org/officeDocument/2006/relationships/hyperlink" Target="https://podminky.urs.cz/item/CS_URS_2025_01/765131803" TargetMode="External"/><Relationship Id="rId81" Type="http://schemas.openxmlformats.org/officeDocument/2006/relationships/hyperlink" Target="https://podminky.urs.cz/item/CS_URS_2025_01/766411822" TargetMode="External"/><Relationship Id="rId86" Type="http://schemas.openxmlformats.org/officeDocument/2006/relationships/hyperlink" Target="https://podminky.urs.cz/item/CS_URS_2025_01/775521810" TargetMode="External"/><Relationship Id="rId4" Type="http://schemas.openxmlformats.org/officeDocument/2006/relationships/hyperlink" Target="https://podminky.urs.cz/item/CS_URS_2025_01/162211319" TargetMode="External"/><Relationship Id="rId9" Type="http://schemas.openxmlformats.org/officeDocument/2006/relationships/hyperlink" Target="https://podminky.urs.cz/item/CS_URS_2025_01/317944323" TargetMode="External"/><Relationship Id="rId13" Type="http://schemas.openxmlformats.org/officeDocument/2006/relationships/hyperlink" Target="https://podminky.urs.cz/item/CS_URS_2025_01/962032231" TargetMode="External"/><Relationship Id="rId18" Type="http://schemas.openxmlformats.org/officeDocument/2006/relationships/hyperlink" Target="https://podminky.urs.cz/item/CS_URS_2025_01/965042141" TargetMode="External"/><Relationship Id="rId39" Type="http://schemas.openxmlformats.org/officeDocument/2006/relationships/hyperlink" Target="https://podminky.urs.cz/item/CS_URS_2025_01/975121132" TargetMode="External"/><Relationship Id="rId34" Type="http://schemas.openxmlformats.org/officeDocument/2006/relationships/hyperlink" Target="https://podminky.urs.cz/item/CS_URS_2025_01/971033681" TargetMode="External"/><Relationship Id="rId50" Type="http://schemas.openxmlformats.org/officeDocument/2006/relationships/hyperlink" Target="https://podminky.urs.cz/item/CS_URS_2025_01/997013811" TargetMode="External"/><Relationship Id="rId55" Type="http://schemas.openxmlformats.org/officeDocument/2006/relationships/hyperlink" Target="https://podminky.urs.cz/item/CS_URS_2024_01/711131811" TargetMode="External"/><Relationship Id="rId76" Type="http://schemas.openxmlformats.org/officeDocument/2006/relationships/hyperlink" Target="https://podminky.urs.cz/item/CS_URS_2025_01/764004801" TargetMode="External"/><Relationship Id="rId7" Type="http://schemas.openxmlformats.org/officeDocument/2006/relationships/hyperlink" Target="https://podminky.urs.cz/item/CS_URS_2025_01/310237241" TargetMode="External"/><Relationship Id="rId71" Type="http://schemas.openxmlformats.org/officeDocument/2006/relationships/hyperlink" Target="https://podminky.urs.cz/item/CS_URS_2025_01/764001861" TargetMode="External"/><Relationship Id="rId2" Type="http://schemas.openxmlformats.org/officeDocument/2006/relationships/hyperlink" Target="https://podminky.urs.cz/item/CS_URS_2025_01/139951101" TargetMode="External"/><Relationship Id="rId29" Type="http://schemas.openxmlformats.org/officeDocument/2006/relationships/hyperlink" Target="https://podminky.urs.cz/item/CS_URS_2025_01/968062356" TargetMode="External"/><Relationship Id="rId24" Type="http://schemas.openxmlformats.org/officeDocument/2006/relationships/hyperlink" Target="https://podminky.urs.cz/item/CS_URS_2025_01/967031132" TargetMode="External"/><Relationship Id="rId40" Type="http://schemas.openxmlformats.org/officeDocument/2006/relationships/hyperlink" Target="https://podminky.urs.cz/item/CS_URS_2025_01/975121133" TargetMode="External"/><Relationship Id="rId45" Type="http://schemas.openxmlformats.org/officeDocument/2006/relationships/hyperlink" Target="https://podminky.urs.cz/item/CS_URS_2025_01/997013601" TargetMode="External"/><Relationship Id="rId66" Type="http://schemas.openxmlformats.org/officeDocument/2006/relationships/hyperlink" Target="https://podminky.urs.cz/item/CS_URS_2025_01/762811811" TargetMode="External"/><Relationship Id="rId87" Type="http://schemas.openxmlformats.org/officeDocument/2006/relationships/hyperlink" Target="https://podminky.urs.cz/item/CS_URS_2025_01/776201812" TargetMode="External"/><Relationship Id="rId61" Type="http://schemas.openxmlformats.org/officeDocument/2006/relationships/hyperlink" Target="https://podminky.urs.cz/item/CS_URS_2025_01/762341811" TargetMode="External"/><Relationship Id="rId82" Type="http://schemas.openxmlformats.org/officeDocument/2006/relationships/hyperlink" Target="https://podminky.urs.cz/item/CS_URS_2025_01/766691812" TargetMode="External"/><Relationship Id="rId19" Type="http://schemas.openxmlformats.org/officeDocument/2006/relationships/hyperlink" Target="https://podminky.urs.cz/item/CS_URS_2025_01/965081113" TargetMode="External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871270310" TargetMode="External"/><Relationship Id="rId13" Type="http://schemas.openxmlformats.org/officeDocument/2006/relationships/hyperlink" Target="https://podminky.urs.cz/item/CS_URS_2025_01/877310320" TargetMode="External"/><Relationship Id="rId18" Type="http://schemas.openxmlformats.org/officeDocument/2006/relationships/hyperlink" Target="https://podminky.urs.cz/item/CS_URS_2025_01/935113111" TargetMode="External"/><Relationship Id="rId3" Type="http://schemas.openxmlformats.org/officeDocument/2006/relationships/hyperlink" Target="https://podminky.urs.cz/item/CS_URS_2025_01/162351103" TargetMode="External"/><Relationship Id="rId21" Type="http://schemas.openxmlformats.org/officeDocument/2006/relationships/hyperlink" Target="https://podminky.urs.cz/item/CS_URS_2025_01/721249115" TargetMode="External"/><Relationship Id="rId7" Type="http://schemas.openxmlformats.org/officeDocument/2006/relationships/hyperlink" Target="https://podminky.urs.cz/item/CS_URS_2025_01/451573111" TargetMode="External"/><Relationship Id="rId12" Type="http://schemas.openxmlformats.org/officeDocument/2006/relationships/hyperlink" Target="https://podminky.urs.cz/item/CS_URS_2025_01/877310310" TargetMode="External"/><Relationship Id="rId17" Type="http://schemas.openxmlformats.org/officeDocument/2006/relationships/hyperlink" Target="https://podminky.urs.cz/item/CS_URS_2025_01/899722114" TargetMode="External"/><Relationship Id="rId2" Type="http://schemas.openxmlformats.org/officeDocument/2006/relationships/hyperlink" Target="https://podminky.urs.cz/item/CS_URS_2025_01/132251103" TargetMode="External"/><Relationship Id="rId16" Type="http://schemas.openxmlformats.org/officeDocument/2006/relationships/hyperlink" Target="https://podminky.urs.cz/item/CS_URS_2025_01/894812051" TargetMode="External"/><Relationship Id="rId20" Type="http://schemas.openxmlformats.org/officeDocument/2006/relationships/hyperlink" Target="https://podminky.urs.cz/item/CS_URS_2025_01/998276101" TargetMode="External"/><Relationship Id="rId1" Type="http://schemas.openxmlformats.org/officeDocument/2006/relationships/hyperlink" Target="https://podminky.urs.cz/item/CS_URS_2025_01/131251100" TargetMode="External"/><Relationship Id="rId6" Type="http://schemas.openxmlformats.org/officeDocument/2006/relationships/hyperlink" Target="https://podminky.urs.cz/item/CS_URS_2025_01/213141111" TargetMode="External"/><Relationship Id="rId11" Type="http://schemas.openxmlformats.org/officeDocument/2006/relationships/hyperlink" Target="https://podminky.urs.cz/item/CS_URS_2025_01/877270320" TargetMode="External"/><Relationship Id="rId24" Type="http://schemas.openxmlformats.org/officeDocument/2006/relationships/drawing" Target="../drawings/drawing17.xml"/><Relationship Id="rId5" Type="http://schemas.openxmlformats.org/officeDocument/2006/relationships/hyperlink" Target="https://podminky.urs.cz/item/CS_URS_2025_01/175111101" TargetMode="External"/><Relationship Id="rId15" Type="http://schemas.openxmlformats.org/officeDocument/2006/relationships/hyperlink" Target="https://podminky.urs.cz/item/CS_URS_2025_01/894812032" TargetMode="External"/><Relationship Id="rId23" Type="http://schemas.openxmlformats.org/officeDocument/2006/relationships/hyperlink" Target="https://podminky.urs.cz/item/CS_URS_2025_01/998721201" TargetMode="External"/><Relationship Id="rId10" Type="http://schemas.openxmlformats.org/officeDocument/2006/relationships/hyperlink" Target="https://podminky.urs.cz/item/CS_URS_2025_01/877270310" TargetMode="External"/><Relationship Id="rId19" Type="http://schemas.openxmlformats.org/officeDocument/2006/relationships/hyperlink" Target="https://podminky.urs.cz/item/CS_URS_2025_01/935923216" TargetMode="External"/><Relationship Id="rId4" Type="http://schemas.openxmlformats.org/officeDocument/2006/relationships/hyperlink" Target="https://podminky.urs.cz/item/CS_URS_2025_01/174151101" TargetMode="External"/><Relationship Id="rId9" Type="http://schemas.openxmlformats.org/officeDocument/2006/relationships/hyperlink" Target="https://podminky.urs.cz/item/CS_URS_2025_01/871313121" TargetMode="External"/><Relationship Id="rId14" Type="http://schemas.openxmlformats.org/officeDocument/2006/relationships/hyperlink" Target="https://podminky.urs.cz/item/CS_URS_2025_01/894812001" TargetMode="External"/><Relationship Id="rId22" Type="http://schemas.openxmlformats.org/officeDocument/2006/relationships/hyperlink" Target="https://podminky.urs.cz/item/CS_URS_2025_01/721290112" TargetMode="Externa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877310310" TargetMode="External"/><Relationship Id="rId13" Type="http://schemas.openxmlformats.org/officeDocument/2006/relationships/hyperlink" Target="https://podminky.urs.cz/item/CS_URS_2025_01/998276101" TargetMode="External"/><Relationship Id="rId3" Type="http://schemas.openxmlformats.org/officeDocument/2006/relationships/hyperlink" Target="https://podminky.urs.cz/item/CS_URS_2025_01/162351103" TargetMode="External"/><Relationship Id="rId7" Type="http://schemas.openxmlformats.org/officeDocument/2006/relationships/hyperlink" Target="https://podminky.urs.cz/item/CS_URS_2025_01/871313121" TargetMode="External"/><Relationship Id="rId12" Type="http://schemas.openxmlformats.org/officeDocument/2006/relationships/hyperlink" Target="https://podminky.urs.cz/item/CS_URS_2025_01/899722114" TargetMode="External"/><Relationship Id="rId2" Type="http://schemas.openxmlformats.org/officeDocument/2006/relationships/hyperlink" Target="https://podminky.urs.cz/item/CS_URS_2025_01/132251103" TargetMode="External"/><Relationship Id="rId16" Type="http://schemas.openxmlformats.org/officeDocument/2006/relationships/drawing" Target="../drawings/drawing18.xml"/><Relationship Id="rId1" Type="http://schemas.openxmlformats.org/officeDocument/2006/relationships/hyperlink" Target="https://podminky.urs.cz/item/CS_URS_2025_01/131251100" TargetMode="External"/><Relationship Id="rId6" Type="http://schemas.openxmlformats.org/officeDocument/2006/relationships/hyperlink" Target="https://podminky.urs.cz/item/CS_URS_2025_01/451573111" TargetMode="External"/><Relationship Id="rId11" Type="http://schemas.openxmlformats.org/officeDocument/2006/relationships/hyperlink" Target="https://podminky.urs.cz/item/CS_URS_2025_01/894812051" TargetMode="External"/><Relationship Id="rId5" Type="http://schemas.openxmlformats.org/officeDocument/2006/relationships/hyperlink" Target="https://podminky.urs.cz/item/CS_URS_2025_01/175111101" TargetMode="External"/><Relationship Id="rId15" Type="http://schemas.openxmlformats.org/officeDocument/2006/relationships/hyperlink" Target="https://podminky.urs.cz/item/CS_URS_2025_01/998721201" TargetMode="External"/><Relationship Id="rId10" Type="http://schemas.openxmlformats.org/officeDocument/2006/relationships/hyperlink" Target="https://podminky.urs.cz/item/CS_URS_2025_01/894812032" TargetMode="External"/><Relationship Id="rId4" Type="http://schemas.openxmlformats.org/officeDocument/2006/relationships/hyperlink" Target="https://podminky.urs.cz/item/CS_URS_2025_01/174151101" TargetMode="External"/><Relationship Id="rId9" Type="http://schemas.openxmlformats.org/officeDocument/2006/relationships/hyperlink" Target="https://podminky.urs.cz/item/CS_URS_2025_01/894812001" TargetMode="External"/><Relationship Id="rId14" Type="http://schemas.openxmlformats.org/officeDocument/2006/relationships/hyperlink" Target="https://podminky.urs.cz/item/CS_URS_2025_01/721290112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1/045002000" TargetMode="External"/><Relationship Id="rId2" Type="http://schemas.openxmlformats.org/officeDocument/2006/relationships/hyperlink" Target="https://podminky.urs.cz/item/CS_URS_2021_01/030001000" TargetMode="External"/><Relationship Id="rId1" Type="http://schemas.openxmlformats.org/officeDocument/2006/relationships/hyperlink" Target="https://podminky.urs.cz/item/CS_URS_2021_01/012002000" TargetMode="External"/><Relationship Id="rId4" Type="http://schemas.openxmlformats.org/officeDocument/2006/relationships/drawing" Target="../drawings/drawing19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5_01/711141559" TargetMode="External"/><Relationship Id="rId21" Type="http://schemas.openxmlformats.org/officeDocument/2006/relationships/hyperlink" Target="https://podminky.urs.cz/item/CS_URS_2025_01/279113135" TargetMode="External"/><Relationship Id="rId63" Type="http://schemas.openxmlformats.org/officeDocument/2006/relationships/hyperlink" Target="https://podminky.urs.cz/item/CS_URS_2025_01/622151031" TargetMode="External"/><Relationship Id="rId159" Type="http://schemas.openxmlformats.org/officeDocument/2006/relationships/hyperlink" Target="https://podminky.urs.cz/item/CS_URS_2025_01/762353330" TargetMode="External"/><Relationship Id="rId170" Type="http://schemas.openxmlformats.org/officeDocument/2006/relationships/hyperlink" Target="https://podminky.urs.cz/item/CS_URS_2025_01/763111417" TargetMode="External"/><Relationship Id="rId226" Type="http://schemas.openxmlformats.org/officeDocument/2006/relationships/hyperlink" Target="https://podminky.urs.cz/item/CS_URS_2025_01/766682111" TargetMode="External"/><Relationship Id="rId268" Type="http://schemas.openxmlformats.org/officeDocument/2006/relationships/hyperlink" Target="https://podminky.urs.cz/item/CS_URS_2025_01/783301311" TargetMode="External"/><Relationship Id="rId32" Type="http://schemas.openxmlformats.org/officeDocument/2006/relationships/hyperlink" Target="https://podminky.urs.cz/item/CS_URS_2025_01/317142444" TargetMode="External"/><Relationship Id="rId74" Type="http://schemas.openxmlformats.org/officeDocument/2006/relationships/hyperlink" Target="https://podminky.urs.cz/item/CS_URS_2025_01/629991012" TargetMode="External"/><Relationship Id="rId128" Type="http://schemas.openxmlformats.org/officeDocument/2006/relationships/hyperlink" Target="https://podminky.urs.cz/item/CS_URS_2025_01/713114114" TargetMode="External"/><Relationship Id="rId5" Type="http://schemas.openxmlformats.org/officeDocument/2006/relationships/hyperlink" Target="https://podminky.urs.cz/item/CS_URS_2025_01/167151101" TargetMode="External"/><Relationship Id="rId95" Type="http://schemas.openxmlformats.org/officeDocument/2006/relationships/hyperlink" Target="https://podminky.urs.cz/item/CS_URS_2025_01/952901111" TargetMode="External"/><Relationship Id="rId160" Type="http://schemas.openxmlformats.org/officeDocument/2006/relationships/hyperlink" Target="https://podminky.urs.cz/item/CS_URS_2025_01/762361313" TargetMode="External"/><Relationship Id="rId181" Type="http://schemas.openxmlformats.org/officeDocument/2006/relationships/hyperlink" Target="https://podminky.urs.cz/item/CS_URS_2025_01/763181311" TargetMode="External"/><Relationship Id="rId216" Type="http://schemas.openxmlformats.org/officeDocument/2006/relationships/hyperlink" Target="https://podminky.urs.cz/item/CS_URS_2025_01/766421811" TargetMode="External"/><Relationship Id="rId237" Type="http://schemas.openxmlformats.org/officeDocument/2006/relationships/hyperlink" Target="https://podminky.urs.cz/item/CS_URS_2025_01/771591264" TargetMode="External"/><Relationship Id="rId258" Type="http://schemas.openxmlformats.org/officeDocument/2006/relationships/hyperlink" Target="https://podminky.urs.cz/item/CS_URS_2025_01/781472233" TargetMode="External"/><Relationship Id="rId22" Type="http://schemas.openxmlformats.org/officeDocument/2006/relationships/hyperlink" Target="https://podminky.urs.cz/item/CS_URS_2025_01/279361821" TargetMode="External"/><Relationship Id="rId43" Type="http://schemas.openxmlformats.org/officeDocument/2006/relationships/hyperlink" Target="https://podminky.urs.cz/item/CS_URS_2025_01/342272245" TargetMode="External"/><Relationship Id="rId64" Type="http://schemas.openxmlformats.org/officeDocument/2006/relationships/hyperlink" Target="https://podminky.urs.cz/item/CS_URS_2025_01/622211011" TargetMode="External"/><Relationship Id="rId118" Type="http://schemas.openxmlformats.org/officeDocument/2006/relationships/hyperlink" Target="https://podminky.urs.cz/item/CS_URS_2025_01/711142559" TargetMode="External"/><Relationship Id="rId139" Type="http://schemas.openxmlformats.org/officeDocument/2006/relationships/hyperlink" Target="https://podminky.urs.cz/item/CS_URS_2025_01/998713202" TargetMode="External"/><Relationship Id="rId85" Type="http://schemas.openxmlformats.org/officeDocument/2006/relationships/hyperlink" Target="https://podminky.urs.cz/item/CS_URS_2025_01/637121111" TargetMode="External"/><Relationship Id="rId150" Type="http://schemas.openxmlformats.org/officeDocument/2006/relationships/hyperlink" Target="https://podminky.urs.cz/item/CS_URS_2025_01/762332132" TargetMode="External"/><Relationship Id="rId171" Type="http://schemas.openxmlformats.org/officeDocument/2006/relationships/hyperlink" Target="https://podminky.urs.cz/item/CS_URS_2025_01/763112315" TargetMode="External"/><Relationship Id="rId192" Type="http://schemas.openxmlformats.org/officeDocument/2006/relationships/hyperlink" Target="https://podminky.urs.cz/item/CS_URS_2025_01/764222401" TargetMode="External"/><Relationship Id="rId206" Type="http://schemas.openxmlformats.org/officeDocument/2006/relationships/hyperlink" Target="https://podminky.urs.cz/item/CS_URS_2025_01/764528421" TargetMode="External"/><Relationship Id="rId227" Type="http://schemas.openxmlformats.org/officeDocument/2006/relationships/hyperlink" Target="https://podminky.urs.cz/item/CS_URS_2025_01/998766202" TargetMode="External"/><Relationship Id="rId248" Type="http://schemas.openxmlformats.org/officeDocument/2006/relationships/hyperlink" Target="https://podminky.urs.cz/item/CS_URS_2025_01/776111311" TargetMode="External"/><Relationship Id="rId269" Type="http://schemas.openxmlformats.org/officeDocument/2006/relationships/hyperlink" Target="https://podminky.urs.cz/item/CS_URS_2025_01/783314203" TargetMode="External"/><Relationship Id="rId12" Type="http://schemas.openxmlformats.org/officeDocument/2006/relationships/hyperlink" Target="https://podminky.urs.cz/item/CS_URS_2025_01/212755215" TargetMode="External"/><Relationship Id="rId33" Type="http://schemas.openxmlformats.org/officeDocument/2006/relationships/hyperlink" Target="https://podminky.urs.cz/item/CS_URS_2025_01/317143451" TargetMode="External"/><Relationship Id="rId108" Type="http://schemas.openxmlformats.org/officeDocument/2006/relationships/hyperlink" Target="https://podminky.urs.cz/item/CS_URS_2025_01/993111119" TargetMode="External"/><Relationship Id="rId129" Type="http://schemas.openxmlformats.org/officeDocument/2006/relationships/hyperlink" Target="https://podminky.urs.cz/item/CS_URS_2025_01/713121111" TargetMode="External"/><Relationship Id="rId54" Type="http://schemas.openxmlformats.org/officeDocument/2006/relationships/hyperlink" Target="https://podminky.urs.cz/item/CS_URS_2025_01/612311131" TargetMode="External"/><Relationship Id="rId75" Type="http://schemas.openxmlformats.org/officeDocument/2006/relationships/hyperlink" Target="https://podminky.urs.cz/item/CS_URS_2025_01/629995101" TargetMode="External"/><Relationship Id="rId96" Type="http://schemas.openxmlformats.org/officeDocument/2006/relationships/hyperlink" Target="https://podminky.urs.cz/item/CS_URS_2025_01/953312112" TargetMode="External"/><Relationship Id="rId140" Type="http://schemas.openxmlformats.org/officeDocument/2006/relationships/hyperlink" Target="https://podminky.urs.cz/item/CS_URS_2025_01/998742202" TargetMode="External"/><Relationship Id="rId161" Type="http://schemas.openxmlformats.org/officeDocument/2006/relationships/hyperlink" Target="https://podminky.urs.cz/item/CS_URS_2025_01/762381111" TargetMode="External"/><Relationship Id="rId182" Type="http://schemas.openxmlformats.org/officeDocument/2006/relationships/hyperlink" Target="https://podminky.urs.cz/item/CS_URS_2025_01/763181411" TargetMode="External"/><Relationship Id="rId217" Type="http://schemas.openxmlformats.org/officeDocument/2006/relationships/hyperlink" Target="https://podminky.urs.cz/item/CS_URS_2025_01/766671005" TargetMode="External"/><Relationship Id="rId6" Type="http://schemas.openxmlformats.org/officeDocument/2006/relationships/hyperlink" Target="https://podminky.urs.cz/item/CS_URS_2025_01/171251201" TargetMode="External"/><Relationship Id="rId238" Type="http://schemas.openxmlformats.org/officeDocument/2006/relationships/hyperlink" Target="https://podminky.urs.cz/item/CS_URS_2025_01/771592011" TargetMode="External"/><Relationship Id="rId259" Type="http://schemas.openxmlformats.org/officeDocument/2006/relationships/hyperlink" Target="https://podminky.urs.cz/item/CS_URS_2025_01/781492211" TargetMode="External"/><Relationship Id="rId23" Type="http://schemas.openxmlformats.org/officeDocument/2006/relationships/hyperlink" Target="https://podminky.urs.cz/item/CS_URS_2025_01/310236241" TargetMode="External"/><Relationship Id="rId119" Type="http://schemas.openxmlformats.org/officeDocument/2006/relationships/hyperlink" Target="https://podminky.urs.cz/item/CS_URS_2025_01/711161215" TargetMode="External"/><Relationship Id="rId270" Type="http://schemas.openxmlformats.org/officeDocument/2006/relationships/hyperlink" Target="https://podminky.urs.cz/item/CS_URS_2025_01/783317101" TargetMode="External"/><Relationship Id="rId44" Type="http://schemas.openxmlformats.org/officeDocument/2006/relationships/hyperlink" Target="https://podminky.urs.cz/item/CS_URS_2025_01/345311611" TargetMode="External"/><Relationship Id="rId65" Type="http://schemas.openxmlformats.org/officeDocument/2006/relationships/hyperlink" Target="https://podminky.urs.cz/item/CS_URS_2025_01/622211012" TargetMode="External"/><Relationship Id="rId86" Type="http://schemas.openxmlformats.org/officeDocument/2006/relationships/hyperlink" Target="https://podminky.urs.cz/item/CS_URS_2025_01/642942111" TargetMode="External"/><Relationship Id="rId130" Type="http://schemas.openxmlformats.org/officeDocument/2006/relationships/hyperlink" Target="https://podminky.urs.cz/item/CS_URS_2025_01/713121122" TargetMode="External"/><Relationship Id="rId151" Type="http://schemas.openxmlformats.org/officeDocument/2006/relationships/hyperlink" Target="https://podminky.urs.cz/item/CS_URS_2025_01/762332133" TargetMode="External"/><Relationship Id="rId172" Type="http://schemas.openxmlformats.org/officeDocument/2006/relationships/hyperlink" Target="https://podminky.urs.cz/item/CS_URS_2025_01/763121423" TargetMode="External"/><Relationship Id="rId193" Type="http://schemas.openxmlformats.org/officeDocument/2006/relationships/hyperlink" Target="https://podminky.urs.cz/item/CS_URS_2025_01/764222403" TargetMode="External"/><Relationship Id="rId207" Type="http://schemas.openxmlformats.org/officeDocument/2006/relationships/hyperlink" Target="https://podminky.urs.cz/item/CS_URS_2025_01/764528422" TargetMode="External"/><Relationship Id="rId228" Type="http://schemas.openxmlformats.org/officeDocument/2006/relationships/hyperlink" Target="https://podminky.urs.cz/item/CS_URS_2025_01/767995114" TargetMode="External"/><Relationship Id="rId249" Type="http://schemas.openxmlformats.org/officeDocument/2006/relationships/hyperlink" Target="https://podminky.urs.cz/item/CS_URS_2025_01/776121112" TargetMode="External"/><Relationship Id="rId13" Type="http://schemas.openxmlformats.org/officeDocument/2006/relationships/hyperlink" Target="https://podminky.urs.cz/item/CS_URS_2025_01/212755216" TargetMode="External"/><Relationship Id="rId109" Type="http://schemas.openxmlformats.org/officeDocument/2006/relationships/hyperlink" Target="https://podminky.urs.cz/item/CS_URS_2025_01/997013152" TargetMode="External"/><Relationship Id="rId260" Type="http://schemas.openxmlformats.org/officeDocument/2006/relationships/hyperlink" Target="https://podminky.urs.cz/item/CS_URS_2025_01/781495115" TargetMode="External"/><Relationship Id="rId34" Type="http://schemas.openxmlformats.org/officeDocument/2006/relationships/hyperlink" Target="https://podminky.urs.cz/item/CS_URS_2025_01/317143452" TargetMode="External"/><Relationship Id="rId55" Type="http://schemas.openxmlformats.org/officeDocument/2006/relationships/hyperlink" Target="https://podminky.urs.cz/item/CS_URS_2025_01/612325302" TargetMode="External"/><Relationship Id="rId76" Type="http://schemas.openxmlformats.org/officeDocument/2006/relationships/hyperlink" Target="https://podminky.urs.cz/item/CS_URS_2025_01/631311114" TargetMode="External"/><Relationship Id="rId97" Type="http://schemas.openxmlformats.org/officeDocument/2006/relationships/hyperlink" Target="https://podminky.urs.cz/item/CS_URS_2025_01/967031142" TargetMode="External"/><Relationship Id="rId120" Type="http://schemas.openxmlformats.org/officeDocument/2006/relationships/hyperlink" Target="https://podminky.urs.cz/item/CS_URS_2025_01/711161384" TargetMode="External"/><Relationship Id="rId141" Type="http://schemas.openxmlformats.org/officeDocument/2006/relationships/hyperlink" Target="https://podminky.urs.cz/item/CS_URS_2025_01/751398011" TargetMode="External"/><Relationship Id="rId7" Type="http://schemas.openxmlformats.org/officeDocument/2006/relationships/hyperlink" Target="https://podminky.urs.cz/item/CS_URS_2025_01/174151101" TargetMode="External"/><Relationship Id="rId162" Type="http://schemas.openxmlformats.org/officeDocument/2006/relationships/hyperlink" Target="https://podminky.urs.cz/item/CS_URS_2025_01/762395000" TargetMode="External"/><Relationship Id="rId183" Type="http://schemas.openxmlformats.org/officeDocument/2006/relationships/hyperlink" Target="https://podminky.urs.cz/item/CS_URS_2025_01/763182411" TargetMode="External"/><Relationship Id="rId218" Type="http://schemas.openxmlformats.org/officeDocument/2006/relationships/hyperlink" Target="https://podminky.urs.cz/item/CS_URS_2025_01/766694126" TargetMode="External"/><Relationship Id="rId239" Type="http://schemas.openxmlformats.org/officeDocument/2006/relationships/hyperlink" Target="https://podminky.urs.cz/item/CS_URS_2025_01/998771202" TargetMode="External"/><Relationship Id="rId250" Type="http://schemas.openxmlformats.org/officeDocument/2006/relationships/hyperlink" Target="https://podminky.urs.cz/item/CS_URS_2025_01/776141121" TargetMode="External"/><Relationship Id="rId271" Type="http://schemas.openxmlformats.org/officeDocument/2006/relationships/hyperlink" Target="https://podminky.urs.cz/item/CS_URS_2025_01/784121001" TargetMode="External"/><Relationship Id="rId24" Type="http://schemas.openxmlformats.org/officeDocument/2006/relationships/hyperlink" Target="https://podminky.urs.cz/item/CS_URS_2025_01/310239211" TargetMode="External"/><Relationship Id="rId45" Type="http://schemas.openxmlformats.org/officeDocument/2006/relationships/hyperlink" Target="https://podminky.urs.cz/item/CS_URS_2025_01/346244381" TargetMode="External"/><Relationship Id="rId66" Type="http://schemas.openxmlformats.org/officeDocument/2006/relationships/hyperlink" Target="https://podminky.urs.cz/item/CS_URS_2025_01/622211031" TargetMode="External"/><Relationship Id="rId87" Type="http://schemas.openxmlformats.org/officeDocument/2006/relationships/hyperlink" Target="https://podminky.urs.cz/item/CS_URS_2025_01/642945111" TargetMode="External"/><Relationship Id="rId110" Type="http://schemas.openxmlformats.org/officeDocument/2006/relationships/hyperlink" Target="https://podminky.urs.cz/item/CS_URS_2025_01/997013501" TargetMode="External"/><Relationship Id="rId131" Type="http://schemas.openxmlformats.org/officeDocument/2006/relationships/hyperlink" Target="https://podminky.urs.cz/item/CS_URS_2025_01/713121311" TargetMode="External"/><Relationship Id="rId152" Type="http://schemas.openxmlformats.org/officeDocument/2006/relationships/hyperlink" Target="https://podminky.urs.cz/item/CS_URS_2025_01/762332135" TargetMode="External"/><Relationship Id="rId173" Type="http://schemas.openxmlformats.org/officeDocument/2006/relationships/hyperlink" Target="https://podminky.urs.cz/item/CS_URS_2025_01/763121425" TargetMode="External"/><Relationship Id="rId194" Type="http://schemas.openxmlformats.org/officeDocument/2006/relationships/hyperlink" Target="https://podminky.urs.cz/item/CS_URS_2025_01/764222431" TargetMode="External"/><Relationship Id="rId208" Type="http://schemas.openxmlformats.org/officeDocument/2006/relationships/hyperlink" Target="https://podminky.urs.cz/item/CS_URS_2025_01/998764202" TargetMode="External"/><Relationship Id="rId229" Type="http://schemas.openxmlformats.org/officeDocument/2006/relationships/hyperlink" Target="https://podminky.urs.cz/item/CS_URS_2025_01/998767202" TargetMode="External"/><Relationship Id="rId240" Type="http://schemas.openxmlformats.org/officeDocument/2006/relationships/hyperlink" Target="https://podminky.urs.cz/item/CS_URS_2025_01/775111112" TargetMode="External"/><Relationship Id="rId261" Type="http://schemas.openxmlformats.org/officeDocument/2006/relationships/hyperlink" Target="https://podminky.urs.cz/item/CS_URS_2025_01/781495211" TargetMode="External"/><Relationship Id="rId14" Type="http://schemas.openxmlformats.org/officeDocument/2006/relationships/hyperlink" Target="https://podminky.urs.cz/item/CS_URS_2025_01/271532213" TargetMode="External"/><Relationship Id="rId35" Type="http://schemas.openxmlformats.org/officeDocument/2006/relationships/hyperlink" Target="https://podminky.urs.cz/item/CS_URS_2025_01/317143453" TargetMode="External"/><Relationship Id="rId56" Type="http://schemas.openxmlformats.org/officeDocument/2006/relationships/hyperlink" Target="https://podminky.urs.cz/item/CS_URS_2025_01/612325419" TargetMode="External"/><Relationship Id="rId77" Type="http://schemas.openxmlformats.org/officeDocument/2006/relationships/hyperlink" Target="https://podminky.urs.cz/item/CS_URS_2025_01/631311124" TargetMode="External"/><Relationship Id="rId100" Type="http://schemas.openxmlformats.org/officeDocument/2006/relationships/hyperlink" Target="https://podminky.urs.cz/item/CS_URS_2025_01/973031325" TargetMode="External"/><Relationship Id="rId8" Type="http://schemas.openxmlformats.org/officeDocument/2006/relationships/hyperlink" Target="https://podminky.urs.cz/item/CS_URS_2025_01/211531111" TargetMode="External"/><Relationship Id="rId98" Type="http://schemas.openxmlformats.org/officeDocument/2006/relationships/hyperlink" Target="https://podminky.urs.cz/item/CS_URS_2025_01/971033651" TargetMode="External"/><Relationship Id="rId121" Type="http://schemas.openxmlformats.org/officeDocument/2006/relationships/hyperlink" Target="https://podminky.urs.cz/item/CS_URS_2025_01/998711202" TargetMode="External"/><Relationship Id="rId142" Type="http://schemas.openxmlformats.org/officeDocument/2006/relationships/hyperlink" Target="https://podminky.urs.cz/item/CS_URS_2025_01/751398012" TargetMode="External"/><Relationship Id="rId163" Type="http://schemas.openxmlformats.org/officeDocument/2006/relationships/hyperlink" Target="https://podminky.urs.cz/item/CS_URS_2025_01/762524104" TargetMode="External"/><Relationship Id="rId184" Type="http://schemas.openxmlformats.org/officeDocument/2006/relationships/hyperlink" Target="https://podminky.urs.cz/item/CS_URS_2025_01/998763402" TargetMode="External"/><Relationship Id="rId219" Type="http://schemas.openxmlformats.org/officeDocument/2006/relationships/hyperlink" Target="https://podminky.urs.cz/item/CS_URS_2025_01/998766202" TargetMode="External"/><Relationship Id="rId230" Type="http://schemas.openxmlformats.org/officeDocument/2006/relationships/hyperlink" Target="https://podminky.urs.cz/item/CS_URS_2025_01/771121011" TargetMode="External"/><Relationship Id="rId251" Type="http://schemas.openxmlformats.org/officeDocument/2006/relationships/hyperlink" Target="https://podminky.urs.cz/item/CS_URS_2025_01/776231111" TargetMode="External"/><Relationship Id="rId25" Type="http://schemas.openxmlformats.org/officeDocument/2006/relationships/hyperlink" Target="https://podminky.urs.cz/item/CS_URS_2025_01/311113134" TargetMode="External"/><Relationship Id="rId46" Type="http://schemas.openxmlformats.org/officeDocument/2006/relationships/hyperlink" Target="https://podminky.urs.cz/item/CS_URS_2025_01/411168305" TargetMode="External"/><Relationship Id="rId67" Type="http://schemas.openxmlformats.org/officeDocument/2006/relationships/hyperlink" Target="https://podminky.urs.cz/item/CS_URS_2025_01/622211032" TargetMode="External"/><Relationship Id="rId272" Type="http://schemas.openxmlformats.org/officeDocument/2006/relationships/hyperlink" Target="https://podminky.urs.cz/item/CS_URS_2025_01/784121011" TargetMode="External"/><Relationship Id="rId88" Type="http://schemas.openxmlformats.org/officeDocument/2006/relationships/hyperlink" Target="https://podminky.urs.cz/item/CS_URS_2025_01/642946212" TargetMode="External"/><Relationship Id="rId111" Type="http://schemas.openxmlformats.org/officeDocument/2006/relationships/hyperlink" Target="https://podminky.urs.cz/item/CS_URS_2025_01/997013509" TargetMode="External"/><Relationship Id="rId132" Type="http://schemas.openxmlformats.org/officeDocument/2006/relationships/hyperlink" Target="https://podminky.urs.cz/item/CS_URS_2025_01/713121313" TargetMode="External"/><Relationship Id="rId153" Type="http://schemas.openxmlformats.org/officeDocument/2006/relationships/hyperlink" Target="https://podminky.urs.cz/item/CS_URS_2025_01/762332531" TargetMode="External"/><Relationship Id="rId174" Type="http://schemas.openxmlformats.org/officeDocument/2006/relationships/hyperlink" Target="https://podminky.urs.cz/item/CS_URS_2025_01/763121590" TargetMode="External"/><Relationship Id="rId195" Type="http://schemas.openxmlformats.org/officeDocument/2006/relationships/hyperlink" Target="https://podminky.urs.cz/item/CS_URS_2025_01/764222433" TargetMode="External"/><Relationship Id="rId209" Type="http://schemas.openxmlformats.org/officeDocument/2006/relationships/hyperlink" Target="https://podminky.urs.cz/item/CS_URS_2025_01/765191001" TargetMode="External"/><Relationship Id="rId220" Type="http://schemas.openxmlformats.org/officeDocument/2006/relationships/hyperlink" Target="https://podminky.urs.cz/item/CS_URS_2025_01/766660001" TargetMode="External"/><Relationship Id="rId241" Type="http://schemas.openxmlformats.org/officeDocument/2006/relationships/hyperlink" Target="https://podminky.urs.cz/item/CS_URS_2025_01/775111311" TargetMode="External"/><Relationship Id="rId15" Type="http://schemas.openxmlformats.org/officeDocument/2006/relationships/hyperlink" Target="https://podminky.urs.cz/item/CS_URS_2025_01/273321311" TargetMode="External"/><Relationship Id="rId36" Type="http://schemas.openxmlformats.org/officeDocument/2006/relationships/hyperlink" Target="https://podminky.urs.cz/item/CS_URS_2025_01/317143454" TargetMode="External"/><Relationship Id="rId57" Type="http://schemas.openxmlformats.org/officeDocument/2006/relationships/hyperlink" Target="https://podminky.urs.cz/item/CS_URS_2025_01/619991021" TargetMode="External"/><Relationship Id="rId262" Type="http://schemas.openxmlformats.org/officeDocument/2006/relationships/hyperlink" Target="https://podminky.urs.cz/item/CS_URS_2025_01/781571141" TargetMode="External"/><Relationship Id="rId78" Type="http://schemas.openxmlformats.org/officeDocument/2006/relationships/hyperlink" Target="https://podminky.urs.cz/item/CS_URS_2025_01/631319171" TargetMode="External"/><Relationship Id="rId99" Type="http://schemas.openxmlformats.org/officeDocument/2006/relationships/hyperlink" Target="https://podminky.urs.cz/item/CS_URS_2025_01/973031324" TargetMode="External"/><Relationship Id="rId101" Type="http://schemas.openxmlformats.org/officeDocument/2006/relationships/hyperlink" Target="https://podminky.urs.cz/item/CS_URS_2025_01/974031167" TargetMode="External"/><Relationship Id="rId122" Type="http://schemas.openxmlformats.org/officeDocument/2006/relationships/hyperlink" Target="https://podminky.urs.cz/item/CS_URS_2025_01/712363604" TargetMode="External"/><Relationship Id="rId143" Type="http://schemas.openxmlformats.org/officeDocument/2006/relationships/hyperlink" Target="https://podminky.urs.cz/item/CS_URS_2025_01/998751201" TargetMode="External"/><Relationship Id="rId164" Type="http://schemas.openxmlformats.org/officeDocument/2006/relationships/hyperlink" Target="https://podminky.urs.cz/item/CS_URS_2025_01/762595001" TargetMode="External"/><Relationship Id="rId185" Type="http://schemas.openxmlformats.org/officeDocument/2006/relationships/hyperlink" Target="https://podminky.urs.cz/item/CS_URS_2025_01/764021401" TargetMode="External"/><Relationship Id="rId9" Type="http://schemas.openxmlformats.org/officeDocument/2006/relationships/hyperlink" Target="https://podminky.urs.cz/item/CS_URS_2025_01/211561111" TargetMode="External"/><Relationship Id="rId210" Type="http://schemas.openxmlformats.org/officeDocument/2006/relationships/hyperlink" Target="https://podminky.urs.cz/item/CS_URS_2025_01/765191023" TargetMode="External"/><Relationship Id="rId26" Type="http://schemas.openxmlformats.org/officeDocument/2006/relationships/hyperlink" Target="https://podminky.urs.cz/item/CS_URS_2025_01/311237141" TargetMode="External"/><Relationship Id="rId231" Type="http://schemas.openxmlformats.org/officeDocument/2006/relationships/hyperlink" Target="https://podminky.urs.cz/item/CS_URS_2025_01/771161021" TargetMode="External"/><Relationship Id="rId252" Type="http://schemas.openxmlformats.org/officeDocument/2006/relationships/hyperlink" Target="https://podminky.urs.cz/item/CS_URS_2025_01/776411111" TargetMode="External"/><Relationship Id="rId273" Type="http://schemas.openxmlformats.org/officeDocument/2006/relationships/hyperlink" Target="https://podminky.urs.cz/item/CS_URS_2025_01/784181101" TargetMode="External"/><Relationship Id="rId47" Type="http://schemas.openxmlformats.org/officeDocument/2006/relationships/hyperlink" Target="https://podminky.urs.cz/item/CS_URS_2025_01/417321414" TargetMode="External"/><Relationship Id="rId68" Type="http://schemas.openxmlformats.org/officeDocument/2006/relationships/hyperlink" Target="https://podminky.urs.cz/item/CS_URS_2025_01/622251101" TargetMode="External"/><Relationship Id="rId89" Type="http://schemas.openxmlformats.org/officeDocument/2006/relationships/hyperlink" Target="https://podminky.urs.cz/item/CS_URS_2025_01/919726122" TargetMode="External"/><Relationship Id="rId112" Type="http://schemas.openxmlformats.org/officeDocument/2006/relationships/hyperlink" Target="https://podminky.urs.cz/item/CS_URS_2025_01/997013603" TargetMode="External"/><Relationship Id="rId133" Type="http://schemas.openxmlformats.org/officeDocument/2006/relationships/hyperlink" Target="https://podminky.urs.cz/item/CS_URS_2025_01/713141152" TargetMode="External"/><Relationship Id="rId154" Type="http://schemas.openxmlformats.org/officeDocument/2006/relationships/hyperlink" Target="https://podminky.urs.cz/item/CS_URS_2025_01/762332532" TargetMode="External"/><Relationship Id="rId175" Type="http://schemas.openxmlformats.org/officeDocument/2006/relationships/hyperlink" Target="https://podminky.urs.cz/item/CS_URS_2025_01/763131411" TargetMode="External"/><Relationship Id="rId196" Type="http://schemas.openxmlformats.org/officeDocument/2006/relationships/hyperlink" Target="https://podminky.urs.cz/item/CS_URS_2025_01/764223458" TargetMode="External"/><Relationship Id="rId200" Type="http://schemas.openxmlformats.org/officeDocument/2006/relationships/hyperlink" Target="https://podminky.urs.cz/item/CS_URS_2025_01/764321416" TargetMode="External"/><Relationship Id="rId16" Type="http://schemas.openxmlformats.org/officeDocument/2006/relationships/hyperlink" Target="https://podminky.urs.cz/item/CS_URS_2025_01/273351121" TargetMode="External"/><Relationship Id="rId221" Type="http://schemas.openxmlformats.org/officeDocument/2006/relationships/hyperlink" Target="https://podminky.urs.cz/item/CS_URS_2025_01/766660002" TargetMode="External"/><Relationship Id="rId242" Type="http://schemas.openxmlformats.org/officeDocument/2006/relationships/hyperlink" Target="https://podminky.urs.cz/item/CS_URS_2025_01/775121111" TargetMode="External"/><Relationship Id="rId263" Type="http://schemas.openxmlformats.org/officeDocument/2006/relationships/hyperlink" Target="https://podminky.urs.cz/item/CS_URS_2025_01/998781202" TargetMode="External"/><Relationship Id="rId37" Type="http://schemas.openxmlformats.org/officeDocument/2006/relationships/hyperlink" Target="https://podminky.urs.cz/item/CS_URS_2025_01/317143455" TargetMode="External"/><Relationship Id="rId58" Type="http://schemas.openxmlformats.org/officeDocument/2006/relationships/hyperlink" Target="https://podminky.urs.cz/item/CS_URS_2025_01/619995001" TargetMode="External"/><Relationship Id="rId79" Type="http://schemas.openxmlformats.org/officeDocument/2006/relationships/hyperlink" Target="https://podminky.urs.cz/item/CS_URS_2025_01/631319173" TargetMode="External"/><Relationship Id="rId102" Type="http://schemas.openxmlformats.org/officeDocument/2006/relationships/hyperlink" Target="https://podminky.urs.cz/item/CS_URS_2025_01/974031287" TargetMode="External"/><Relationship Id="rId123" Type="http://schemas.openxmlformats.org/officeDocument/2006/relationships/hyperlink" Target="https://podminky.urs.cz/item/CS_URS_2025_01/712391171" TargetMode="External"/><Relationship Id="rId144" Type="http://schemas.openxmlformats.org/officeDocument/2006/relationships/hyperlink" Target="https://podminky.urs.cz/item/CS_URS_2025_01/762081410" TargetMode="External"/><Relationship Id="rId90" Type="http://schemas.openxmlformats.org/officeDocument/2006/relationships/hyperlink" Target="https://podminky.urs.cz/item/CS_URS_2025_01/941111121" TargetMode="External"/><Relationship Id="rId165" Type="http://schemas.openxmlformats.org/officeDocument/2006/relationships/hyperlink" Target="https://podminky.urs.cz/item/CS_URS_2025_01/762822120" TargetMode="External"/><Relationship Id="rId186" Type="http://schemas.openxmlformats.org/officeDocument/2006/relationships/hyperlink" Target="https://podminky.urs.cz/item/CS_URS_2025_01/764021403" TargetMode="External"/><Relationship Id="rId211" Type="http://schemas.openxmlformats.org/officeDocument/2006/relationships/hyperlink" Target="https://podminky.urs.cz/item/CS_URS_2025_01/765191051" TargetMode="External"/><Relationship Id="rId232" Type="http://schemas.openxmlformats.org/officeDocument/2006/relationships/hyperlink" Target="https://podminky.urs.cz/item/CS_URS_2025_01/771474112" TargetMode="External"/><Relationship Id="rId253" Type="http://schemas.openxmlformats.org/officeDocument/2006/relationships/hyperlink" Target="https://podminky.urs.cz/item/CS_URS_2025_01/776991121" TargetMode="External"/><Relationship Id="rId274" Type="http://schemas.openxmlformats.org/officeDocument/2006/relationships/hyperlink" Target="https://podminky.urs.cz/item/CS_URS_2025_01/784211101" TargetMode="External"/><Relationship Id="rId27" Type="http://schemas.openxmlformats.org/officeDocument/2006/relationships/hyperlink" Target="https://podminky.urs.cz/item/CS_URS_2025_01/311272111" TargetMode="External"/><Relationship Id="rId48" Type="http://schemas.openxmlformats.org/officeDocument/2006/relationships/hyperlink" Target="https://podminky.urs.cz/item/CS_URS_2025_01/417351115" TargetMode="External"/><Relationship Id="rId69" Type="http://schemas.openxmlformats.org/officeDocument/2006/relationships/hyperlink" Target="https://podminky.urs.cz/item/CS_URS_2025_01/622251201" TargetMode="External"/><Relationship Id="rId113" Type="http://schemas.openxmlformats.org/officeDocument/2006/relationships/hyperlink" Target="https://podminky.urs.cz/item/CS_URS_2025_01/997013609" TargetMode="External"/><Relationship Id="rId134" Type="http://schemas.openxmlformats.org/officeDocument/2006/relationships/hyperlink" Target="https://podminky.urs.cz/item/CS_URS_2025_01/713141336" TargetMode="External"/><Relationship Id="rId80" Type="http://schemas.openxmlformats.org/officeDocument/2006/relationships/hyperlink" Target="https://podminky.urs.cz/item/CS_URS_2025_01/631362021" TargetMode="External"/><Relationship Id="rId155" Type="http://schemas.openxmlformats.org/officeDocument/2006/relationships/hyperlink" Target="https://podminky.urs.cz/item/CS_URS_2025_01/762341210" TargetMode="External"/><Relationship Id="rId176" Type="http://schemas.openxmlformats.org/officeDocument/2006/relationships/hyperlink" Target="https://podminky.urs.cz/item/CS_URS_2025_01/763131431" TargetMode="External"/><Relationship Id="rId197" Type="http://schemas.openxmlformats.org/officeDocument/2006/relationships/hyperlink" Target="https://podminky.urs.cz/item/CS_URS_2025_01/764225406" TargetMode="External"/><Relationship Id="rId201" Type="http://schemas.openxmlformats.org/officeDocument/2006/relationships/hyperlink" Target="https://podminky.urs.cz/item/CS_URS_2025_01/764326423" TargetMode="External"/><Relationship Id="rId222" Type="http://schemas.openxmlformats.org/officeDocument/2006/relationships/hyperlink" Target="https://podminky.urs.cz/item/CS_URS_2025_01/766660021" TargetMode="External"/><Relationship Id="rId243" Type="http://schemas.openxmlformats.org/officeDocument/2006/relationships/hyperlink" Target="https://podminky.urs.cz/item/CS_URS_2025_01/775413401" TargetMode="External"/><Relationship Id="rId264" Type="http://schemas.openxmlformats.org/officeDocument/2006/relationships/hyperlink" Target="https://podminky.urs.cz/item/CS_URS_2025_01/783201401" TargetMode="External"/><Relationship Id="rId17" Type="http://schemas.openxmlformats.org/officeDocument/2006/relationships/hyperlink" Target="https://podminky.urs.cz/item/CS_URS_2025_01/273351122" TargetMode="External"/><Relationship Id="rId38" Type="http://schemas.openxmlformats.org/officeDocument/2006/relationships/hyperlink" Target="https://podminky.urs.cz/item/CS_URS_2025_01/317944323" TargetMode="External"/><Relationship Id="rId59" Type="http://schemas.openxmlformats.org/officeDocument/2006/relationships/hyperlink" Target="https://podminky.urs.cz/item/CS_URS_2025_01/619996117" TargetMode="External"/><Relationship Id="rId103" Type="http://schemas.openxmlformats.org/officeDocument/2006/relationships/hyperlink" Target="https://podminky.urs.cz/item/CS_URS_2025_01/974031666" TargetMode="External"/><Relationship Id="rId124" Type="http://schemas.openxmlformats.org/officeDocument/2006/relationships/hyperlink" Target="https://podminky.urs.cz/item/CS_URS_2025_01/712391382" TargetMode="External"/><Relationship Id="rId70" Type="http://schemas.openxmlformats.org/officeDocument/2006/relationships/hyperlink" Target="https://podminky.urs.cz/item/CS_URS_2025_01/622252001" TargetMode="External"/><Relationship Id="rId91" Type="http://schemas.openxmlformats.org/officeDocument/2006/relationships/hyperlink" Target="https://podminky.urs.cz/item/CS_URS_2025_01/941111221" TargetMode="External"/><Relationship Id="rId145" Type="http://schemas.openxmlformats.org/officeDocument/2006/relationships/hyperlink" Target="https://podminky.urs.cz/item/CS_URS_2025_01/762081510" TargetMode="External"/><Relationship Id="rId166" Type="http://schemas.openxmlformats.org/officeDocument/2006/relationships/hyperlink" Target="https://podminky.urs.cz/item/CS_URS_2025_01/762823220" TargetMode="External"/><Relationship Id="rId187" Type="http://schemas.openxmlformats.org/officeDocument/2006/relationships/hyperlink" Target="https://podminky.urs.cz/item/CS_URS_2025_01/764121411" TargetMode="External"/><Relationship Id="rId1" Type="http://schemas.openxmlformats.org/officeDocument/2006/relationships/hyperlink" Target="https://podminky.urs.cz/item/CS_URS_2025_01/121151103" TargetMode="External"/><Relationship Id="rId212" Type="http://schemas.openxmlformats.org/officeDocument/2006/relationships/hyperlink" Target="https://podminky.urs.cz/item/CS_URS_2025_01/765191063" TargetMode="External"/><Relationship Id="rId233" Type="http://schemas.openxmlformats.org/officeDocument/2006/relationships/hyperlink" Target="https://podminky.urs.cz/item/CS_URS_2025_01/771574433" TargetMode="External"/><Relationship Id="rId254" Type="http://schemas.openxmlformats.org/officeDocument/2006/relationships/hyperlink" Target="https://podminky.urs.cz/item/CS_URS_2025_01/998776202" TargetMode="External"/><Relationship Id="rId28" Type="http://schemas.openxmlformats.org/officeDocument/2006/relationships/hyperlink" Target="https://podminky.urs.cz/item/CS_URS_2024_01/311272225" TargetMode="External"/><Relationship Id="rId49" Type="http://schemas.openxmlformats.org/officeDocument/2006/relationships/hyperlink" Target="https://podminky.urs.cz/item/CS_URS_2025_01/417351116" TargetMode="External"/><Relationship Id="rId114" Type="http://schemas.openxmlformats.org/officeDocument/2006/relationships/hyperlink" Target="https://podminky.urs.cz/item/CS_URS_2025_01/998011002" TargetMode="External"/><Relationship Id="rId275" Type="http://schemas.openxmlformats.org/officeDocument/2006/relationships/drawing" Target="../drawings/drawing3.xml"/><Relationship Id="rId60" Type="http://schemas.openxmlformats.org/officeDocument/2006/relationships/hyperlink" Target="https://podminky.urs.cz/item/CS_URS_2025_01/619996145" TargetMode="External"/><Relationship Id="rId81" Type="http://schemas.openxmlformats.org/officeDocument/2006/relationships/hyperlink" Target="https://podminky.urs.cz/item/CS_URS_2025_01/632450124" TargetMode="External"/><Relationship Id="rId135" Type="http://schemas.openxmlformats.org/officeDocument/2006/relationships/hyperlink" Target="https://podminky.urs.cz/item/CS_URS_2025_01/713151111" TargetMode="External"/><Relationship Id="rId156" Type="http://schemas.openxmlformats.org/officeDocument/2006/relationships/hyperlink" Target="https://podminky.urs.cz/item/CS_URS_2025_01/762341250" TargetMode="External"/><Relationship Id="rId177" Type="http://schemas.openxmlformats.org/officeDocument/2006/relationships/hyperlink" Target="https://podminky.urs.cz/item/CS_URS_2025_01/763131451" TargetMode="External"/><Relationship Id="rId198" Type="http://schemas.openxmlformats.org/officeDocument/2006/relationships/hyperlink" Target="https://podminky.urs.cz/item/CS_URS_2025_01/764225446" TargetMode="External"/><Relationship Id="rId202" Type="http://schemas.openxmlformats.org/officeDocument/2006/relationships/hyperlink" Target="https://podminky.urs.cz/item/CS_URS_2025_01/764521403" TargetMode="External"/><Relationship Id="rId223" Type="http://schemas.openxmlformats.org/officeDocument/2006/relationships/hyperlink" Target="https://podminky.urs.cz/item/CS_URS_2025_01/766660171" TargetMode="External"/><Relationship Id="rId244" Type="http://schemas.openxmlformats.org/officeDocument/2006/relationships/hyperlink" Target="https://podminky.urs.cz/item/CS_URS_2025_01/775429124" TargetMode="External"/><Relationship Id="rId18" Type="http://schemas.openxmlformats.org/officeDocument/2006/relationships/hyperlink" Target="https://podminky.urs.cz/item/CS_URS_2025_01/273362021" TargetMode="External"/><Relationship Id="rId39" Type="http://schemas.openxmlformats.org/officeDocument/2006/relationships/hyperlink" Target="https://podminky.urs.cz/item/CS_URS_2025_01/341351111" TargetMode="External"/><Relationship Id="rId265" Type="http://schemas.openxmlformats.org/officeDocument/2006/relationships/hyperlink" Target="https://podminky.urs.cz/item/CS_URS_2025_01/783213021" TargetMode="External"/><Relationship Id="rId50" Type="http://schemas.openxmlformats.org/officeDocument/2006/relationships/hyperlink" Target="https://podminky.urs.cz/item/CS_URS_2025_01/417361821" TargetMode="External"/><Relationship Id="rId104" Type="http://schemas.openxmlformats.org/officeDocument/2006/relationships/hyperlink" Target="https://podminky.urs.cz/item/CS_URS_2025_01/977151119" TargetMode="External"/><Relationship Id="rId125" Type="http://schemas.openxmlformats.org/officeDocument/2006/relationships/hyperlink" Target="https://podminky.urs.cz/item/CS_URS_2025_01/712771611" TargetMode="External"/><Relationship Id="rId146" Type="http://schemas.openxmlformats.org/officeDocument/2006/relationships/hyperlink" Target="https://podminky.urs.cz/item/CS_URS_2025_01/762083122" TargetMode="External"/><Relationship Id="rId167" Type="http://schemas.openxmlformats.org/officeDocument/2006/relationships/hyperlink" Target="https://podminky.urs.cz/item/CS_URS_2025_01/762895000" TargetMode="External"/><Relationship Id="rId188" Type="http://schemas.openxmlformats.org/officeDocument/2006/relationships/hyperlink" Target="https://podminky.urs.cz/item/CS_URS_2025_01/764121452" TargetMode="External"/><Relationship Id="rId71" Type="http://schemas.openxmlformats.org/officeDocument/2006/relationships/hyperlink" Target="https://podminky.urs.cz/item/CS_URS_2025_01/622252002" TargetMode="External"/><Relationship Id="rId92" Type="http://schemas.openxmlformats.org/officeDocument/2006/relationships/hyperlink" Target="https://podminky.urs.cz/item/CS_URS_2025_01/941111321" TargetMode="External"/><Relationship Id="rId213" Type="http://schemas.openxmlformats.org/officeDocument/2006/relationships/hyperlink" Target="https://podminky.urs.cz/item/CS_URS_2025_01/765191071" TargetMode="External"/><Relationship Id="rId234" Type="http://schemas.openxmlformats.org/officeDocument/2006/relationships/hyperlink" Target="https://podminky.urs.cz/item/CS_URS_2025_01/771574473" TargetMode="External"/><Relationship Id="rId2" Type="http://schemas.openxmlformats.org/officeDocument/2006/relationships/hyperlink" Target="https://podminky.urs.cz/item/CS_URS_2025_01/122251102" TargetMode="External"/><Relationship Id="rId29" Type="http://schemas.openxmlformats.org/officeDocument/2006/relationships/hyperlink" Target="https://podminky.urs.cz/item/CS_URS_2025_01/311361821" TargetMode="External"/><Relationship Id="rId255" Type="http://schemas.openxmlformats.org/officeDocument/2006/relationships/hyperlink" Target="https://podminky.urs.cz/item/CS_URS_2025_01/781121011" TargetMode="External"/><Relationship Id="rId40" Type="http://schemas.openxmlformats.org/officeDocument/2006/relationships/hyperlink" Target="https://podminky.urs.cz/item/CS_URS_2025_01/341351112" TargetMode="External"/><Relationship Id="rId115" Type="http://schemas.openxmlformats.org/officeDocument/2006/relationships/hyperlink" Target="https://podminky.urs.cz/item/CS_URS_2025_01/711111001" TargetMode="External"/><Relationship Id="rId136" Type="http://schemas.openxmlformats.org/officeDocument/2006/relationships/hyperlink" Target="https://podminky.urs.cz/item/CS_URS_2025_01/713154113" TargetMode="External"/><Relationship Id="rId157" Type="http://schemas.openxmlformats.org/officeDocument/2006/relationships/hyperlink" Target="https://podminky.urs.cz/item/CS_URS_2025_01/762342511" TargetMode="External"/><Relationship Id="rId178" Type="http://schemas.openxmlformats.org/officeDocument/2006/relationships/hyperlink" Target="https://podminky.urs.cz/item/CS_URS_2025_01/763131471" TargetMode="External"/><Relationship Id="rId61" Type="http://schemas.openxmlformats.org/officeDocument/2006/relationships/hyperlink" Target="https://podminky.urs.cz/item/CS_URS_2025_01/622111121" TargetMode="External"/><Relationship Id="rId82" Type="http://schemas.openxmlformats.org/officeDocument/2006/relationships/hyperlink" Target="https://podminky.urs.cz/item/CS_URS_2025_01/634112112" TargetMode="External"/><Relationship Id="rId199" Type="http://schemas.openxmlformats.org/officeDocument/2006/relationships/hyperlink" Target="https://podminky.urs.cz/item/CS_URS_2025_01/764226443" TargetMode="External"/><Relationship Id="rId203" Type="http://schemas.openxmlformats.org/officeDocument/2006/relationships/hyperlink" Target="https://podminky.urs.cz/item/CS_URS_2025_01/764521404" TargetMode="External"/><Relationship Id="rId19" Type="http://schemas.openxmlformats.org/officeDocument/2006/relationships/hyperlink" Target="https://podminky.urs.cz/item/CS_URS_2025_01/274321311" TargetMode="External"/><Relationship Id="rId224" Type="http://schemas.openxmlformats.org/officeDocument/2006/relationships/hyperlink" Target="https://podminky.urs.cz/item/CS_URS_2025_01/766660351" TargetMode="External"/><Relationship Id="rId245" Type="http://schemas.openxmlformats.org/officeDocument/2006/relationships/hyperlink" Target="https://podminky.urs.cz/item/CS_URS_2025_01/775541111" TargetMode="External"/><Relationship Id="rId266" Type="http://schemas.openxmlformats.org/officeDocument/2006/relationships/hyperlink" Target="https://podminky.urs.cz/item/CS_URS_2025_01/783213121" TargetMode="External"/><Relationship Id="rId30" Type="http://schemas.openxmlformats.org/officeDocument/2006/relationships/hyperlink" Target="https://podminky.urs.cz/item/CS_URS_2025_01/317142420" TargetMode="External"/><Relationship Id="rId105" Type="http://schemas.openxmlformats.org/officeDocument/2006/relationships/hyperlink" Target="https://podminky.urs.cz/item/CS_URS_2025_01/977151123" TargetMode="External"/><Relationship Id="rId126" Type="http://schemas.openxmlformats.org/officeDocument/2006/relationships/hyperlink" Target="https://podminky.urs.cz/item/CS_URS_2025_01/998712202" TargetMode="External"/><Relationship Id="rId147" Type="http://schemas.openxmlformats.org/officeDocument/2006/relationships/hyperlink" Target="https://podminky.urs.cz/item/CS_URS_2025_01/762211120" TargetMode="External"/><Relationship Id="rId168" Type="http://schemas.openxmlformats.org/officeDocument/2006/relationships/hyperlink" Target="https://podminky.urs.cz/item/CS_URS_2025_01/998762202" TargetMode="External"/><Relationship Id="rId51" Type="http://schemas.openxmlformats.org/officeDocument/2006/relationships/hyperlink" Target="https://podminky.urs.cz/item/CS_URS_2025_01/611325416" TargetMode="External"/><Relationship Id="rId72" Type="http://schemas.openxmlformats.org/officeDocument/2006/relationships/hyperlink" Target="https://podminky.urs.cz/item/CS_URS_2025_01/622381022" TargetMode="External"/><Relationship Id="rId93" Type="http://schemas.openxmlformats.org/officeDocument/2006/relationships/hyperlink" Target="https://podminky.urs.cz/item/CS_URS_2025_01/941111821" TargetMode="External"/><Relationship Id="rId189" Type="http://schemas.openxmlformats.org/officeDocument/2006/relationships/hyperlink" Target="https://podminky.urs.cz/item/CS_URS_2025_01/764221406" TargetMode="External"/><Relationship Id="rId3" Type="http://schemas.openxmlformats.org/officeDocument/2006/relationships/hyperlink" Target="https://podminky.urs.cz/item/CS_URS_2025_01/132251103" TargetMode="External"/><Relationship Id="rId214" Type="http://schemas.openxmlformats.org/officeDocument/2006/relationships/hyperlink" Target="https://podminky.urs.cz/item/CS_URS_2025_01/998765202" TargetMode="External"/><Relationship Id="rId235" Type="http://schemas.openxmlformats.org/officeDocument/2006/relationships/hyperlink" Target="https://podminky.urs.cz/item/CS_URS_2025_01/771591112" TargetMode="External"/><Relationship Id="rId256" Type="http://schemas.openxmlformats.org/officeDocument/2006/relationships/hyperlink" Target="https://podminky.urs.cz/item/CS_URS_2025_01/781131112" TargetMode="External"/><Relationship Id="rId116" Type="http://schemas.openxmlformats.org/officeDocument/2006/relationships/hyperlink" Target="https://podminky.urs.cz/item/CS_URS_2025_01/711112001" TargetMode="External"/><Relationship Id="rId137" Type="http://schemas.openxmlformats.org/officeDocument/2006/relationships/hyperlink" Target="https://podminky.urs.cz/item/CS_URS_2025_01/713191132" TargetMode="External"/><Relationship Id="rId158" Type="http://schemas.openxmlformats.org/officeDocument/2006/relationships/hyperlink" Target="https://podminky.urs.cz/item/CS_URS_2025_01/762353320" TargetMode="External"/><Relationship Id="rId20" Type="http://schemas.openxmlformats.org/officeDocument/2006/relationships/hyperlink" Target="https://podminky.urs.cz/item/CS_URS_2025_01/274361821" TargetMode="External"/><Relationship Id="rId41" Type="http://schemas.openxmlformats.org/officeDocument/2006/relationships/hyperlink" Target="https://podminky.urs.cz/item/CS_URS_2025_01/342272225" TargetMode="External"/><Relationship Id="rId62" Type="http://schemas.openxmlformats.org/officeDocument/2006/relationships/hyperlink" Target="https://podminky.urs.cz/item/CS_URS_2025_01/622151021" TargetMode="External"/><Relationship Id="rId83" Type="http://schemas.openxmlformats.org/officeDocument/2006/relationships/hyperlink" Target="https://podminky.urs.cz/item/CS_URS_2025_01/635111241" TargetMode="External"/><Relationship Id="rId179" Type="http://schemas.openxmlformats.org/officeDocument/2006/relationships/hyperlink" Target="https://podminky.urs.cz/item/CS_URS_2025_01/763131751" TargetMode="External"/><Relationship Id="rId190" Type="http://schemas.openxmlformats.org/officeDocument/2006/relationships/hyperlink" Target="https://podminky.urs.cz/item/CS_URS_2025_01/764221467" TargetMode="External"/><Relationship Id="rId204" Type="http://schemas.openxmlformats.org/officeDocument/2006/relationships/hyperlink" Target="https://podminky.urs.cz/item/CS_URS_2025_01/764521443" TargetMode="External"/><Relationship Id="rId225" Type="http://schemas.openxmlformats.org/officeDocument/2006/relationships/hyperlink" Target="https://podminky.urs.cz/item/CS_URS_2025_01/766660358" TargetMode="External"/><Relationship Id="rId246" Type="http://schemas.openxmlformats.org/officeDocument/2006/relationships/hyperlink" Target="https://podminky.urs.cz/item/CS_URS_2025_01/775541191" TargetMode="External"/><Relationship Id="rId267" Type="http://schemas.openxmlformats.org/officeDocument/2006/relationships/hyperlink" Target="https://podminky.urs.cz/item/CS_URS_2025_01/783218211" TargetMode="External"/><Relationship Id="rId106" Type="http://schemas.openxmlformats.org/officeDocument/2006/relationships/hyperlink" Target="https://podminky.urs.cz/item/CS_URS_2025_01/977151124" TargetMode="External"/><Relationship Id="rId127" Type="http://schemas.openxmlformats.org/officeDocument/2006/relationships/hyperlink" Target="https://podminky.urs.cz/item/CS_URS_2025_01/713111121" TargetMode="External"/><Relationship Id="rId10" Type="http://schemas.openxmlformats.org/officeDocument/2006/relationships/hyperlink" Target="https://podminky.urs.cz/item/CS_URS_2025_01/211971110" TargetMode="External"/><Relationship Id="rId31" Type="http://schemas.openxmlformats.org/officeDocument/2006/relationships/hyperlink" Target="https://podminky.urs.cz/item/CS_URS_2025_01/317142442" TargetMode="External"/><Relationship Id="rId52" Type="http://schemas.openxmlformats.org/officeDocument/2006/relationships/hyperlink" Target="https://podminky.urs.cz/item/CS_URS_2025_01/612131121" TargetMode="External"/><Relationship Id="rId73" Type="http://schemas.openxmlformats.org/officeDocument/2006/relationships/hyperlink" Target="https://podminky.urs.cz/item/CS_URS_2025_01/622531012" TargetMode="External"/><Relationship Id="rId94" Type="http://schemas.openxmlformats.org/officeDocument/2006/relationships/hyperlink" Target="https://podminky.urs.cz/item/CS_URS_2025_01/949101111" TargetMode="External"/><Relationship Id="rId148" Type="http://schemas.openxmlformats.org/officeDocument/2006/relationships/hyperlink" Target="https://podminky.urs.cz/item/CS_URS_2025_01/762295001" TargetMode="External"/><Relationship Id="rId169" Type="http://schemas.openxmlformats.org/officeDocument/2006/relationships/hyperlink" Target="https://podminky.urs.cz/item/CS_URS_2025_01/763111414" TargetMode="External"/><Relationship Id="rId4" Type="http://schemas.openxmlformats.org/officeDocument/2006/relationships/hyperlink" Target="https://podminky.urs.cz/item/CS_URS_2025_01/162251102" TargetMode="External"/><Relationship Id="rId180" Type="http://schemas.openxmlformats.org/officeDocument/2006/relationships/hyperlink" Target="https://podminky.urs.cz/item/CS_URS_2025_01/763161519" TargetMode="External"/><Relationship Id="rId215" Type="http://schemas.openxmlformats.org/officeDocument/2006/relationships/hyperlink" Target="https://podminky.urs.cz/item/CS_URS_2025_01/766412214" TargetMode="External"/><Relationship Id="rId236" Type="http://schemas.openxmlformats.org/officeDocument/2006/relationships/hyperlink" Target="https://podminky.urs.cz/item/CS_URS_2025_01/771591115" TargetMode="External"/><Relationship Id="rId257" Type="http://schemas.openxmlformats.org/officeDocument/2006/relationships/hyperlink" Target="https://podminky.urs.cz/item/CS_URS_2025_01/781131232" TargetMode="External"/><Relationship Id="rId42" Type="http://schemas.openxmlformats.org/officeDocument/2006/relationships/hyperlink" Target="https://podminky.urs.cz/item/CS_URS_2025_01/342272235" TargetMode="External"/><Relationship Id="rId84" Type="http://schemas.openxmlformats.org/officeDocument/2006/relationships/hyperlink" Target="https://podminky.urs.cz/item/CS_URS_2025_01/636311132" TargetMode="External"/><Relationship Id="rId138" Type="http://schemas.openxmlformats.org/officeDocument/2006/relationships/hyperlink" Target="https://podminky.urs.cz/item/CS_URS_2025_01/713191411" TargetMode="External"/><Relationship Id="rId191" Type="http://schemas.openxmlformats.org/officeDocument/2006/relationships/hyperlink" Target="https://podminky.urs.cz/item/CS_URS_2025_01/764221476" TargetMode="External"/><Relationship Id="rId205" Type="http://schemas.openxmlformats.org/officeDocument/2006/relationships/hyperlink" Target="https://podminky.urs.cz/item/CS_URS_2025_01/764521444" TargetMode="External"/><Relationship Id="rId247" Type="http://schemas.openxmlformats.org/officeDocument/2006/relationships/hyperlink" Target="https://podminky.urs.cz/item/CS_URS_2025_01/998775202" TargetMode="External"/><Relationship Id="rId107" Type="http://schemas.openxmlformats.org/officeDocument/2006/relationships/hyperlink" Target="https://podminky.urs.cz/item/CS_URS_2025_01/993111111" TargetMode="External"/><Relationship Id="rId11" Type="http://schemas.openxmlformats.org/officeDocument/2006/relationships/hyperlink" Target="https://podminky.urs.cz/item/CS_URS_2025_01/212572111" TargetMode="External"/><Relationship Id="rId53" Type="http://schemas.openxmlformats.org/officeDocument/2006/relationships/hyperlink" Target="https://podminky.urs.cz/item/CS_URS_2025_01/612142001" TargetMode="External"/><Relationship Id="rId149" Type="http://schemas.openxmlformats.org/officeDocument/2006/relationships/hyperlink" Target="https://podminky.urs.cz/item/CS_URS_2025_01/76233213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722174002" TargetMode="External"/><Relationship Id="rId18" Type="http://schemas.openxmlformats.org/officeDocument/2006/relationships/hyperlink" Target="https://podminky.urs.cz/item/CS_URS_2025_01/722174024" TargetMode="External"/><Relationship Id="rId26" Type="http://schemas.openxmlformats.org/officeDocument/2006/relationships/hyperlink" Target="https://podminky.urs.cz/item/CS_URS_2025_01/722262163" TargetMode="External"/><Relationship Id="rId39" Type="http://schemas.openxmlformats.org/officeDocument/2006/relationships/hyperlink" Target="https://podminky.urs.cz/item/CS_URS_2025_01/725244654" TargetMode="External"/><Relationship Id="rId21" Type="http://schemas.openxmlformats.org/officeDocument/2006/relationships/hyperlink" Target="https://podminky.urs.cz/item/CS_URS_2025_01/722224115" TargetMode="External"/><Relationship Id="rId34" Type="http://schemas.openxmlformats.org/officeDocument/2006/relationships/hyperlink" Target="https://podminky.urs.cz/item/CS_URS_2025_01/725121025" TargetMode="External"/><Relationship Id="rId42" Type="http://schemas.openxmlformats.org/officeDocument/2006/relationships/hyperlink" Target="https://podminky.urs.cz/item/CS_URS_2025_01/725531102" TargetMode="External"/><Relationship Id="rId47" Type="http://schemas.openxmlformats.org/officeDocument/2006/relationships/hyperlink" Target="https://podminky.urs.cz/item/CS_URS_2025_01/725861102" TargetMode="External"/><Relationship Id="rId50" Type="http://schemas.openxmlformats.org/officeDocument/2006/relationships/hyperlink" Target="https://podminky.urs.cz/item/CS_URS_2025_01/725865411" TargetMode="External"/><Relationship Id="rId55" Type="http://schemas.openxmlformats.org/officeDocument/2006/relationships/hyperlink" Target="https://podminky.urs.cz/item/CS_URS_2025_01/726191001" TargetMode="External"/><Relationship Id="rId7" Type="http://schemas.openxmlformats.org/officeDocument/2006/relationships/hyperlink" Target="https://podminky.urs.cz/item/CS_URS_2025_01/721174043" TargetMode="External"/><Relationship Id="rId2" Type="http://schemas.openxmlformats.org/officeDocument/2006/relationships/hyperlink" Target="https://podminky.urs.cz/item/CS_URS_2025_01/721173402" TargetMode="External"/><Relationship Id="rId16" Type="http://schemas.openxmlformats.org/officeDocument/2006/relationships/hyperlink" Target="https://podminky.urs.cz/item/CS_URS_2025_01/722174022" TargetMode="External"/><Relationship Id="rId29" Type="http://schemas.openxmlformats.org/officeDocument/2006/relationships/hyperlink" Target="https://podminky.urs.cz/item/CS_URS_2025_01/722290246" TargetMode="External"/><Relationship Id="rId11" Type="http://schemas.openxmlformats.org/officeDocument/2006/relationships/hyperlink" Target="https://podminky.urs.cz/item/CS_URS_2025_01/721290112" TargetMode="External"/><Relationship Id="rId24" Type="http://schemas.openxmlformats.org/officeDocument/2006/relationships/hyperlink" Target="https://podminky.urs.cz/item/CS_URS_2025_01/722240122" TargetMode="External"/><Relationship Id="rId32" Type="http://schemas.openxmlformats.org/officeDocument/2006/relationships/hyperlink" Target="https://podminky.urs.cz/item/CS_URS_2025_01/725119125" TargetMode="External"/><Relationship Id="rId37" Type="http://schemas.openxmlformats.org/officeDocument/2006/relationships/hyperlink" Target="https://podminky.urs.cz/item/CS_URS_2025_01/725241113" TargetMode="External"/><Relationship Id="rId40" Type="http://schemas.openxmlformats.org/officeDocument/2006/relationships/hyperlink" Target="https://podminky.urs.cz/item/CS_URS_2025_01/725244813" TargetMode="External"/><Relationship Id="rId45" Type="http://schemas.openxmlformats.org/officeDocument/2006/relationships/hyperlink" Target="https://podminky.urs.cz/item/CS_URS_2025_01/725829131" TargetMode="External"/><Relationship Id="rId53" Type="http://schemas.openxmlformats.org/officeDocument/2006/relationships/hyperlink" Target="https://podminky.urs.cz/item/CS_URS_2025_01/726131042" TargetMode="External"/><Relationship Id="rId58" Type="http://schemas.openxmlformats.org/officeDocument/2006/relationships/drawing" Target="../drawings/drawing4.xml"/><Relationship Id="rId5" Type="http://schemas.openxmlformats.org/officeDocument/2006/relationships/hyperlink" Target="https://podminky.urs.cz/item/CS_URS_2025_01/721174025" TargetMode="External"/><Relationship Id="rId19" Type="http://schemas.openxmlformats.org/officeDocument/2006/relationships/hyperlink" Target="https://podminky.urs.cz/item/CS_URS_2025_01/722181231" TargetMode="External"/><Relationship Id="rId4" Type="http://schemas.openxmlformats.org/officeDocument/2006/relationships/hyperlink" Target="https://podminky.urs.cz/item/CS_URS_2025_01/721174024" TargetMode="External"/><Relationship Id="rId9" Type="http://schemas.openxmlformats.org/officeDocument/2006/relationships/hyperlink" Target="https://podminky.urs.cz/item/CS_URS_2025_01/721226511" TargetMode="External"/><Relationship Id="rId14" Type="http://schemas.openxmlformats.org/officeDocument/2006/relationships/hyperlink" Target="https://podminky.urs.cz/item/CS_URS_2025_01/722174003" TargetMode="External"/><Relationship Id="rId22" Type="http://schemas.openxmlformats.org/officeDocument/2006/relationships/hyperlink" Target="https://podminky.urs.cz/item/CS_URS_2025_01/722231141" TargetMode="External"/><Relationship Id="rId27" Type="http://schemas.openxmlformats.org/officeDocument/2006/relationships/hyperlink" Target="https://podminky.urs.cz/item/CS_URS_2025_01/722263205" TargetMode="External"/><Relationship Id="rId30" Type="http://schemas.openxmlformats.org/officeDocument/2006/relationships/hyperlink" Target="https://podminky.urs.cz/item/CS_URS_2025_01/998722202" TargetMode="External"/><Relationship Id="rId35" Type="http://schemas.openxmlformats.org/officeDocument/2006/relationships/hyperlink" Target="https://podminky.urs.cz/item/CS_URS_2025_01/725121511" TargetMode="External"/><Relationship Id="rId43" Type="http://schemas.openxmlformats.org/officeDocument/2006/relationships/hyperlink" Target="https://podminky.urs.cz/item/CS_URS_2025_01/725821325" TargetMode="External"/><Relationship Id="rId48" Type="http://schemas.openxmlformats.org/officeDocument/2006/relationships/hyperlink" Target="https://podminky.urs.cz/item/CS_URS_2025_01/725862103" TargetMode="External"/><Relationship Id="rId56" Type="http://schemas.openxmlformats.org/officeDocument/2006/relationships/hyperlink" Target="https://podminky.urs.cz/item/CS_URS_2025_01/726191011" TargetMode="External"/><Relationship Id="rId8" Type="http://schemas.openxmlformats.org/officeDocument/2006/relationships/hyperlink" Target="https://podminky.urs.cz/item/CS_URS_2025_01/721212125" TargetMode="External"/><Relationship Id="rId51" Type="http://schemas.openxmlformats.org/officeDocument/2006/relationships/hyperlink" Target="https://podminky.urs.cz/item/CS_URS_2025_01/998725202" TargetMode="External"/><Relationship Id="rId3" Type="http://schemas.openxmlformats.org/officeDocument/2006/relationships/hyperlink" Target="https://podminky.urs.cz/item/CS_URS_2025_01/721173403" TargetMode="External"/><Relationship Id="rId12" Type="http://schemas.openxmlformats.org/officeDocument/2006/relationships/hyperlink" Target="https://podminky.urs.cz/item/CS_URS_2025_01/998721202" TargetMode="External"/><Relationship Id="rId17" Type="http://schemas.openxmlformats.org/officeDocument/2006/relationships/hyperlink" Target="https://podminky.urs.cz/item/CS_URS_2025_01/722174023" TargetMode="External"/><Relationship Id="rId25" Type="http://schemas.openxmlformats.org/officeDocument/2006/relationships/hyperlink" Target="https://podminky.urs.cz/item/CS_URS_2025_01/722240124" TargetMode="External"/><Relationship Id="rId33" Type="http://schemas.openxmlformats.org/officeDocument/2006/relationships/hyperlink" Target="https://podminky.urs.cz/item/CS_URS_2025_01/725119131" TargetMode="External"/><Relationship Id="rId38" Type="http://schemas.openxmlformats.org/officeDocument/2006/relationships/hyperlink" Target="https://podminky.urs.cz/item/CS_URS_2025_01/725241142" TargetMode="External"/><Relationship Id="rId46" Type="http://schemas.openxmlformats.org/officeDocument/2006/relationships/hyperlink" Target="https://podminky.urs.cz/item/CS_URS_2025_01/725841312" TargetMode="External"/><Relationship Id="rId20" Type="http://schemas.openxmlformats.org/officeDocument/2006/relationships/hyperlink" Target="https://podminky.urs.cz/item/CS_URS_2025_01/722181232" TargetMode="External"/><Relationship Id="rId41" Type="http://schemas.openxmlformats.org/officeDocument/2006/relationships/hyperlink" Target="https://podminky.urs.cz/item/CS_URS_2025_01/725339111" TargetMode="External"/><Relationship Id="rId54" Type="http://schemas.openxmlformats.org/officeDocument/2006/relationships/hyperlink" Target="https://podminky.urs.cz/item/CS_URS_2025_01/726131043" TargetMode="External"/><Relationship Id="rId1" Type="http://schemas.openxmlformats.org/officeDocument/2006/relationships/hyperlink" Target="https://podminky.urs.cz/item/CS_URS_2025_01/721173401" TargetMode="External"/><Relationship Id="rId6" Type="http://schemas.openxmlformats.org/officeDocument/2006/relationships/hyperlink" Target="https://podminky.urs.cz/item/CS_URS_2025_01/721174042" TargetMode="External"/><Relationship Id="rId15" Type="http://schemas.openxmlformats.org/officeDocument/2006/relationships/hyperlink" Target="https://podminky.urs.cz/item/CS_URS_2025_01/722174004" TargetMode="External"/><Relationship Id="rId23" Type="http://schemas.openxmlformats.org/officeDocument/2006/relationships/hyperlink" Target="https://podminky.urs.cz/item/CS_URS_2025_01/722231221" TargetMode="External"/><Relationship Id="rId28" Type="http://schemas.openxmlformats.org/officeDocument/2006/relationships/hyperlink" Target="https://podminky.urs.cz/item/CS_URS_2025_01/722290234" TargetMode="External"/><Relationship Id="rId36" Type="http://schemas.openxmlformats.org/officeDocument/2006/relationships/hyperlink" Target="https://podminky.urs.cz/item/CS_URS_2025_01/725219102" TargetMode="External"/><Relationship Id="rId49" Type="http://schemas.openxmlformats.org/officeDocument/2006/relationships/hyperlink" Target="https://podminky.urs.cz/item/CS_URS_2025_01/725865312" TargetMode="External"/><Relationship Id="rId57" Type="http://schemas.openxmlformats.org/officeDocument/2006/relationships/hyperlink" Target="https://podminky.urs.cz/item/CS_URS_2025_01/998726212" TargetMode="External"/><Relationship Id="rId10" Type="http://schemas.openxmlformats.org/officeDocument/2006/relationships/hyperlink" Target="https://podminky.urs.cz/item/CS_URS_2025_01/721290111" TargetMode="External"/><Relationship Id="rId31" Type="http://schemas.openxmlformats.org/officeDocument/2006/relationships/hyperlink" Target="https://podminky.urs.cz/item/CS_URS_2025_01/725112001" TargetMode="External"/><Relationship Id="rId44" Type="http://schemas.openxmlformats.org/officeDocument/2006/relationships/hyperlink" Target="https://podminky.urs.cz/item/CS_URS_2025_01/725822613" TargetMode="External"/><Relationship Id="rId52" Type="http://schemas.openxmlformats.org/officeDocument/2006/relationships/hyperlink" Target="https://podminky.urs.cz/item/CS_URS_2025_01/72613102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51525051" TargetMode="External"/><Relationship Id="rId13" Type="http://schemas.openxmlformats.org/officeDocument/2006/relationships/hyperlink" Target="https://podminky.urs.cz/item/CS_URS_2025_01/751526431" TargetMode="External"/><Relationship Id="rId3" Type="http://schemas.openxmlformats.org/officeDocument/2006/relationships/hyperlink" Target="https://podminky.urs.cz/item/CS_URS_2025_01/751398011" TargetMode="External"/><Relationship Id="rId7" Type="http://schemas.openxmlformats.org/officeDocument/2006/relationships/hyperlink" Target="https://podminky.urs.cz/item/CS_URS_2025_01/751514762" TargetMode="External"/><Relationship Id="rId12" Type="http://schemas.openxmlformats.org/officeDocument/2006/relationships/hyperlink" Target="https://podminky.urs.cz/item/CS_URS_2025_01/751526336" TargetMode="External"/><Relationship Id="rId17" Type="http://schemas.openxmlformats.org/officeDocument/2006/relationships/drawing" Target="../drawings/drawing8.xml"/><Relationship Id="rId2" Type="http://schemas.openxmlformats.org/officeDocument/2006/relationships/hyperlink" Target="https://podminky.urs.cz/item/CS_URS_2025_01/751133012" TargetMode="External"/><Relationship Id="rId16" Type="http://schemas.openxmlformats.org/officeDocument/2006/relationships/hyperlink" Target="https://podminky.urs.cz/item/CS_URS_2025_01/751537032" TargetMode="External"/><Relationship Id="rId1" Type="http://schemas.openxmlformats.org/officeDocument/2006/relationships/hyperlink" Target="https://podminky.urs.cz/item/CS_URS_2025_01/751111012" TargetMode="External"/><Relationship Id="rId6" Type="http://schemas.openxmlformats.org/officeDocument/2006/relationships/hyperlink" Target="https://podminky.urs.cz/item/CS_URS_2025_01/751514761" TargetMode="External"/><Relationship Id="rId11" Type="http://schemas.openxmlformats.org/officeDocument/2006/relationships/hyperlink" Target="https://podminky.urs.cz/item/CS_URS_2025_01/751526152" TargetMode="External"/><Relationship Id="rId5" Type="http://schemas.openxmlformats.org/officeDocument/2006/relationships/hyperlink" Target="https://podminky.urs.cz/item/CS_URS_2025_01/751398032" TargetMode="External"/><Relationship Id="rId15" Type="http://schemas.openxmlformats.org/officeDocument/2006/relationships/hyperlink" Target="https://podminky.urs.cz/item/CS_URS_2025_01/751526636" TargetMode="External"/><Relationship Id="rId10" Type="http://schemas.openxmlformats.org/officeDocument/2006/relationships/hyperlink" Target="https://podminky.urs.cz/item/CS_URS_2025_01/751526151" TargetMode="External"/><Relationship Id="rId4" Type="http://schemas.openxmlformats.org/officeDocument/2006/relationships/hyperlink" Target="https://podminky.urs.cz/item/CS_URS_2025_01/751398012" TargetMode="External"/><Relationship Id="rId9" Type="http://schemas.openxmlformats.org/officeDocument/2006/relationships/hyperlink" Target="https://podminky.urs.cz/item/CS_URS_2025_01/751525052" TargetMode="External"/><Relationship Id="rId14" Type="http://schemas.openxmlformats.org/officeDocument/2006/relationships/hyperlink" Target="https://podminky.urs.cz/item/CS_URS_2025_01/75152663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5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" customHeight="1">
      <c r="AR2" s="558"/>
      <c r="AS2" s="558"/>
      <c r="AT2" s="558"/>
      <c r="AU2" s="558"/>
      <c r="AV2" s="558"/>
      <c r="AW2" s="558"/>
      <c r="AX2" s="558"/>
      <c r="AY2" s="558"/>
      <c r="AZ2" s="558"/>
      <c r="BA2" s="558"/>
      <c r="BB2" s="558"/>
      <c r="BC2" s="558"/>
      <c r="BD2" s="558"/>
      <c r="BE2" s="558"/>
      <c r="BS2" s="18" t="s">
        <v>6</v>
      </c>
      <c r="BT2" s="18" t="s">
        <v>7</v>
      </c>
    </row>
    <row r="3" spans="1:74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557" t="s">
        <v>14</v>
      </c>
      <c r="L5" s="558"/>
      <c r="M5" s="558"/>
      <c r="N5" s="558"/>
      <c r="O5" s="558"/>
      <c r="P5" s="558"/>
      <c r="Q5" s="558"/>
      <c r="R5" s="558"/>
      <c r="S5" s="558"/>
      <c r="T5" s="558"/>
      <c r="U5" s="558"/>
      <c r="V5" s="558"/>
      <c r="W5" s="558"/>
      <c r="X5" s="558"/>
      <c r="Y5" s="558"/>
      <c r="Z5" s="558"/>
      <c r="AA5" s="558"/>
      <c r="AB5" s="558"/>
      <c r="AC5" s="558"/>
      <c r="AD5" s="558"/>
      <c r="AE5" s="558"/>
      <c r="AF5" s="558"/>
      <c r="AG5" s="558"/>
      <c r="AH5" s="558"/>
      <c r="AI5" s="558"/>
      <c r="AJ5" s="558"/>
      <c r="AK5" s="558"/>
      <c r="AL5" s="558"/>
      <c r="AM5" s="558"/>
      <c r="AN5" s="558"/>
      <c r="AO5" s="558"/>
      <c r="AR5" s="21"/>
      <c r="BE5" s="554" t="s">
        <v>15</v>
      </c>
      <c r="BS5" s="18" t="s">
        <v>6</v>
      </c>
    </row>
    <row r="6" spans="1:74" ht="36.9" customHeight="1">
      <c r="B6" s="21"/>
      <c r="D6" s="27" t="s">
        <v>16</v>
      </c>
      <c r="K6" s="559" t="s">
        <v>17</v>
      </c>
      <c r="L6" s="558"/>
      <c r="M6" s="558"/>
      <c r="N6" s="558"/>
      <c r="O6" s="558"/>
      <c r="P6" s="558"/>
      <c r="Q6" s="558"/>
      <c r="R6" s="558"/>
      <c r="S6" s="558"/>
      <c r="T6" s="558"/>
      <c r="U6" s="558"/>
      <c r="V6" s="558"/>
      <c r="W6" s="558"/>
      <c r="X6" s="558"/>
      <c r="Y6" s="558"/>
      <c r="Z6" s="558"/>
      <c r="AA6" s="558"/>
      <c r="AB6" s="558"/>
      <c r="AC6" s="558"/>
      <c r="AD6" s="558"/>
      <c r="AE6" s="558"/>
      <c r="AF6" s="558"/>
      <c r="AG6" s="558"/>
      <c r="AH6" s="558"/>
      <c r="AI6" s="558"/>
      <c r="AJ6" s="558"/>
      <c r="AK6" s="558"/>
      <c r="AL6" s="558"/>
      <c r="AM6" s="558"/>
      <c r="AN6" s="558"/>
      <c r="AO6" s="558"/>
      <c r="AR6" s="21"/>
      <c r="BE6" s="555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555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555"/>
      <c r="BS8" s="18" t="s">
        <v>6</v>
      </c>
    </row>
    <row r="9" spans="1:74" ht="14.4" customHeight="1">
      <c r="B9" s="21"/>
      <c r="AR9" s="21"/>
      <c r="BE9" s="555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19</v>
      </c>
      <c r="AR10" s="21"/>
      <c r="BE10" s="555"/>
      <c r="BS10" s="18" t="s">
        <v>6</v>
      </c>
    </row>
    <row r="11" spans="1:74" ht="18.45" customHeight="1">
      <c r="B11" s="21"/>
      <c r="E11" s="26" t="s">
        <v>27</v>
      </c>
      <c r="AK11" s="28" t="s">
        <v>28</v>
      </c>
      <c r="AN11" s="26" t="s">
        <v>19</v>
      </c>
      <c r="AR11" s="21"/>
      <c r="BE11" s="555"/>
      <c r="BS11" s="18" t="s">
        <v>6</v>
      </c>
    </row>
    <row r="12" spans="1:74" ht="6.9" customHeight="1">
      <c r="B12" s="21"/>
      <c r="AR12" s="21"/>
      <c r="BE12" s="555"/>
      <c r="BS12" s="18" t="s">
        <v>6</v>
      </c>
    </row>
    <row r="13" spans="1:74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555"/>
      <c r="BS13" s="18" t="s">
        <v>6</v>
      </c>
    </row>
    <row r="14" spans="1:74" ht="13.2">
      <c r="B14" s="21"/>
      <c r="E14" s="560" t="s">
        <v>30</v>
      </c>
      <c r="F14" s="561"/>
      <c r="G14" s="561"/>
      <c r="H14" s="561"/>
      <c r="I14" s="561"/>
      <c r="J14" s="561"/>
      <c r="K14" s="561"/>
      <c r="L14" s="561"/>
      <c r="M14" s="561"/>
      <c r="N14" s="561"/>
      <c r="O14" s="561"/>
      <c r="P14" s="561"/>
      <c r="Q14" s="561"/>
      <c r="R14" s="561"/>
      <c r="S14" s="561"/>
      <c r="T14" s="561"/>
      <c r="U14" s="561"/>
      <c r="V14" s="561"/>
      <c r="W14" s="561"/>
      <c r="X14" s="561"/>
      <c r="Y14" s="561"/>
      <c r="Z14" s="561"/>
      <c r="AA14" s="561"/>
      <c r="AB14" s="561"/>
      <c r="AC14" s="561"/>
      <c r="AD14" s="561"/>
      <c r="AE14" s="561"/>
      <c r="AF14" s="561"/>
      <c r="AG14" s="561"/>
      <c r="AH14" s="561"/>
      <c r="AI14" s="561"/>
      <c r="AJ14" s="561"/>
      <c r="AK14" s="28" t="s">
        <v>28</v>
      </c>
      <c r="AN14" s="30" t="s">
        <v>30</v>
      </c>
      <c r="AR14" s="21"/>
      <c r="BE14" s="555"/>
      <c r="BS14" s="18" t="s">
        <v>6</v>
      </c>
    </row>
    <row r="15" spans="1:74" ht="6.9" customHeight="1">
      <c r="B15" s="21"/>
      <c r="AR15" s="21"/>
      <c r="BE15" s="555"/>
      <c r="BS15" s="18" t="s">
        <v>4</v>
      </c>
    </row>
    <row r="16" spans="1:74" ht="12" customHeight="1">
      <c r="B16" s="21"/>
      <c r="D16" s="28" t="s">
        <v>31</v>
      </c>
      <c r="AK16" s="28" t="s">
        <v>26</v>
      </c>
      <c r="AN16" s="26" t="s">
        <v>19</v>
      </c>
      <c r="AR16" s="21"/>
      <c r="BE16" s="555"/>
      <c r="BS16" s="18" t="s">
        <v>4</v>
      </c>
    </row>
    <row r="17" spans="2:71" ht="18.45" customHeight="1">
      <c r="B17" s="21"/>
      <c r="E17" s="26" t="s">
        <v>32</v>
      </c>
      <c r="AK17" s="28" t="s">
        <v>28</v>
      </c>
      <c r="AN17" s="26" t="s">
        <v>19</v>
      </c>
      <c r="AR17" s="21"/>
      <c r="BE17" s="555"/>
      <c r="BS17" s="18" t="s">
        <v>33</v>
      </c>
    </row>
    <row r="18" spans="2:71" ht="6.9" customHeight="1">
      <c r="B18" s="21"/>
      <c r="AR18" s="21"/>
      <c r="BE18" s="555"/>
      <c r="BS18" s="18" t="s">
        <v>6</v>
      </c>
    </row>
    <row r="19" spans="2:71" ht="12" customHeight="1">
      <c r="B19" s="21"/>
      <c r="D19" s="28" t="s">
        <v>34</v>
      </c>
      <c r="AK19" s="28" t="s">
        <v>26</v>
      </c>
      <c r="AN19" s="26" t="s">
        <v>35</v>
      </c>
      <c r="AR19" s="21"/>
      <c r="BE19" s="555"/>
      <c r="BS19" s="18" t="s">
        <v>6</v>
      </c>
    </row>
    <row r="20" spans="2:71" ht="18.45" customHeight="1">
      <c r="B20" s="21"/>
      <c r="E20" s="26" t="s">
        <v>36</v>
      </c>
      <c r="AK20" s="28" t="s">
        <v>28</v>
      </c>
      <c r="AN20" s="26" t="s">
        <v>37</v>
      </c>
      <c r="AR20" s="21"/>
      <c r="BE20" s="555"/>
      <c r="BS20" s="18" t="s">
        <v>4</v>
      </c>
    </row>
    <row r="21" spans="2:71" ht="6.9" customHeight="1">
      <c r="B21" s="21"/>
      <c r="AR21" s="21"/>
      <c r="BE21" s="555"/>
    </row>
    <row r="22" spans="2:71" ht="12" customHeight="1">
      <c r="B22" s="21"/>
      <c r="D22" s="28" t="s">
        <v>38</v>
      </c>
      <c r="AR22" s="21"/>
      <c r="BE22" s="555"/>
    </row>
    <row r="23" spans="2:71" ht="47.25" customHeight="1">
      <c r="B23" s="21"/>
      <c r="E23" s="562" t="s">
        <v>39</v>
      </c>
      <c r="F23" s="562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2"/>
      <c r="R23" s="562"/>
      <c r="S23" s="562"/>
      <c r="T23" s="562"/>
      <c r="U23" s="562"/>
      <c r="V23" s="562"/>
      <c r="W23" s="562"/>
      <c r="X23" s="562"/>
      <c r="Y23" s="562"/>
      <c r="Z23" s="562"/>
      <c r="AA23" s="562"/>
      <c r="AB23" s="562"/>
      <c r="AC23" s="562"/>
      <c r="AD23" s="562"/>
      <c r="AE23" s="562"/>
      <c r="AF23" s="562"/>
      <c r="AG23" s="562"/>
      <c r="AH23" s="562"/>
      <c r="AI23" s="562"/>
      <c r="AJ23" s="562"/>
      <c r="AK23" s="562"/>
      <c r="AL23" s="562"/>
      <c r="AM23" s="562"/>
      <c r="AN23" s="562"/>
      <c r="AR23" s="21"/>
      <c r="BE23" s="555"/>
    </row>
    <row r="24" spans="2:71" ht="6.9" customHeight="1">
      <c r="B24" s="21"/>
      <c r="AR24" s="21"/>
      <c r="BE24" s="555"/>
    </row>
    <row r="25" spans="2:7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555"/>
    </row>
    <row r="26" spans="2:71" s="1" customFormat="1" ht="25.95" customHeight="1">
      <c r="B26" s="33"/>
      <c r="D26" s="34" t="s">
        <v>40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563">
        <f>ROUND(AG54,2)</f>
        <v>0</v>
      </c>
      <c r="AL26" s="564"/>
      <c r="AM26" s="564"/>
      <c r="AN26" s="564"/>
      <c r="AO26" s="564"/>
      <c r="AR26" s="33"/>
      <c r="BE26" s="555"/>
    </row>
    <row r="27" spans="2:71" s="1" customFormat="1" ht="6.9" customHeight="1">
      <c r="B27" s="33"/>
      <c r="AR27" s="33"/>
      <c r="BE27" s="555"/>
    </row>
    <row r="28" spans="2:71" s="1" customFormat="1" ht="13.2">
      <c r="B28" s="33"/>
      <c r="L28" s="565" t="s">
        <v>41</v>
      </c>
      <c r="M28" s="565"/>
      <c r="N28" s="565"/>
      <c r="O28" s="565"/>
      <c r="P28" s="565"/>
      <c r="W28" s="565" t="s">
        <v>42</v>
      </c>
      <c r="X28" s="565"/>
      <c r="Y28" s="565"/>
      <c r="Z28" s="565"/>
      <c r="AA28" s="565"/>
      <c r="AB28" s="565"/>
      <c r="AC28" s="565"/>
      <c r="AD28" s="565"/>
      <c r="AE28" s="565"/>
      <c r="AK28" s="565" t="s">
        <v>43</v>
      </c>
      <c r="AL28" s="565"/>
      <c r="AM28" s="565"/>
      <c r="AN28" s="565"/>
      <c r="AO28" s="565"/>
      <c r="AR28" s="33"/>
      <c r="BE28" s="555"/>
    </row>
    <row r="29" spans="2:71" s="2" customFormat="1" ht="14.4" customHeight="1">
      <c r="B29" s="36"/>
      <c r="D29" s="28" t="s">
        <v>44</v>
      </c>
      <c r="F29" s="28" t="s">
        <v>45</v>
      </c>
      <c r="L29" s="568">
        <v>0.21</v>
      </c>
      <c r="M29" s="567"/>
      <c r="N29" s="567"/>
      <c r="O29" s="567"/>
      <c r="P29" s="567"/>
      <c r="W29" s="566">
        <f>ROUND(AZ54, 2)</f>
        <v>0</v>
      </c>
      <c r="X29" s="567"/>
      <c r="Y29" s="567"/>
      <c r="Z29" s="567"/>
      <c r="AA29" s="567"/>
      <c r="AB29" s="567"/>
      <c r="AC29" s="567"/>
      <c r="AD29" s="567"/>
      <c r="AE29" s="567"/>
      <c r="AK29" s="566">
        <f>ROUND(AV54, 2)</f>
        <v>0</v>
      </c>
      <c r="AL29" s="567"/>
      <c r="AM29" s="567"/>
      <c r="AN29" s="567"/>
      <c r="AO29" s="567"/>
      <c r="AR29" s="36"/>
      <c r="BE29" s="556"/>
    </row>
    <row r="30" spans="2:71" s="2" customFormat="1" ht="14.4" customHeight="1">
      <c r="B30" s="36"/>
      <c r="F30" s="28" t="s">
        <v>46</v>
      </c>
      <c r="L30" s="568">
        <v>0.12</v>
      </c>
      <c r="M30" s="567"/>
      <c r="N30" s="567"/>
      <c r="O30" s="567"/>
      <c r="P30" s="567"/>
      <c r="W30" s="566">
        <f>ROUND(BA54, 2)</f>
        <v>0</v>
      </c>
      <c r="X30" s="567"/>
      <c r="Y30" s="567"/>
      <c r="Z30" s="567"/>
      <c r="AA30" s="567"/>
      <c r="AB30" s="567"/>
      <c r="AC30" s="567"/>
      <c r="AD30" s="567"/>
      <c r="AE30" s="567"/>
      <c r="AK30" s="566">
        <f>ROUND(AW54, 2)</f>
        <v>0</v>
      </c>
      <c r="AL30" s="567"/>
      <c r="AM30" s="567"/>
      <c r="AN30" s="567"/>
      <c r="AO30" s="567"/>
      <c r="AR30" s="36"/>
      <c r="BE30" s="556"/>
    </row>
    <row r="31" spans="2:71" s="2" customFormat="1" ht="14.4" hidden="1" customHeight="1">
      <c r="B31" s="36"/>
      <c r="F31" s="28" t="s">
        <v>47</v>
      </c>
      <c r="L31" s="568">
        <v>0.21</v>
      </c>
      <c r="M31" s="567"/>
      <c r="N31" s="567"/>
      <c r="O31" s="567"/>
      <c r="P31" s="567"/>
      <c r="W31" s="566">
        <f>ROUND(BB54, 2)</f>
        <v>0</v>
      </c>
      <c r="X31" s="567"/>
      <c r="Y31" s="567"/>
      <c r="Z31" s="567"/>
      <c r="AA31" s="567"/>
      <c r="AB31" s="567"/>
      <c r="AC31" s="567"/>
      <c r="AD31" s="567"/>
      <c r="AE31" s="567"/>
      <c r="AK31" s="566">
        <v>0</v>
      </c>
      <c r="AL31" s="567"/>
      <c r="AM31" s="567"/>
      <c r="AN31" s="567"/>
      <c r="AO31" s="567"/>
      <c r="AR31" s="36"/>
      <c r="BE31" s="556"/>
    </row>
    <row r="32" spans="2:71" s="2" customFormat="1" ht="14.4" hidden="1" customHeight="1">
      <c r="B32" s="36"/>
      <c r="F32" s="28" t="s">
        <v>48</v>
      </c>
      <c r="L32" s="568">
        <v>0.12</v>
      </c>
      <c r="M32" s="567"/>
      <c r="N32" s="567"/>
      <c r="O32" s="567"/>
      <c r="P32" s="567"/>
      <c r="W32" s="566">
        <f>ROUND(BC54, 2)</f>
        <v>0</v>
      </c>
      <c r="X32" s="567"/>
      <c r="Y32" s="567"/>
      <c r="Z32" s="567"/>
      <c r="AA32" s="567"/>
      <c r="AB32" s="567"/>
      <c r="AC32" s="567"/>
      <c r="AD32" s="567"/>
      <c r="AE32" s="567"/>
      <c r="AK32" s="566">
        <v>0</v>
      </c>
      <c r="AL32" s="567"/>
      <c r="AM32" s="567"/>
      <c r="AN32" s="567"/>
      <c r="AO32" s="567"/>
      <c r="AR32" s="36"/>
      <c r="BE32" s="556"/>
    </row>
    <row r="33" spans="2:44" s="2" customFormat="1" ht="14.4" hidden="1" customHeight="1">
      <c r="B33" s="36"/>
      <c r="F33" s="28" t="s">
        <v>49</v>
      </c>
      <c r="L33" s="568">
        <v>0</v>
      </c>
      <c r="M33" s="567"/>
      <c r="N33" s="567"/>
      <c r="O33" s="567"/>
      <c r="P33" s="567"/>
      <c r="W33" s="566">
        <f>ROUND(BD54, 2)</f>
        <v>0</v>
      </c>
      <c r="X33" s="567"/>
      <c r="Y33" s="567"/>
      <c r="Z33" s="567"/>
      <c r="AA33" s="567"/>
      <c r="AB33" s="567"/>
      <c r="AC33" s="567"/>
      <c r="AD33" s="567"/>
      <c r="AE33" s="567"/>
      <c r="AK33" s="566">
        <v>0</v>
      </c>
      <c r="AL33" s="567"/>
      <c r="AM33" s="567"/>
      <c r="AN33" s="567"/>
      <c r="AO33" s="567"/>
      <c r="AR33" s="36"/>
    </row>
    <row r="34" spans="2:44" s="1" customFormat="1" ht="6.9" customHeight="1">
      <c r="B34" s="33"/>
      <c r="AR34" s="33"/>
    </row>
    <row r="35" spans="2:44" s="1" customFormat="1" ht="25.95" customHeight="1">
      <c r="B35" s="33"/>
      <c r="C35" s="37"/>
      <c r="D35" s="38" t="s">
        <v>50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51</v>
      </c>
      <c r="U35" s="39"/>
      <c r="V35" s="39"/>
      <c r="W35" s="39"/>
      <c r="X35" s="572" t="s">
        <v>52</v>
      </c>
      <c r="Y35" s="570"/>
      <c r="Z35" s="570"/>
      <c r="AA35" s="570"/>
      <c r="AB35" s="570"/>
      <c r="AC35" s="39"/>
      <c r="AD35" s="39"/>
      <c r="AE35" s="39"/>
      <c r="AF35" s="39"/>
      <c r="AG35" s="39"/>
      <c r="AH35" s="39"/>
      <c r="AI35" s="39"/>
      <c r="AJ35" s="39"/>
      <c r="AK35" s="569">
        <f>SUM(AK26:AK33)</f>
        <v>0</v>
      </c>
      <c r="AL35" s="570"/>
      <c r="AM35" s="570"/>
      <c r="AN35" s="570"/>
      <c r="AO35" s="571"/>
      <c r="AP35" s="37"/>
      <c r="AQ35" s="37"/>
      <c r="AR35" s="33"/>
    </row>
    <row r="36" spans="2:44" s="1" customFormat="1" ht="6.9" customHeight="1">
      <c r="B36" s="33"/>
      <c r="AR36" s="33"/>
    </row>
    <row r="37" spans="2:44" s="1" customFormat="1" ht="6.9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3"/>
    </row>
    <row r="41" spans="2:44" s="1" customFormat="1" ht="6.9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3"/>
    </row>
    <row r="42" spans="2:44" s="1" customFormat="1" ht="24.9" customHeight="1">
      <c r="B42" s="33"/>
      <c r="C42" s="22" t="s">
        <v>53</v>
      </c>
      <c r="AR42" s="33"/>
    </row>
    <row r="43" spans="2:44" s="1" customFormat="1" ht="6.9" customHeight="1">
      <c r="B43" s="33"/>
      <c r="AR43" s="33"/>
    </row>
    <row r="44" spans="2:44" s="3" customFormat="1" ht="12" customHeight="1">
      <c r="B44" s="45"/>
      <c r="C44" s="28" t="s">
        <v>13</v>
      </c>
      <c r="L44" s="3" t="str">
        <f>K5</f>
        <v>20250204</v>
      </c>
      <c r="AR44" s="45"/>
    </row>
    <row r="45" spans="2:44" s="4" customFormat="1" ht="36.9" customHeight="1">
      <c r="B45" s="46"/>
      <c r="C45" s="47" t="s">
        <v>16</v>
      </c>
      <c r="L45" s="545" t="str">
        <f>K6</f>
        <v>Stavební úpravy č.p. 11, kú Lhotky - Změna užívání, přístavba a půdní vestavba</v>
      </c>
      <c r="M45" s="546"/>
      <c r="N45" s="546"/>
      <c r="O45" s="546"/>
      <c r="P45" s="546"/>
      <c r="Q45" s="546"/>
      <c r="R45" s="546"/>
      <c r="S45" s="546"/>
      <c r="T45" s="546"/>
      <c r="U45" s="546"/>
      <c r="V45" s="546"/>
      <c r="W45" s="546"/>
      <c r="X45" s="546"/>
      <c r="Y45" s="546"/>
      <c r="Z45" s="546"/>
      <c r="AA45" s="546"/>
      <c r="AB45" s="546"/>
      <c r="AC45" s="546"/>
      <c r="AD45" s="546"/>
      <c r="AE45" s="546"/>
      <c r="AF45" s="546"/>
      <c r="AG45" s="546"/>
      <c r="AH45" s="546"/>
      <c r="AI45" s="546"/>
      <c r="AJ45" s="546"/>
      <c r="AK45" s="546"/>
      <c r="AL45" s="546"/>
      <c r="AM45" s="546"/>
      <c r="AN45" s="546"/>
      <c r="AO45" s="546"/>
      <c r="AR45" s="46"/>
    </row>
    <row r="46" spans="2:44" s="1" customFormat="1" ht="6.9" customHeight="1">
      <c r="B46" s="33"/>
      <c r="AR46" s="33"/>
    </row>
    <row r="47" spans="2:44" s="1" customFormat="1" ht="12" customHeight="1">
      <c r="B47" s="33"/>
      <c r="C47" s="28" t="s">
        <v>21</v>
      </c>
      <c r="L47" s="48" t="str">
        <f>IF(K8="","",K8)</f>
        <v>kú Lhotky, p.č. 1,56/1,191,202 a st.č. 16 KN</v>
      </c>
      <c r="AI47" s="28" t="s">
        <v>23</v>
      </c>
      <c r="AM47" s="575" t="str">
        <f>IF(AN8= "","",AN8)</f>
        <v>4. 2. 2025</v>
      </c>
      <c r="AN47" s="575"/>
      <c r="AR47" s="33"/>
    </row>
    <row r="48" spans="2:44" s="1" customFormat="1" ht="6.9" customHeight="1">
      <c r="B48" s="33"/>
      <c r="AR48" s="33"/>
    </row>
    <row r="49" spans="1:91" s="1" customFormat="1" ht="25.65" customHeight="1">
      <c r="B49" s="33"/>
      <c r="C49" s="28" t="s">
        <v>25</v>
      </c>
      <c r="L49" s="3" t="str">
        <f>IF(E11= "","",E11)</f>
        <v>Obec Kramolna, Kramolna 172, 547 01 Náchod</v>
      </c>
      <c r="AI49" s="28" t="s">
        <v>31</v>
      </c>
      <c r="AM49" s="576" t="str">
        <f>IF(E17="","",E17)</f>
        <v>Ing. arch. Pavel Hejzlar, Riegrova 194, Náchod</v>
      </c>
      <c r="AN49" s="577"/>
      <c r="AO49" s="577"/>
      <c r="AP49" s="577"/>
      <c r="AR49" s="33"/>
      <c r="AS49" s="578" t="s">
        <v>54</v>
      </c>
      <c r="AT49" s="579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15" customHeight="1">
      <c r="B50" s="33"/>
      <c r="C50" s="28" t="s">
        <v>29</v>
      </c>
      <c r="L50" s="3" t="str">
        <f>IF(E14= "Vyplň údaj","",E14)</f>
        <v/>
      </c>
      <c r="AI50" s="28" t="s">
        <v>34</v>
      </c>
      <c r="AM50" s="576" t="str">
        <f>IF(E20="","",E20)</f>
        <v>BACing s.r.o.</v>
      </c>
      <c r="AN50" s="577"/>
      <c r="AO50" s="577"/>
      <c r="AP50" s="577"/>
      <c r="AR50" s="33"/>
      <c r="AS50" s="580"/>
      <c r="AT50" s="581"/>
      <c r="BD50" s="52"/>
    </row>
    <row r="51" spans="1:91" s="1" customFormat="1" ht="10.95" customHeight="1">
      <c r="B51" s="33"/>
      <c r="AR51" s="33"/>
      <c r="AS51" s="580"/>
      <c r="AT51" s="581"/>
      <c r="BD51" s="52"/>
    </row>
    <row r="52" spans="1:91" s="1" customFormat="1" ht="29.25" customHeight="1">
      <c r="B52" s="33"/>
      <c r="C52" s="552" t="s">
        <v>55</v>
      </c>
      <c r="D52" s="543"/>
      <c r="E52" s="543"/>
      <c r="F52" s="543"/>
      <c r="G52" s="543"/>
      <c r="H52" s="53"/>
      <c r="I52" s="542" t="s">
        <v>56</v>
      </c>
      <c r="J52" s="543"/>
      <c r="K52" s="543"/>
      <c r="L52" s="543"/>
      <c r="M52" s="543"/>
      <c r="N52" s="543"/>
      <c r="O52" s="543"/>
      <c r="P52" s="543"/>
      <c r="Q52" s="543"/>
      <c r="R52" s="543"/>
      <c r="S52" s="543"/>
      <c r="T52" s="543"/>
      <c r="U52" s="543"/>
      <c r="V52" s="543"/>
      <c r="W52" s="543"/>
      <c r="X52" s="543"/>
      <c r="Y52" s="543"/>
      <c r="Z52" s="543"/>
      <c r="AA52" s="543"/>
      <c r="AB52" s="543"/>
      <c r="AC52" s="543"/>
      <c r="AD52" s="543"/>
      <c r="AE52" s="543"/>
      <c r="AF52" s="543"/>
      <c r="AG52" s="574" t="s">
        <v>57</v>
      </c>
      <c r="AH52" s="543"/>
      <c r="AI52" s="543"/>
      <c r="AJ52" s="543"/>
      <c r="AK52" s="543"/>
      <c r="AL52" s="543"/>
      <c r="AM52" s="543"/>
      <c r="AN52" s="542" t="s">
        <v>58</v>
      </c>
      <c r="AO52" s="543"/>
      <c r="AP52" s="543"/>
      <c r="AQ52" s="54" t="s">
        <v>59</v>
      </c>
      <c r="AR52" s="33"/>
      <c r="AS52" s="55" t="s">
        <v>60</v>
      </c>
      <c r="AT52" s="56" t="s">
        <v>61</v>
      </c>
      <c r="AU52" s="56" t="s">
        <v>62</v>
      </c>
      <c r="AV52" s="56" t="s">
        <v>63</v>
      </c>
      <c r="AW52" s="56" t="s">
        <v>64</v>
      </c>
      <c r="AX52" s="56" t="s">
        <v>65</v>
      </c>
      <c r="AY52" s="56" t="s">
        <v>66</v>
      </c>
      <c r="AZ52" s="56" t="s">
        <v>67</v>
      </c>
      <c r="BA52" s="56" t="s">
        <v>68</v>
      </c>
      <c r="BB52" s="56" t="s">
        <v>69</v>
      </c>
      <c r="BC52" s="56" t="s">
        <v>70</v>
      </c>
      <c r="BD52" s="57" t="s">
        <v>71</v>
      </c>
    </row>
    <row r="53" spans="1:91" s="1" customFormat="1" ht="10.95" customHeight="1">
      <c r="B53" s="33"/>
      <c r="AR53" s="33"/>
      <c r="AS53" s="58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" customHeight="1">
      <c r="B54" s="59"/>
      <c r="C54" s="60" t="s">
        <v>72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553">
        <f>ROUND(AG55+AG64+SUM(AG68:AG73),2)</f>
        <v>0</v>
      </c>
      <c r="AH54" s="553"/>
      <c r="AI54" s="553"/>
      <c r="AJ54" s="553"/>
      <c r="AK54" s="553"/>
      <c r="AL54" s="553"/>
      <c r="AM54" s="553"/>
      <c r="AN54" s="582">
        <f t="shared" ref="AN54:AN73" si="0">SUM(AG54,AT54)</f>
        <v>0</v>
      </c>
      <c r="AO54" s="582"/>
      <c r="AP54" s="582"/>
      <c r="AQ54" s="63" t="s">
        <v>19</v>
      </c>
      <c r="AR54" s="59"/>
      <c r="AS54" s="64">
        <f>ROUND(AS55+AS64+SUM(AS68:AS73),2)</f>
        <v>0</v>
      </c>
      <c r="AT54" s="65">
        <f t="shared" ref="AT54:AT73" si="1">ROUND(SUM(AV54:AW54),2)</f>
        <v>0</v>
      </c>
      <c r="AU54" s="66">
        <f>ROUND(AU55+AU64+SUM(AU68:AU73),5)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ROUND(AZ55+AZ64+SUM(AZ68:AZ73),2)</f>
        <v>0</v>
      </c>
      <c r="BA54" s="65">
        <f>ROUND(BA55+BA64+SUM(BA68:BA73),2)</f>
        <v>0</v>
      </c>
      <c r="BB54" s="65">
        <f>ROUND(BB55+BB64+SUM(BB68:BB73),2)</f>
        <v>0</v>
      </c>
      <c r="BC54" s="65">
        <f>ROUND(BC55+BC64+SUM(BC68:BC73),2)</f>
        <v>0</v>
      </c>
      <c r="BD54" s="67">
        <f>ROUND(BD55+BD64+SUM(BD68:BD73),2)</f>
        <v>0</v>
      </c>
      <c r="BS54" s="68" t="s">
        <v>73</v>
      </c>
      <c r="BT54" s="68" t="s">
        <v>74</v>
      </c>
      <c r="BU54" s="69" t="s">
        <v>75</v>
      </c>
      <c r="BV54" s="68" t="s">
        <v>76</v>
      </c>
      <c r="BW54" s="68" t="s">
        <v>5</v>
      </c>
      <c r="BX54" s="68" t="s">
        <v>77</v>
      </c>
      <c r="CL54" s="68" t="s">
        <v>19</v>
      </c>
    </row>
    <row r="55" spans="1:91" s="6" customFormat="1" ht="16.5" customHeight="1">
      <c r="B55" s="70"/>
      <c r="C55" s="71"/>
      <c r="D55" s="544" t="s">
        <v>78</v>
      </c>
      <c r="E55" s="544"/>
      <c r="F55" s="544"/>
      <c r="G55" s="544"/>
      <c r="H55" s="544"/>
      <c r="I55" s="72"/>
      <c r="J55" s="544" t="s">
        <v>79</v>
      </c>
      <c r="K55" s="544"/>
      <c r="L55" s="544"/>
      <c r="M55" s="544"/>
      <c r="N55" s="544"/>
      <c r="O55" s="544"/>
      <c r="P55" s="544"/>
      <c r="Q55" s="544"/>
      <c r="R55" s="544"/>
      <c r="S55" s="544"/>
      <c r="T55" s="544"/>
      <c r="U55" s="544"/>
      <c r="V55" s="544"/>
      <c r="W55" s="544"/>
      <c r="X55" s="544"/>
      <c r="Y55" s="544"/>
      <c r="Z55" s="544"/>
      <c r="AA55" s="544"/>
      <c r="AB55" s="544"/>
      <c r="AC55" s="544"/>
      <c r="AD55" s="544"/>
      <c r="AE55" s="544"/>
      <c r="AF55" s="544"/>
      <c r="AG55" s="549">
        <f>ROUND(AG56+AG57+AG58+AG63,2)</f>
        <v>0</v>
      </c>
      <c r="AH55" s="550"/>
      <c r="AI55" s="550"/>
      <c r="AJ55" s="550"/>
      <c r="AK55" s="550"/>
      <c r="AL55" s="550"/>
      <c r="AM55" s="550"/>
      <c r="AN55" s="551">
        <f t="shared" si="0"/>
        <v>0</v>
      </c>
      <c r="AO55" s="550"/>
      <c r="AP55" s="550"/>
      <c r="AQ55" s="73" t="s">
        <v>80</v>
      </c>
      <c r="AR55" s="70"/>
      <c r="AS55" s="74">
        <f>ROUND(AS56+AS57+AS58+AS63,2)</f>
        <v>0</v>
      </c>
      <c r="AT55" s="75">
        <f t="shared" si="1"/>
        <v>0</v>
      </c>
      <c r="AU55" s="76">
        <f>ROUND(AU56+AU57+AU58+AU63,5)</f>
        <v>0</v>
      </c>
      <c r="AV55" s="75">
        <f>ROUND(AZ55*L29,2)</f>
        <v>0</v>
      </c>
      <c r="AW55" s="75">
        <f>ROUND(BA55*L30,2)</f>
        <v>0</v>
      </c>
      <c r="AX55" s="75">
        <f>ROUND(BB55*L29,2)</f>
        <v>0</v>
      </c>
      <c r="AY55" s="75">
        <f>ROUND(BC55*L30,2)</f>
        <v>0</v>
      </c>
      <c r="AZ55" s="75">
        <f>ROUND(AZ56+AZ57+AZ58+AZ63,2)</f>
        <v>0</v>
      </c>
      <c r="BA55" s="75">
        <f>ROUND(BA56+BA57+BA58+BA63,2)</f>
        <v>0</v>
      </c>
      <c r="BB55" s="75">
        <f>ROUND(BB56+BB57+BB58+BB63,2)</f>
        <v>0</v>
      </c>
      <c r="BC55" s="75">
        <f>ROUND(BC56+BC57+BC58+BC63,2)</f>
        <v>0</v>
      </c>
      <c r="BD55" s="77">
        <f>ROUND(BD56+BD57+BD58+BD63,2)</f>
        <v>0</v>
      </c>
      <c r="BS55" s="78" t="s">
        <v>73</v>
      </c>
      <c r="BT55" s="78" t="s">
        <v>81</v>
      </c>
      <c r="BU55" s="78" t="s">
        <v>75</v>
      </c>
      <c r="BV55" s="78" t="s">
        <v>76</v>
      </c>
      <c r="BW55" s="78" t="s">
        <v>82</v>
      </c>
      <c r="BX55" s="78" t="s">
        <v>5</v>
      </c>
      <c r="CL55" s="78" t="s">
        <v>19</v>
      </c>
      <c r="CM55" s="78" t="s">
        <v>81</v>
      </c>
    </row>
    <row r="56" spans="1:91" s="3" customFormat="1" ht="23.25" customHeight="1">
      <c r="A56" s="79" t="s">
        <v>83</v>
      </c>
      <c r="B56" s="45"/>
      <c r="C56" s="9"/>
      <c r="D56" s="9"/>
      <c r="E56" s="541" t="s">
        <v>84</v>
      </c>
      <c r="F56" s="541"/>
      <c r="G56" s="541"/>
      <c r="H56" s="541"/>
      <c r="I56" s="541"/>
      <c r="J56" s="9"/>
      <c r="K56" s="541" t="s">
        <v>85</v>
      </c>
      <c r="L56" s="541"/>
      <c r="M56" s="541"/>
      <c r="N56" s="541"/>
      <c r="O56" s="541"/>
      <c r="P56" s="541"/>
      <c r="Q56" s="541"/>
      <c r="R56" s="541"/>
      <c r="S56" s="541"/>
      <c r="T56" s="541"/>
      <c r="U56" s="541"/>
      <c r="V56" s="541"/>
      <c r="W56" s="541"/>
      <c r="X56" s="541"/>
      <c r="Y56" s="541"/>
      <c r="Z56" s="541"/>
      <c r="AA56" s="541"/>
      <c r="AB56" s="541"/>
      <c r="AC56" s="541"/>
      <c r="AD56" s="541"/>
      <c r="AE56" s="541"/>
      <c r="AF56" s="541"/>
      <c r="AG56" s="547">
        <f>'D.1.1 Bourání - Stavebně ...'!J32</f>
        <v>0</v>
      </c>
      <c r="AH56" s="548"/>
      <c r="AI56" s="548"/>
      <c r="AJ56" s="548"/>
      <c r="AK56" s="548"/>
      <c r="AL56" s="548"/>
      <c r="AM56" s="548"/>
      <c r="AN56" s="547">
        <f t="shared" si="0"/>
        <v>0</v>
      </c>
      <c r="AO56" s="548"/>
      <c r="AP56" s="548"/>
      <c r="AQ56" s="80" t="s">
        <v>86</v>
      </c>
      <c r="AR56" s="45"/>
      <c r="AS56" s="81">
        <v>0</v>
      </c>
      <c r="AT56" s="82">
        <f t="shared" si="1"/>
        <v>0</v>
      </c>
      <c r="AU56" s="83">
        <f>'D.1.1 Bourání - Stavebně ...'!P104</f>
        <v>0</v>
      </c>
      <c r="AV56" s="82">
        <f>'D.1.1 Bourání - Stavebně ...'!J35</f>
        <v>0</v>
      </c>
      <c r="AW56" s="82">
        <f>'D.1.1 Bourání - Stavebně ...'!J36</f>
        <v>0</v>
      </c>
      <c r="AX56" s="82">
        <f>'D.1.1 Bourání - Stavebně ...'!J37</f>
        <v>0</v>
      </c>
      <c r="AY56" s="82">
        <f>'D.1.1 Bourání - Stavebně ...'!J38</f>
        <v>0</v>
      </c>
      <c r="AZ56" s="82">
        <f>'D.1.1 Bourání - Stavebně ...'!F35</f>
        <v>0</v>
      </c>
      <c r="BA56" s="82">
        <f>'D.1.1 Bourání - Stavebně ...'!F36</f>
        <v>0</v>
      </c>
      <c r="BB56" s="82">
        <f>'D.1.1 Bourání - Stavebně ...'!F37</f>
        <v>0</v>
      </c>
      <c r="BC56" s="82">
        <f>'D.1.1 Bourání - Stavebně ...'!F38</f>
        <v>0</v>
      </c>
      <c r="BD56" s="84">
        <f>'D.1.1 Bourání - Stavebně ...'!F39</f>
        <v>0</v>
      </c>
      <c r="BT56" s="26" t="s">
        <v>87</v>
      </c>
      <c r="BV56" s="26" t="s">
        <v>76</v>
      </c>
      <c r="BW56" s="26" t="s">
        <v>88</v>
      </c>
      <c r="BX56" s="26" t="s">
        <v>82</v>
      </c>
      <c r="CL56" s="26" t="s">
        <v>19</v>
      </c>
    </row>
    <row r="57" spans="1:91" s="3" customFormat="1" ht="35.25" customHeight="1">
      <c r="A57" s="79" t="s">
        <v>83</v>
      </c>
      <c r="B57" s="45"/>
      <c r="C57" s="9"/>
      <c r="D57" s="9"/>
      <c r="E57" s="541" t="s">
        <v>89</v>
      </c>
      <c r="F57" s="541"/>
      <c r="G57" s="541"/>
      <c r="H57" s="541"/>
      <c r="I57" s="541"/>
      <c r="J57" s="9"/>
      <c r="K57" s="541" t="s">
        <v>85</v>
      </c>
      <c r="L57" s="541"/>
      <c r="M57" s="541"/>
      <c r="N57" s="541"/>
      <c r="O57" s="541"/>
      <c r="P57" s="541"/>
      <c r="Q57" s="541"/>
      <c r="R57" s="541"/>
      <c r="S57" s="541"/>
      <c r="T57" s="541"/>
      <c r="U57" s="541"/>
      <c r="V57" s="541"/>
      <c r="W57" s="541"/>
      <c r="X57" s="541"/>
      <c r="Y57" s="541"/>
      <c r="Z57" s="541"/>
      <c r="AA57" s="541"/>
      <c r="AB57" s="541"/>
      <c r="AC57" s="541"/>
      <c r="AD57" s="541"/>
      <c r="AE57" s="541"/>
      <c r="AF57" s="541"/>
      <c r="AG57" s="547">
        <f>'D.1.1 Nový stav - Stavebn...'!J32</f>
        <v>0</v>
      </c>
      <c r="AH57" s="548"/>
      <c r="AI57" s="548"/>
      <c r="AJ57" s="548"/>
      <c r="AK57" s="548"/>
      <c r="AL57" s="548"/>
      <c r="AM57" s="548"/>
      <c r="AN57" s="547">
        <f t="shared" si="0"/>
        <v>0</v>
      </c>
      <c r="AO57" s="548"/>
      <c r="AP57" s="548"/>
      <c r="AQ57" s="80" t="s">
        <v>86</v>
      </c>
      <c r="AR57" s="45"/>
      <c r="AS57" s="81">
        <v>0</v>
      </c>
      <c r="AT57" s="82">
        <f t="shared" si="1"/>
        <v>0</v>
      </c>
      <c r="AU57" s="83">
        <f>'D.1.1 Nový stav - Stavebn...'!P114</f>
        <v>0</v>
      </c>
      <c r="AV57" s="82">
        <f>'D.1.1 Nový stav - Stavebn...'!J35</f>
        <v>0</v>
      </c>
      <c r="AW57" s="82">
        <f>'D.1.1 Nový stav - Stavebn...'!J36</f>
        <v>0</v>
      </c>
      <c r="AX57" s="82">
        <f>'D.1.1 Nový stav - Stavebn...'!J37</f>
        <v>0</v>
      </c>
      <c r="AY57" s="82">
        <f>'D.1.1 Nový stav - Stavebn...'!J38</f>
        <v>0</v>
      </c>
      <c r="AZ57" s="82">
        <f>'D.1.1 Nový stav - Stavebn...'!F35</f>
        <v>0</v>
      </c>
      <c r="BA57" s="82">
        <f>'D.1.1 Nový stav - Stavebn...'!F36</f>
        <v>0</v>
      </c>
      <c r="BB57" s="82">
        <f>'D.1.1 Nový stav - Stavebn...'!F37</f>
        <v>0</v>
      </c>
      <c r="BC57" s="82">
        <f>'D.1.1 Nový stav - Stavebn...'!F38</f>
        <v>0</v>
      </c>
      <c r="BD57" s="84">
        <f>'D.1.1 Nový stav - Stavebn...'!F39</f>
        <v>0</v>
      </c>
      <c r="BT57" s="26" t="s">
        <v>87</v>
      </c>
      <c r="BV57" s="26" t="s">
        <v>76</v>
      </c>
      <c r="BW57" s="26" t="s">
        <v>90</v>
      </c>
      <c r="BX57" s="26" t="s">
        <v>82</v>
      </c>
      <c r="CL57" s="26" t="s">
        <v>19</v>
      </c>
    </row>
    <row r="58" spans="1:91" s="3" customFormat="1" ht="16.5" customHeight="1">
      <c r="B58" s="45"/>
      <c r="C58" s="9"/>
      <c r="D58" s="9"/>
      <c r="E58" s="541" t="s">
        <v>91</v>
      </c>
      <c r="F58" s="541"/>
      <c r="G58" s="541"/>
      <c r="H58" s="541"/>
      <c r="I58" s="541"/>
      <c r="J58" s="9"/>
      <c r="K58" s="541" t="s">
        <v>92</v>
      </c>
      <c r="L58" s="541"/>
      <c r="M58" s="541"/>
      <c r="N58" s="541"/>
      <c r="O58" s="541"/>
      <c r="P58" s="541"/>
      <c r="Q58" s="541"/>
      <c r="R58" s="541"/>
      <c r="S58" s="541"/>
      <c r="T58" s="541"/>
      <c r="U58" s="541"/>
      <c r="V58" s="541"/>
      <c r="W58" s="541"/>
      <c r="X58" s="541"/>
      <c r="Y58" s="541"/>
      <c r="Z58" s="541"/>
      <c r="AA58" s="541"/>
      <c r="AB58" s="541"/>
      <c r="AC58" s="541"/>
      <c r="AD58" s="541"/>
      <c r="AE58" s="541"/>
      <c r="AF58" s="541"/>
      <c r="AG58" s="573">
        <f>ROUND(SUM(AG59:AG62),2)</f>
        <v>0</v>
      </c>
      <c r="AH58" s="548"/>
      <c r="AI58" s="548"/>
      <c r="AJ58" s="548"/>
      <c r="AK58" s="548"/>
      <c r="AL58" s="548"/>
      <c r="AM58" s="548"/>
      <c r="AN58" s="547">
        <f t="shared" si="0"/>
        <v>0</v>
      </c>
      <c r="AO58" s="548"/>
      <c r="AP58" s="548"/>
      <c r="AQ58" s="80" t="s">
        <v>86</v>
      </c>
      <c r="AR58" s="45"/>
      <c r="AS58" s="81">
        <f>ROUND(SUM(AS59:AS62),2)</f>
        <v>0</v>
      </c>
      <c r="AT58" s="82">
        <f t="shared" si="1"/>
        <v>0</v>
      </c>
      <c r="AU58" s="83">
        <f>ROUND(SUM(AU59:AU62),5)</f>
        <v>0</v>
      </c>
      <c r="AV58" s="82">
        <f>ROUND(AZ58*L29,2)</f>
        <v>0</v>
      </c>
      <c r="AW58" s="82">
        <f>ROUND(BA58*L30,2)</f>
        <v>0</v>
      </c>
      <c r="AX58" s="82">
        <f>ROUND(BB58*L29,2)</f>
        <v>0</v>
      </c>
      <c r="AY58" s="82">
        <f>ROUND(BC58*L30,2)</f>
        <v>0</v>
      </c>
      <c r="AZ58" s="82">
        <f>ROUND(SUM(AZ59:AZ62),2)</f>
        <v>0</v>
      </c>
      <c r="BA58" s="82">
        <f>ROUND(SUM(BA59:BA62),2)</f>
        <v>0</v>
      </c>
      <c r="BB58" s="82">
        <f>ROUND(SUM(BB59:BB62),2)</f>
        <v>0</v>
      </c>
      <c r="BC58" s="82">
        <f>ROUND(SUM(BC59:BC62),2)</f>
        <v>0</v>
      </c>
      <c r="BD58" s="84">
        <f>ROUND(SUM(BD59:BD62),2)</f>
        <v>0</v>
      </c>
      <c r="BS58" s="26" t="s">
        <v>73</v>
      </c>
      <c r="BT58" s="26" t="s">
        <v>87</v>
      </c>
      <c r="BU58" s="26" t="s">
        <v>75</v>
      </c>
      <c r="BV58" s="26" t="s">
        <v>76</v>
      </c>
      <c r="BW58" s="26" t="s">
        <v>93</v>
      </c>
      <c r="BX58" s="26" t="s">
        <v>82</v>
      </c>
      <c r="CL58" s="26" t="s">
        <v>19</v>
      </c>
    </row>
    <row r="59" spans="1:91" s="3" customFormat="1" ht="16.5" customHeight="1">
      <c r="A59" s="79" t="s">
        <v>83</v>
      </c>
      <c r="B59" s="45"/>
      <c r="C59" s="9"/>
      <c r="D59" s="9"/>
      <c r="E59" s="9"/>
      <c r="F59" s="541" t="s">
        <v>94</v>
      </c>
      <c r="G59" s="541"/>
      <c r="H59" s="541"/>
      <c r="I59" s="541"/>
      <c r="J59" s="541"/>
      <c r="K59" s="9"/>
      <c r="L59" s="541" t="s">
        <v>95</v>
      </c>
      <c r="M59" s="541"/>
      <c r="N59" s="541"/>
      <c r="O59" s="541"/>
      <c r="P59" s="541"/>
      <c r="Q59" s="541"/>
      <c r="R59" s="541"/>
      <c r="S59" s="541"/>
      <c r="T59" s="541"/>
      <c r="U59" s="541"/>
      <c r="V59" s="541"/>
      <c r="W59" s="541"/>
      <c r="X59" s="541"/>
      <c r="Y59" s="541"/>
      <c r="Z59" s="541"/>
      <c r="AA59" s="541"/>
      <c r="AB59" s="541"/>
      <c r="AC59" s="541"/>
      <c r="AD59" s="541"/>
      <c r="AE59" s="541"/>
      <c r="AF59" s="541"/>
      <c r="AG59" s="547">
        <f>'D.1.4.1 - Zdravotechnika'!J34</f>
        <v>0</v>
      </c>
      <c r="AH59" s="548"/>
      <c r="AI59" s="548"/>
      <c r="AJ59" s="548"/>
      <c r="AK59" s="548"/>
      <c r="AL59" s="548"/>
      <c r="AM59" s="548"/>
      <c r="AN59" s="547">
        <f t="shared" si="0"/>
        <v>0</v>
      </c>
      <c r="AO59" s="548"/>
      <c r="AP59" s="548"/>
      <c r="AQ59" s="80" t="s">
        <v>86</v>
      </c>
      <c r="AR59" s="45"/>
      <c r="AS59" s="81">
        <v>0</v>
      </c>
      <c r="AT59" s="82">
        <f t="shared" si="1"/>
        <v>0</v>
      </c>
      <c r="AU59" s="83">
        <f>'D.1.4.1 - Zdravotechnika'!P96</f>
        <v>0</v>
      </c>
      <c r="AV59" s="82">
        <f>'D.1.4.1 - Zdravotechnika'!J37</f>
        <v>0</v>
      </c>
      <c r="AW59" s="82">
        <f>'D.1.4.1 - Zdravotechnika'!J38</f>
        <v>0</v>
      </c>
      <c r="AX59" s="82">
        <f>'D.1.4.1 - Zdravotechnika'!J39</f>
        <v>0</v>
      </c>
      <c r="AY59" s="82">
        <f>'D.1.4.1 - Zdravotechnika'!J40</f>
        <v>0</v>
      </c>
      <c r="AZ59" s="82">
        <f>'D.1.4.1 - Zdravotechnika'!F37</f>
        <v>0</v>
      </c>
      <c r="BA59" s="82">
        <f>'D.1.4.1 - Zdravotechnika'!F38</f>
        <v>0</v>
      </c>
      <c r="BB59" s="82">
        <f>'D.1.4.1 - Zdravotechnika'!F39</f>
        <v>0</v>
      </c>
      <c r="BC59" s="82">
        <f>'D.1.4.1 - Zdravotechnika'!F40</f>
        <v>0</v>
      </c>
      <c r="BD59" s="84">
        <f>'D.1.4.1 - Zdravotechnika'!F41</f>
        <v>0</v>
      </c>
      <c r="BT59" s="26" t="s">
        <v>96</v>
      </c>
      <c r="BV59" s="26" t="s">
        <v>76</v>
      </c>
      <c r="BW59" s="26" t="s">
        <v>97</v>
      </c>
      <c r="BX59" s="26" t="s">
        <v>93</v>
      </c>
      <c r="CL59" s="26" t="s">
        <v>19</v>
      </c>
    </row>
    <row r="60" spans="1:91" s="3" customFormat="1" ht="16.5" customHeight="1">
      <c r="A60" s="79" t="s">
        <v>83</v>
      </c>
      <c r="B60" s="45"/>
      <c r="C60" s="9"/>
      <c r="D60" s="9"/>
      <c r="E60" s="9"/>
      <c r="F60" s="541" t="s">
        <v>98</v>
      </c>
      <c r="G60" s="541"/>
      <c r="H60" s="541"/>
      <c r="I60" s="541"/>
      <c r="J60" s="541"/>
      <c r="K60" s="9"/>
      <c r="L60" s="541" t="s">
        <v>99</v>
      </c>
      <c r="M60" s="541"/>
      <c r="N60" s="541"/>
      <c r="O60" s="541"/>
      <c r="P60" s="541"/>
      <c r="Q60" s="541"/>
      <c r="R60" s="541"/>
      <c r="S60" s="541"/>
      <c r="T60" s="541"/>
      <c r="U60" s="541"/>
      <c r="V60" s="541"/>
      <c r="W60" s="541"/>
      <c r="X60" s="541"/>
      <c r="Y60" s="541"/>
      <c r="Z60" s="541"/>
      <c r="AA60" s="541"/>
      <c r="AB60" s="541"/>
      <c r="AC60" s="541"/>
      <c r="AD60" s="541"/>
      <c r="AE60" s="541"/>
      <c r="AF60" s="541"/>
      <c r="AG60" s="547">
        <f>'D.1.4.2 - Vytápění'!J34</f>
        <v>0</v>
      </c>
      <c r="AH60" s="548"/>
      <c r="AI60" s="548"/>
      <c r="AJ60" s="548"/>
      <c r="AK60" s="548"/>
      <c r="AL60" s="548"/>
      <c r="AM60" s="548"/>
      <c r="AN60" s="547">
        <f t="shared" si="0"/>
        <v>0</v>
      </c>
      <c r="AO60" s="548"/>
      <c r="AP60" s="548"/>
      <c r="AQ60" s="80" t="s">
        <v>86</v>
      </c>
      <c r="AR60" s="45"/>
      <c r="AS60" s="81">
        <v>0</v>
      </c>
      <c r="AT60" s="82">
        <f t="shared" si="1"/>
        <v>0</v>
      </c>
      <c r="AU60" s="83">
        <f>'D.1.4.2 - Vytápění'!P92</f>
        <v>0</v>
      </c>
      <c r="AV60" s="82">
        <f>'D.1.4.2 - Vytápění'!J37</f>
        <v>0</v>
      </c>
      <c r="AW60" s="82">
        <f>'D.1.4.2 - Vytápění'!J38</f>
        <v>0</v>
      </c>
      <c r="AX60" s="82">
        <f>'D.1.4.2 - Vytápění'!J39</f>
        <v>0</v>
      </c>
      <c r="AY60" s="82">
        <f>'D.1.4.2 - Vytápění'!J40</f>
        <v>0</v>
      </c>
      <c r="AZ60" s="82">
        <f>'D.1.4.2 - Vytápění'!F37</f>
        <v>0</v>
      </c>
      <c r="BA60" s="82">
        <f>'D.1.4.2 - Vytápění'!F38</f>
        <v>0</v>
      </c>
      <c r="BB60" s="82">
        <f>'D.1.4.2 - Vytápění'!F39</f>
        <v>0</v>
      </c>
      <c r="BC60" s="82">
        <f>'D.1.4.2 - Vytápění'!F40</f>
        <v>0</v>
      </c>
      <c r="BD60" s="84">
        <f>'D.1.4.2 - Vytápění'!F41</f>
        <v>0</v>
      </c>
      <c r="BT60" s="26" t="s">
        <v>96</v>
      </c>
      <c r="BV60" s="26" t="s">
        <v>76</v>
      </c>
      <c r="BW60" s="26" t="s">
        <v>100</v>
      </c>
      <c r="BX60" s="26" t="s">
        <v>93</v>
      </c>
      <c r="CL60" s="26" t="s">
        <v>19</v>
      </c>
    </row>
    <row r="61" spans="1:91" s="3" customFormat="1" ht="16.5" customHeight="1">
      <c r="A61" s="79" t="s">
        <v>83</v>
      </c>
      <c r="B61" s="45"/>
      <c r="C61" s="9"/>
      <c r="D61" s="9"/>
      <c r="E61" s="9"/>
      <c r="F61" s="541" t="s">
        <v>101</v>
      </c>
      <c r="G61" s="541"/>
      <c r="H61" s="541"/>
      <c r="I61" s="541"/>
      <c r="J61" s="541"/>
      <c r="K61" s="9"/>
      <c r="L61" s="541" t="s">
        <v>102</v>
      </c>
      <c r="M61" s="541"/>
      <c r="N61" s="541"/>
      <c r="O61" s="541"/>
      <c r="P61" s="541"/>
      <c r="Q61" s="541"/>
      <c r="R61" s="541"/>
      <c r="S61" s="541"/>
      <c r="T61" s="541"/>
      <c r="U61" s="541"/>
      <c r="V61" s="541"/>
      <c r="W61" s="541"/>
      <c r="X61" s="541"/>
      <c r="Y61" s="541"/>
      <c r="Z61" s="541"/>
      <c r="AA61" s="541"/>
      <c r="AB61" s="541"/>
      <c r="AC61" s="541"/>
      <c r="AD61" s="541"/>
      <c r="AE61" s="541"/>
      <c r="AF61" s="541"/>
      <c r="AG61" s="547">
        <f>'D.1.4.3 - Elektroinstalace'!J34</f>
        <v>0</v>
      </c>
      <c r="AH61" s="548"/>
      <c r="AI61" s="548"/>
      <c r="AJ61" s="548"/>
      <c r="AK61" s="548"/>
      <c r="AL61" s="548"/>
      <c r="AM61" s="548"/>
      <c r="AN61" s="547">
        <f t="shared" si="0"/>
        <v>0</v>
      </c>
      <c r="AO61" s="548"/>
      <c r="AP61" s="548"/>
      <c r="AQ61" s="80" t="s">
        <v>86</v>
      </c>
      <c r="AR61" s="45"/>
      <c r="AS61" s="81">
        <v>0</v>
      </c>
      <c r="AT61" s="82">
        <f t="shared" si="1"/>
        <v>0</v>
      </c>
      <c r="AU61" s="83">
        <f>'D.1.4.3 - Elektroinstalace'!P92</f>
        <v>0</v>
      </c>
      <c r="AV61" s="82">
        <f>'D.1.4.3 - Elektroinstalace'!J37</f>
        <v>0</v>
      </c>
      <c r="AW61" s="82">
        <f>'D.1.4.3 - Elektroinstalace'!J38</f>
        <v>0</v>
      </c>
      <c r="AX61" s="82">
        <f>'D.1.4.3 - Elektroinstalace'!J39</f>
        <v>0</v>
      </c>
      <c r="AY61" s="82">
        <f>'D.1.4.3 - Elektroinstalace'!J40</f>
        <v>0</v>
      </c>
      <c r="AZ61" s="82">
        <f>'D.1.4.3 - Elektroinstalace'!F37</f>
        <v>0</v>
      </c>
      <c r="BA61" s="82">
        <f>'D.1.4.3 - Elektroinstalace'!F38</f>
        <v>0</v>
      </c>
      <c r="BB61" s="82">
        <f>'D.1.4.3 - Elektroinstalace'!F39</f>
        <v>0</v>
      </c>
      <c r="BC61" s="82">
        <f>'D.1.4.3 - Elektroinstalace'!F40</f>
        <v>0</v>
      </c>
      <c r="BD61" s="84">
        <f>'D.1.4.3 - Elektroinstalace'!F41</f>
        <v>0</v>
      </c>
      <c r="BT61" s="26" t="s">
        <v>96</v>
      </c>
      <c r="BV61" s="26" t="s">
        <v>76</v>
      </c>
      <c r="BW61" s="26" t="s">
        <v>103</v>
      </c>
      <c r="BX61" s="26" t="s">
        <v>93</v>
      </c>
      <c r="CL61" s="26" t="s">
        <v>19</v>
      </c>
    </row>
    <row r="62" spans="1:91" s="3" customFormat="1" ht="16.5" customHeight="1">
      <c r="A62" s="79" t="s">
        <v>83</v>
      </c>
      <c r="B62" s="45"/>
      <c r="C62" s="9"/>
      <c r="D62" s="9"/>
      <c r="E62" s="9"/>
      <c r="F62" s="541" t="s">
        <v>104</v>
      </c>
      <c r="G62" s="541"/>
      <c r="H62" s="541"/>
      <c r="I62" s="541"/>
      <c r="J62" s="541"/>
      <c r="K62" s="9"/>
      <c r="L62" s="541" t="s">
        <v>105</v>
      </c>
      <c r="M62" s="541"/>
      <c r="N62" s="541"/>
      <c r="O62" s="541"/>
      <c r="P62" s="541"/>
      <c r="Q62" s="541"/>
      <c r="R62" s="541"/>
      <c r="S62" s="541"/>
      <c r="T62" s="541"/>
      <c r="U62" s="541"/>
      <c r="V62" s="541"/>
      <c r="W62" s="541"/>
      <c r="X62" s="541"/>
      <c r="Y62" s="541"/>
      <c r="Z62" s="541"/>
      <c r="AA62" s="541"/>
      <c r="AB62" s="541"/>
      <c r="AC62" s="541"/>
      <c r="AD62" s="541"/>
      <c r="AE62" s="541"/>
      <c r="AF62" s="541"/>
      <c r="AG62" s="547">
        <f>'D.1.4.4 - Vzduchotechnika'!J34</f>
        <v>0</v>
      </c>
      <c r="AH62" s="548"/>
      <c r="AI62" s="548"/>
      <c r="AJ62" s="548"/>
      <c r="AK62" s="548"/>
      <c r="AL62" s="548"/>
      <c r="AM62" s="548"/>
      <c r="AN62" s="547">
        <f t="shared" si="0"/>
        <v>0</v>
      </c>
      <c r="AO62" s="548"/>
      <c r="AP62" s="548"/>
      <c r="AQ62" s="80" t="s">
        <v>86</v>
      </c>
      <c r="AR62" s="45"/>
      <c r="AS62" s="81">
        <v>0</v>
      </c>
      <c r="AT62" s="82">
        <f t="shared" si="1"/>
        <v>0</v>
      </c>
      <c r="AU62" s="83">
        <f>'D.1.4.4 - Vzduchotechnika'!P93</f>
        <v>0</v>
      </c>
      <c r="AV62" s="82">
        <f>'D.1.4.4 - Vzduchotechnika'!J37</f>
        <v>0</v>
      </c>
      <c r="AW62" s="82">
        <f>'D.1.4.4 - Vzduchotechnika'!J38</f>
        <v>0</v>
      </c>
      <c r="AX62" s="82">
        <f>'D.1.4.4 - Vzduchotechnika'!J39</f>
        <v>0</v>
      </c>
      <c r="AY62" s="82">
        <f>'D.1.4.4 - Vzduchotechnika'!J40</f>
        <v>0</v>
      </c>
      <c r="AZ62" s="82">
        <f>'D.1.4.4 - Vzduchotechnika'!F37</f>
        <v>0</v>
      </c>
      <c r="BA62" s="82">
        <f>'D.1.4.4 - Vzduchotechnika'!F38</f>
        <v>0</v>
      </c>
      <c r="BB62" s="82">
        <f>'D.1.4.4 - Vzduchotechnika'!F39</f>
        <v>0</v>
      </c>
      <c r="BC62" s="82">
        <f>'D.1.4.4 - Vzduchotechnika'!F40</f>
        <v>0</v>
      </c>
      <c r="BD62" s="84">
        <f>'D.1.4.4 - Vzduchotechnika'!F41</f>
        <v>0</v>
      </c>
      <c r="BT62" s="26" t="s">
        <v>96</v>
      </c>
      <c r="BV62" s="26" t="s">
        <v>76</v>
      </c>
      <c r="BW62" s="26" t="s">
        <v>106</v>
      </c>
      <c r="BX62" s="26" t="s">
        <v>93</v>
      </c>
      <c r="CL62" s="26" t="s">
        <v>19</v>
      </c>
    </row>
    <row r="63" spans="1:91" s="3" customFormat="1" ht="16.5" customHeight="1">
      <c r="A63" s="79" t="s">
        <v>83</v>
      </c>
      <c r="B63" s="45"/>
      <c r="C63" s="9"/>
      <c r="D63" s="9"/>
      <c r="E63" s="541" t="s">
        <v>107</v>
      </c>
      <c r="F63" s="541"/>
      <c r="G63" s="541"/>
      <c r="H63" s="541"/>
      <c r="I63" s="541"/>
      <c r="J63" s="9"/>
      <c r="K63" s="541" t="s">
        <v>108</v>
      </c>
      <c r="L63" s="541"/>
      <c r="M63" s="541"/>
      <c r="N63" s="541"/>
      <c r="O63" s="541"/>
      <c r="P63" s="541"/>
      <c r="Q63" s="541"/>
      <c r="R63" s="541"/>
      <c r="S63" s="541"/>
      <c r="T63" s="541"/>
      <c r="U63" s="541"/>
      <c r="V63" s="541"/>
      <c r="W63" s="541"/>
      <c r="X63" s="541"/>
      <c r="Y63" s="541"/>
      <c r="Z63" s="541"/>
      <c r="AA63" s="541"/>
      <c r="AB63" s="541"/>
      <c r="AC63" s="541"/>
      <c r="AD63" s="541"/>
      <c r="AE63" s="541"/>
      <c r="AF63" s="541"/>
      <c r="AG63" s="547">
        <f>'D.1.4.5 - FVE'!J32</f>
        <v>0</v>
      </c>
      <c r="AH63" s="548"/>
      <c r="AI63" s="548"/>
      <c r="AJ63" s="548"/>
      <c r="AK63" s="548"/>
      <c r="AL63" s="548"/>
      <c r="AM63" s="548"/>
      <c r="AN63" s="547">
        <f t="shared" si="0"/>
        <v>0</v>
      </c>
      <c r="AO63" s="548"/>
      <c r="AP63" s="548"/>
      <c r="AQ63" s="80" t="s">
        <v>86</v>
      </c>
      <c r="AR63" s="45"/>
      <c r="AS63" s="81">
        <v>0</v>
      </c>
      <c r="AT63" s="82">
        <f t="shared" si="1"/>
        <v>0</v>
      </c>
      <c r="AU63" s="83">
        <f>'D.1.4.5 - FVE'!P87</f>
        <v>0</v>
      </c>
      <c r="AV63" s="82">
        <f>'D.1.4.5 - FVE'!J35</f>
        <v>0</v>
      </c>
      <c r="AW63" s="82">
        <f>'D.1.4.5 - FVE'!J36</f>
        <v>0</v>
      </c>
      <c r="AX63" s="82">
        <f>'D.1.4.5 - FVE'!J37</f>
        <v>0</v>
      </c>
      <c r="AY63" s="82">
        <f>'D.1.4.5 - FVE'!J38</f>
        <v>0</v>
      </c>
      <c r="AZ63" s="82">
        <f>'D.1.4.5 - FVE'!F35</f>
        <v>0</v>
      </c>
      <c r="BA63" s="82">
        <f>'D.1.4.5 - FVE'!F36</f>
        <v>0</v>
      </c>
      <c r="BB63" s="82">
        <f>'D.1.4.5 - FVE'!F37</f>
        <v>0</v>
      </c>
      <c r="BC63" s="82">
        <f>'D.1.4.5 - FVE'!F38</f>
        <v>0</v>
      </c>
      <c r="BD63" s="84">
        <f>'D.1.4.5 - FVE'!F39</f>
        <v>0</v>
      </c>
      <c r="BT63" s="26" t="s">
        <v>87</v>
      </c>
      <c r="BV63" s="26" t="s">
        <v>76</v>
      </c>
      <c r="BW63" s="26" t="s">
        <v>109</v>
      </c>
      <c r="BX63" s="26" t="s">
        <v>82</v>
      </c>
      <c r="CL63" s="26" t="s">
        <v>19</v>
      </c>
    </row>
    <row r="64" spans="1:91" s="6" customFormat="1" ht="16.5" customHeight="1">
      <c r="B64" s="70"/>
      <c r="C64" s="71"/>
      <c r="D64" s="544" t="s">
        <v>110</v>
      </c>
      <c r="E64" s="544"/>
      <c r="F64" s="544"/>
      <c r="G64" s="544"/>
      <c r="H64" s="544"/>
      <c r="I64" s="72"/>
      <c r="J64" s="544" t="s">
        <v>111</v>
      </c>
      <c r="K64" s="544"/>
      <c r="L64" s="544"/>
      <c r="M64" s="544"/>
      <c r="N64" s="544"/>
      <c r="O64" s="544"/>
      <c r="P64" s="544"/>
      <c r="Q64" s="544"/>
      <c r="R64" s="544"/>
      <c r="S64" s="544"/>
      <c r="T64" s="544"/>
      <c r="U64" s="544"/>
      <c r="V64" s="544"/>
      <c r="W64" s="544"/>
      <c r="X64" s="544"/>
      <c r="Y64" s="544"/>
      <c r="Z64" s="544"/>
      <c r="AA64" s="544"/>
      <c r="AB64" s="544"/>
      <c r="AC64" s="544"/>
      <c r="AD64" s="544"/>
      <c r="AE64" s="544"/>
      <c r="AF64" s="544"/>
      <c r="AG64" s="549">
        <f>ROUND(AG65+AG66,2)</f>
        <v>0</v>
      </c>
      <c r="AH64" s="550"/>
      <c r="AI64" s="550"/>
      <c r="AJ64" s="550"/>
      <c r="AK64" s="550"/>
      <c r="AL64" s="550"/>
      <c r="AM64" s="550"/>
      <c r="AN64" s="551">
        <f t="shared" si="0"/>
        <v>0</v>
      </c>
      <c r="AO64" s="550"/>
      <c r="AP64" s="550"/>
      <c r="AQ64" s="73" t="s">
        <v>80</v>
      </c>
      <c r="AR64" s="70"/>
      <c r="AS64" s="74">
        <f>ROUND(AS65+AS66,2)</f>
        <v>0</v>
      </c>
      <c r="AT64" s="75">
        <f t="shared" si="1"/>
        <v>0</v>
      </c>
      <c r="AU64" s="76">
        <f>ROUND(AU65+AU66,5)</f>
        <v>0</v>
      </c>
      <c r="AV64" s="75">
        <f>ROUND(AZ64*L29,2)</f>
        <v>0</v>
      </c>
      <c r="AW64" s="75">
        <f>ROUND(BA64*L30,2)</f>
        <v>0</v>
      </c>
      <c r="AX64" s="75">
        <f>ROUND(BB64*L29,2)</f>
        <v>0</v>
      </c>
      <c r="AY64" s="75">
        <f>ROUND(BC64*L30,2)</f>
        <v>0</v>
      </c>
      <c r="AZ64" s="75">
        <f>ROUND(AZ65+AZ66,2)</f>
        <v>0</v>
      </c>
      <c r="BA64" s="75">
        <f>ROUND(BA65+BA66,2)</f>
        <v>0</v>
      </c>
      <c r="BB64" s="75">
        <f>ROUND(BB65+BB66,2)</f>
        <v>0</v>
      </c>
      <c r="BC64" s="75">
        <f>ROUND(BC65+BC66,2)</f>
        <v>0</v>
      </c>
      <c r="BD64" s="77">
        <f>ROUND(BD65+BD66,2)</f>
        <v>0</v>
      </c>
      <c r="BS64" s="78" t="s">
        <v>73</v>
      </c>
      <c r="BT64" s="78" t="s">
        <v>81</v>
      </c>
      <c r="BU64" s="78" t="s">
        <v>75</v>
      </c>
      <c r="BV64" s="78" t="s">
        <v>76</v>
      </c>
      <c r="BW64" s="78" t="s">
        <v>112</v>
      </c>
      <c r="BX64" s="78" t="s">
        <v>5</v>
      </c>
      <c r="CL64" s="78" t="s">
        <v>19</v>
      </c>
      <c r="CM64" s="78" t="s">
        <v>81</v>
      </c>
    </row>
    <row r="65" spans="1:91" s="3" customFormat="1" ht="16.5" customHeight="1">
      <c r="A65" s="79" t="s">
        <v>83</v>
      </c>
      <c r="B65" s="45"/>
      <c r="C65" s="9"/>
      <c r="D65" s="9"/>
      <c r="E65" s="541" t="s">
        <v>113</v>
      </c>
      <c r="F65" s="541"/>
      <c r="G65" s="541"/>
      <c r="H65" s="541"/>
      <c r="I65" s="541"/>
      <c r="J65" s="9"/>
      <c r="K65" s="541" t="s">
        <v>114</v>
      </c>
      <c r="L65" s="541"/>
      <c r="M65" s="541"/>
      <c r="N65" s="541"/>
      <c r="O65" s="541"/>
      <c r="P65" s="541"/>
      <c r="Q65" s="541"/>
      <c r="R65" s="541"/>
      <c r="S65" s="541"/>
      <c r="T65" s="541"/>
      <c r="U65" s="541"/>
      <c r="V65" s="541"/>
      <c r="W65" s="541"/>
      <c r="X65" s="541"/>
      <c r="Y65" s="541"/>
      <c r="Z65" s="541"/>
      <c r="AA65" s="541"/>
      <c r="AB65" s="541"/>
      <c r="AC65" s="541"/>
      <c r="AD65" s="541"/>
      <c r="AE65" s="541"/>
      <c r="AF65" s="541"/>
      <c r="AG65" s="547">
        <f>'D.1.2 - Architektonicko -...'!J32</f>
        <v>0</v>
      </c>
      <c r="AH65" s="548"/>
      <c r="AI65" s="548"/>
      <c r="AJ65" s="548"/>
      <c r="AK65" s="548"/>
      <c r="AL65" s="548"/>
      <c r="AM65" s="548"/>
      <c r="AN65" s="547">
        <f t="shared" si="0"/>
        <v>0</v>
      </c>
      <c r="AO65" s="548"/>
      <c r="AP65" s="548"/>
      <c r="AQ65" s="80" t="s">
        <v>86</v>
      </c>
      <c r="AR65" s="45"/>
      <c r="AS65" s="81">
        <v>0</v>
      </c>
      <c r="AT65" s="82">
        <f t="shared" si="1"/>
        <v>0</v>
      </c>
      <c r="AU65" s="83">
        <f>'D.1.2 - Architektonicko -...'!P104</f>
        <v>0</v>
      </c>
      <c r="AV65" s="82">
        <f>'D.1.2 - Architektonicko -...'!J35</f>
        <v>0</v>
      </c>
      <c r="AW65" s="82">
        <f>'D.1.2 - Architektonicko -...'!J36</f>
        <v>0</v>
      </c>
      <c r="AX65" s="82">
        <f>'D.1.2 - Architektonicko -...'!J37</f>
        <v>0</v>
      </c>
      <c r="AY65" s="82">
        <f>'D.1.2 - Architektonicko -...'!J38</f>
        <v>0</v>
      </c>
      <c r="AZ65" s="82">
        <f>'D.1.2 - Architektonicko -...'!F35</f>
        <v>0</v>
      </c>
      <c r="BA65" s="82">
        <f>'D.1.2 - Architektonicko -...'!F36</f>
        <v>0</v>
      </c>
      <c r="BB65" s="82">
        <f>'D.1.2 - Architektonicko -...'!F37</f>
        <v>0</v>
      </c>
      <c r="BC65" s="82">
        <f>'D.1.2 - Architektonicko -...'!F38</f>
        <v>0</v>
      </c>
      <c r="BD65" s="84">
        <f>'D.1.2 - Architektonicko -...'!F39</f>
        <v>0</v>
      </c>
      <c r="BT65" s="26" t="s">
        <v>87</v>
      </c>
      <c r="BV65" s="26" t="s">
        <v>76</v>
      </c>
      <c r="BW65" s="26" t="s">
        <v>115</v>
      </c>
      <c r="BX65" s="26" t="s">
        <v>112</v>
      </c>
      <c r="CL65" s="26" t="s">
        <v>19</v>
      </c>
    </row>
    <row r="66" spans="1:91" s="3" customFormat="1" ht="16.5" customHeight="1">
      <c r="B66" s="45"/>
      <c r="C66" s="9"/>
      <c r="D66" s="9"/>
      <c r="E66" s="541" t="s">
        <v>91</v>
      </c>
      <c r="F66" s="541"/>
      <c r="G66" s="541"/>
      <c r="H66" s="541"/>
      <c r="I66" s="541"/>
      <c r="J66" s="9"/>
      <c r="K66" s="541" t="s">
        <v>92</v>
      </c>
      <c r="L66" s="541"/>
      <c r="M66" s="541"/>
      <c r="N66" s="541"/>
      <c r="O66" s="541"/>
      <c r="P66" s="541"/>
      <c r="Q66" s="541"/>
      <c r="R66" s="541"/>
      <c r="S66" s="541"/>
      <c r="T66" s="541"/>
      <c r="U66" s="541"/>
      <c r="V66" s="541"/>
      <c r="W66" s="541"/>
      <c r="X66" s="541"/>
      <c r="Y66" s="541"/>
      <c r="Z66" s="541"/>
      <c r="AA66" s="541"/>
      <c r="AB66" s="541"/>
      <c r="AC66" s="541"/>
      <c r="AD66" s="541"/>
      <c r="AE66" s="541"/>
      <c r="AF66" s="541"/>
      <c r="AG66" s="573">
        <f>ROUND(AG67,2)</f>
        <v>0</v>
      </c>
      <c r="AH66" s="548"/>
      <c r="AI66" s="548"/>
      <c r="AJ66" s="548"/>
      <c r="AK66" s="548"/>
      <c r="AL66" s="548"/>
      <c r="AM66" s="548"/>
      <c r="AN66" s="547">
        <f t="shared" si="0"/>
        <v>0</v>
      </c>
      <c r="AO66" s="548"/>
      <c r="AP66" s="548"/>
      <c r="AQ66" s="80" t="s">
        <v>86</v>
      </c>
      <c r="AR66" s="45"/>
      <c r="AS66" s="81">
        <f>ROUND(AS67,2)</f>
        <v>0</v>
      </c>
      <c r="AT66" s="82">
        <f t="shared" si="1"/>
        <v>0</v>
      </c>
      <c r="AU66" s="83">
        <f>ROUND(AU67,5)</f>
        <v>0</v>
      </c>
      <c r="AV66" s="82">
        <f>ROUND(AZ66*L29,2)</f>
        <v>0</v>
      </c>
      <c r="AW66" s="82">
        <f>ROUND(BA66*L30,2)</f>
        <v>0</v>
      </c>
      <c r="AX66" s="82">
        <f>ROUND(BB66*L29,2)</f>
        <v>0</v>
      </c>
      <c r="AY66" s="82">
        <f>ROUND(BC66*L30,2)</f>
        <v>0</v>
      </c>
      <c r="AZ66" s="82">
        <f>ROUND(AZ67,2)</f>
        <v>0</v>
      </c>
      <c r="BA66" s="82">
        <f>ROUND(BA67,2)</f>
        <v>0</v>
      </c>
      <c r="BB66" s="82">
        <f>ROUND(BB67,2)</f>
        <v>0</v>
      </c>
      <c r="BC66" s="82">
        <f>ROUND(BC67,2)</f>
        <v>0</v>
      </c>
      <c r="BD66" s="84">
        <f>ROUND(BD67,2)</f>
        <v>0</v>
      </c>
      <c r="BS66" s="26" t="s">
        <v>73</v>
      </c>
      <c r="BT66" s="26" t="s">
        <v>87</v>
      </c>
      <c r="BU66" s="26" t="s">
        <v>75</v>
      </c>
      <c r="BV66" s="26" t="s">
        <v>76</v>
      </c>
      <c r="BW66" s="26" t="s">
        <v>116</v>
      </c>
      <c r="BX66" s="26" t="s">
        <v>112</v>
      </c>
      <c r="CL66" s="26" t="s">
        <v>19</v>
      </c>
    </row>
    <row r="67" spans="1:91" s="3" customFormat="1" ht="16.5" customHeight="1">
      <c r="A67" s="79" t="s">
        <v>83</v>
      </c>
      <c r="B67" s="45"/>
      <c r="C67" s="9"/>
      <c r="D67" s="9"/>
      <c r="E67" s="9"/>
      <c r="F67" s="541" t="s">
        <v>101</v>
      </c>
      <c r="G67" s="541"/>
      <c r="H67" s="541"/>
      <c r="I67" s="541"/>
      <c r="J67" s="541"/>
      <c r="K67" s="9"/>
      <c r="L67" s="541" t="s">
        <v>102</v>
      </c>
      <c r="M67" s="541"/>
      <c r="N67" s="541"/>
      <c r="O67" s="541"/>
      <c r="P67" s="541"/>
      <c r="Q67" s="541"/>
      <c r="R67" s="541"/>
      <c r="S67" s="541"/>
      <c r="T67" s="541"/>
      <c r="U67" s="541"/>
      <c r="V67" s="541"/>
      <c r="W67" s="541"/>
      <c r="X67" s="541"/>
      <c r="Y67" s="541"/>
      <c r="Z67" s="541"/>
      <c r="AA67" s="541"/>
      <c r="AB67" s="541"/>
      <c r="AC67" s="541"/>
      <c r="AD67" s="541"/>
      <c r="AE67" s="541"/>
      <c r="AF67" s="541"/>
      <c r="AG67" s="547">
        <f>'D.1.4.3 - Elektroinstalace_01'!J34</f>
        <v>0</v>
      </c>
      <c r="AH67" s="548"/>
      <c r="AI67" s="548"/>
      <c r="AJ67" s="548"/>
      <c r="AK67" s="548"/>
      <c r="AL67" s="548"/>
      <c r="AM67" s="548"/>
      <c r="AN67" s="547">
        <f t="shared" si="0"/>
        <v>0</v>
      </c>
      <c r="AO67" s="548"/>
      <c r="AP67" s="548"/>
      <c r="AQ67" s="80" t="s">
        <v>86</v>
      </c>
      <c r="AR67" s="45"/>
      <c r="AS67" s="81">
        <v>0</v>
      </c>
      <c r="AT67" s="82">
        <f t="shared" si="1"/>
        <v>0</v>
      </c>
      <c r="AU67" s="83">
        <f>'D.1.4.3 - Elektroinstalace_01'!P92</f>
        <v>0</v>
      </c>
      <c r="AV67" s="82">
        <f>'D.1.4.3 - Elektroinstalace_01'!J37</f>
        <v>0</v>
      </c>
      <c r="AW67" s="82">
        <f>'D.1.4.3 - Elektroinstalace_01'!J38</f>
        <v>0</v>
      </c>
      <c r="AX67" s="82">
        <f>'D.1.4.3 - Elektroinstalace_01'!J39</f>
        <v>0</v>
      </c>
      <c r="AY67" s="82">
        <f>'D.1.4.3 - Elektroinstalace_01'!J40</f>
        <v>0</v>
      </c>
      <c r="AZ67" s="82">
        <f>'D.1.4.3 - Elektroinstalace_01'!F37</f>
        <v>0</v>
      </c>
      <c r="BA67" s="82">
        <f>'D.1.4.3 - Elektroinstalace_01'!F38</f>
        <v>0</v>
      </c>
      <c r="BB67" s="82">
        <f>'D.1.4.3 - Elektroinstalace_01'!F39</f>
        <v>0</v>
      </c>
      <c r="BC67" s="82">
        <f>'D.1.4.3 - Elektroinstalace_01'!F40</f>
        <v>0</v>
      </c>
      <c r="BD67" s="84">
        <f>'D.1.4.3 - Elektroinstalace_01'!F41</f>
        <v>0</v>
      </c>
      <c r="BT67" s="26" t="s">
        <v>96</v>
      </c>
      <c r="BV67" s="26" t="s">
        <v>76</v>
      </c>
      <c r="BW67" s="26" t="s">
        <v>117</v>
      </c>
      <c r="BX67" s="26" t="s">
        <v>116</v>
      </c>
      <c r="CL67" s="26" t="s">
        <v>19</v>
      </c>
    </row>
    <row r="68" spans="1:91" s="6" customFormat="1" ht="16.5" customHeight="1">
      <c r="A68" s="79" t="s">
        <v>83</v>
      </c>
      <c r="B68" s="70"/>
      <c r="C68" s="71"/>
      <c r="D68" s="544" t="s">
        <v>118</v>
      </c>
      <c r="E68" s="544"/>
      <c r="F68" s="544"/>
      <c r="G68" s="544"/>
      <c r="H68" s="544"/>
      <c r="I68" s="72"/>
      <c r="J68" s="544" t="s">
        <v>119</v>
      </c>
      <c r="K68" s="544"/>
      <c r="L68" s="544"/>
      <c r="M68" s="544"/>
      <c r="N68" s="544"/>
      <c r="O68" s="544"/>
      <c r="P68" s="544"/>
      <c r="Q68" s="544"/>
      <c r="R68" s="544"/>
      <c r="S68" s="544"/>
      <c r="T68" s="544"/>
      <c r="U68" s="544"/>
      <c r="V68" s="544"/>
      <c r="W68" s="544"/>
      <c r="X68" s="544"/>
      <c r="Y68" s="544"/>
      <c r="Z68" s="544"/>
      <c r="AA68" s="544"/>
      <c r="AB68" s="544"/>
      <c r="AC68" s="544"/>
      <c r="AD68" s="544"/>
      <c r="AE68" s="544"/>
      <c r="AF68" s="544"/>
      <c r="AG68" s="551">
        <f>'SO 06 - Zpevněné plochy p...'!J30</f>
        <v>0</v>
      </c>
      <c r="AH68" s="550"/>
      <c r="AI68" s="550"/>
      <c r="AJ68" s="550"/>
      <c r="AK68" s="550"/>
      <c r="AL68" s="550"/>
      <c r="AM68" s="550"/>
      <c r="AN68" s="551">
        <f t="shared" si="0"/>
        <v>0</v>
      </c>
      <c r="AO68" s="550"/>
      <c r="AP68" s="550"/>
      <c r="AQ68" s="73" t="s">
        <v>80</v>
      </c>
      <c r="AR68" s="70"/>
      <c r="AS68" s="74">
        <v>0</v>
      </c>
      <c r="AT68" s="75">
        <f t="shared" si="1"/>
        <v>0</v>
      </c>
      <c r="AU68" s="76">
        <f>'SO 06 - Zpevněné plochy p...'!P84</f>
        <v>0</v>
      </c>
      <c r="AV68" s="75">
        <f>'SO 06 - Zpevněné plochy p...'!J33</f>
        <v>0</v>
      </c>
      <c r="AW68" s="75">
        <f>'SO 06 - Zpevněné plochy p...'!J34</f>
        <v>0</v>
      </c>
      <c r="AX68" s="75">
        <f>'SO 06 - Zpevněné plochy p...'!J35</f>
        <v>0</v>
      </c>
      <c r="AY68" s="75">
        <f>'SO 06 - Zpevněné plochy p...'!J36</f>
        <v>0</v>
      </c>
      <c r="AZ68" s="75">
        <f>'SO 06 - Zpevněné plochy p...'!F33</f>
        <v>0</v>
      </c>
      <c r="BA68" s="75">
        <f>'SO 06 - Zpevněné plochy p...'!F34</f>
        <v>0</v>
      </c>
      <c r="BB68" s="75">
        <f>'SO 06 - Zpevněné plochy p...'!F35</f>
        <v>0</v>
      </c>
      <c r="BC68" s="75">
        <f>'SO 06 - Zpevněné plochy p...'!F36</f>
        <v>0</v>
      </c>
      <c r="BD68" s="77">
        <f>'SO 06 - Zpevněné plochy p...'!F37</f>
        <v>0</v>
      </c>
      <c r="BT68" s="78" t="s">
        <v>81</v>
      </c>
      <c r="BV68" s="78" t="s">
        <v>76</v>
      </c>
      <c r="BW68" s="78" t="s">
        <v>120</v>
      </c>
      <c r="BX68" s="78" t="s">
        <v>5</v>
      </c>
      <c r="CL68" s="78" t="s">
        <v>19</v>
      </c>
      <c r="CM68" s="78" t="s">
        <v>81</v>
      </c>
    </row>
    <row r="69" spans="1:91" s="6" customFormat="1" ht="24.75" customHeight="1">
      <c r="A69" s="79" t="s">
        <v>83</v>
      </c>
      <c r="B69" s="70"/>
      <c r="C69" s="71"/>
      <c r="D69" s="544" t="s">
        <v>121</v>
      </c>
      <c r="E69" s="544"/>
      <c r="F69" s="544"/>
      <c r="G69" s="544"/>
      <c r="H69" s="544"/>
      <c r="I69" s="72"/>
      <c r="J69" s="544" t="s">
        <v>122</v>
      </c>
      <c r="K69" s="544"/>
      <c r="L69" s="544"/>
      <c r="M69" s="544"/>
      <c r="N69" s="544"/>
      <c r="O69" s="544"/>
      <c r="P69" s="544"/>
      <c r="Q69" s="544"/>
      <c r="R69" s="544"/>
      <c r="S69" s="544"/>
      <c r="T69" s="544"/>
      <c r="U69" s="544"/>
      <c r="V69" s="544"/>
      <c r="W69" s="544"/>
      <c r="X69" s="544"/>
      <c r="Y69" s="544"/>
      <c r="Z69" s="544"/>
      <c r="AA69" s="544"/>
      <c r="AB69" s="544"/>
      <c r="AC69" s="544"/>
      <c r="AD69" s="544"/>
      <c r="AE69" s="544"/>
      <c r="AF69" s="544"/>
      <c r="AG69" s="551">
        <f>'SO 07 - Konečné terénní ú...'!J30</f>
        <v>0</v>
      </c>
      <c r="AH69" s="550"/>
      <c r="AI69" s="550"/>
      <c r="AJ69" s="550"/>
      <c r="AK69" s="550"/>
      <c r="AL69" s="550"/>
      <c r="AM69" s="550"/>
      <c r="AN69" s="551">
        <f t="shared" si="0"/>
        <v>0</v>
      </c>
      <c r="AO69" s="550"/>
      <c r="AP69" s="550"/>
      <c r="AQ69" s="73" t="s">
        <v>80</v>
      </c>
      <c r="AR69" s="70"/>
      <c r="AS69" s="74">
        <v>0</v>
      </c>
      <c r="AT69" s="75">
        <f t="shared" si="1"/>
        <v>0</v>
      </c>
      <c r="AU69" s="76">
        <f>'SO 07 - Konečné terénní ú...'!P81</f>
        <v>0</v>
      </c>
      <c r="AV69" s="75">
        <f>'SO 07 - Konečné terénní ú...'!J33</f>
        <v>0</v>
      </c>
      <c r="AW69" s="75">
        <f>'SO 07 - Konečné terénní ú...'!J34</f>
        <v>0</v>
      </c>
      <c r="AX69" s="75">
        <f>'SO 07 - Konečné terénní ú...'!J35</f>
        <v>0</v>
      </c>
      <c r="AY69" s="75">
        <f>'SO 07 - Konečné terénní ú...'!J36</f>
        <v>0</v>
      </c>
      <c r="AZ69" s="75">
        <f>'SO 07 - Konečné terénní ú...'!F33</f>
        <v>0</v>
      </c>
      <c r="BA69" s="75">
        <f>'SO 07 - Konečné terénní ú...'!F34</f>
        <v>0</v>
      </c>
      <c r="BB69" s="75">
        <f>'SO 07 - Konečné terénní ú...'!F35</f>
        <v>0</v>
      </c>
      <c r="BC69" s="75">
        <f>'SO 07 - Konečné terénní ú...'!F36</f>
        <v>0</v>
      </c>
      <c r="BD69" s="77">
        <f>'SO 07 - Konečné terénní ú...'!F37</f>
        <v>0</v>
      </c>
      <c r="BT69" s="78" t="s">
        <v>81</v>
      </c>
      <c r="BV69" s="78" t="s">
        <v>76</v>
      </c>
      <c r="BW69" s="78" t="s">
        <v>123</v>
      </c>
      <c r="BX69" s="78" t="s">
        <v>5</v>
      </c>
      <c r="CL69" s="78" t="s">
        <v>19</v>
      </c>
      <c r="CM69" s="78" t="s">
        <v>81</v>
      </c>
    </row>
    <row r="70" spans="1:91" s="6" customFormat="1" ht="16.5" customHeight="1">
      <c r="A70" s="79" t="s">
        <v>83</v>
      </c>
      <c r="B70" s="70"/>
      <c r="C70" s="71"/>
      <c r="D70" s="544" t="s">
        <v>124</v>
      </c>
      <c r="E70" s="544"/>
      <c r="F70" s="544"/>
      <c r="G70" s="544"/>
      <c r="H70" s="544"/>
      <c r="I70" s="72"/>
      <c r="J70" s="544" t="s">
        <v>125</v>
      </c>
      <c r="K70" s="544"/>
      <c r="L70" s="544"/>
      <c r="M70" s="544"/>
      <c r="N70" s="544"/>
      <c r="O70" s="544"/>
      <c r="P70" s="544"/>
      <c r="Q70" s="544"/>
      <c r="R70" s="544"/>
      <c r="S70" s="544"/>
      <c r="T70" s="544"/>
      <c r="U70" s="544"/>
      <c r="V70" s="544"/>
      <c r="W70" s="544"/>
      <c r="X70" s="544"/>
      <c r="Y70" s="544"/>
      <c r="Z70" s="544"/>
      <c r="AA70" s="544"/>
      <c r="AB70" s="544"/>
      <c r="AC70" s="544"/>
      <c r="AD70" s="544"/>
      <c r="AE70" s="544"/>
      <c r="AF70" s="544"/>
      <c r="AG70" s="551">
        <f>'SO 08 - Oplocení'!J30</f>
        <v>0</v>
      </c>
      <c r="AH70" s="550"/>
      <c r="AI70" s="550"/>
      <c r="AJ70" s="550"/>
      <c r="AK70" s="550"/>
      <c r="AL70" s="550"/>
      <c r="AM70" s="550"/>
      <c r="AN70" s="551">
        <f t="shared" si="0"/>
        <v>0</v>
      </c>
      <c r="AO70" s="550"/>
      <c r="AP70" s="550"/>
      <c r="AQ70" s="73" t="s">
        <v>80</v>
      </c>
      <c r="AR70" s="70"/>
      <c r="AS70" s="74">
        <v>0</v>
      </c>
      <c r="AT70" s="75">
        <f t="shared" si="1"/>
        <v>0</v>
      </c>
      <c r="AU70" s="76">
        <f>'SO 08 - Oplocení'!P83</f>
        <v>0</v>
      </c>
      <c r="AV70" s="75">
        <f>'SO 08 - Oplocení'!J33</f>
        <v>0</v>
      </c>
      <c r="AW70" s="75">
        <f>'SO 08 - Oplocení'!J34</f>
        <v>0</v>
      </c>
      <c r="AX70" s="75">
        <f>'SO 08 - Oplocení'!J35</f>
        <v>0</v>
      </c>
      <c r="AY70" s="75">
        <f>'SO 08 - Oplocení'!J36</f>
        <v>0</v>
      </c>
      <c r="AZ70" s="75">
        <f>'SO 08 - Oplocení'!F33</f>
        <v>0</v>
      </c>
      <c r="BA70" s="75">
        <f>'SO 08 - Oplocení'!F34</f>
        <v>0</v>
      </c>
      <c r="BB70" s="75">
        <f>'SO 08 - Oplocení'!F35</f>
        <v>0</v>
      </c>
      <c r="BC70" s="75">
        <f>'SO 08 - Oplocení'!F36</f>
        <v>0</v>
      </c>
      <c r="BD70" s="77">
        <f>'SO 08 - Oplocení'!F37</f>
        <v>0</v>
      </c>
      <c r="BT70" s="78" t="s">
        <v>81</v>
      </c>
      <c r="BV70" s="78" t="s">
        <v>76</v>
      </c>
      <c r="BW70" s="78" t="s">
        <v>126</v>
      </c>
      <c r="BX70" s="78" t="s">
        <v>5</v>
      </c>
      <c r="CL70" s="78" t="s">
        <v>19</v>
      </c>
      <c r="CM70" s="78" t="s">
        <v>81</v>
      </c>
    </row>
    <row r="71" spans="1:91" s="6" customFormat="1" ht="16.5" customHeight="1">
      <c r="A71" s="79" t="s">
        <v>83</v>
      </c>
      <c r="B71" s="70"/>
      <c r="C71" s="71"/>
      <c r="D71" s="544" t="s">
        <v>127</v>
      </c>
      <c r="E71" s="544"/>
      <c r="F71" s="544"/>
      <c r="G71" s="544"/>
      <c r="H71" s="544"/>
      <c r="I71" s="72"/>
      <c r="J71" s="544" t="s">
        <v>128</v>
      </c>
      <c r="K71" s="544"/>
      <c r="L71" s="544"/>
      <c r="M71" s="544"/>
      <c r="N71" s="544"/>
      <c r="O71" s="544"/>
      <c r="P71" s="544"/>
      <c r="Q71" s="544"/>
      <c r="R71" s="544"/>
      <c r="S71" s="544"/>
      <c r="T71" s="544"/>
      <c r="U71" s="544"/>
      <c r="V71" s="544"/>
      <c r="W71" s="544"/>
      <c r="X71" s="544"/>
      <c r="Y71" s="544"/>
      <c r="Z71" s="544"/>
      <c r="AA71" s="544"/>
      <c r="AB71" s="544"/>
      <c r="AC71" s="544"/>
      <c r="AD71" s="544"/>
      <c r="AE71" s="544"/>
      <c r="AF71" s="544"/>
      <c r="AG71" s="551">
        <f>'IO 04 - Dešťová kanalizace '!J30</f>
        <v>0</v>
      </c>
      <c r="AH71" s="550"/>
      <c r="AI71" s="550"/>
      <c r="AJ71" s="550"/>
      <c r="AK71" s="550"/>
      <c r="AL71" s="550"/>
      <c r="AM71" s="550"/>
      <c r="AN71" s="551">
        <f t="shared" si="0"/>
        <v>0</v>
      </c>
      <c r="AO71" s="550"/>
      <c r="AP71" s="550"/>
      <c r="AQ71" s="73" t="s">
        <v>80</v>
      </c>
      <c r="AR71" s="70"/>
      <c r="AS71" s="74">
        <v>0</v>
      </c>
      <c r="AT71" s="75">
        <f t="shared" si="1"/>
        <v>0</v>
      </c>
      <c r="AU71" s="76">
        <f>'IO 04 - Dešťová kanalizace '!P88</f>
        <v>0</v>
      </c>
      <c r="AV71" s="75">
        <f>'IO 04 - Dešťová kanalizace '!J33</f>
        <v>0</v>
      </c>
      <c r="AW71" s="75">
        <f>'IO 04 - Dešťová kanalizace '!J34</f>
        <v>0</v>
      </c>
      <c r="AX71" s="75">
        <f>'IO 04 - Dešťová kanalizace '!J35</f>
        <v>0</v>
      </c>
      <c r="AY71" s="75">
        <f>'IO 04 - Dešťová kanalizace '!J36</f>
        <v>0</v>
      </c>
      <c r="AZ71" s="75">
        <f>'IO 04 - Dešťová kanalizace '!F33</f>
        <v>0</v>
      </c>
      <c r="BA71" s="75">
        <f>'IO 04 - Dešťová kanalizace '!F34</f>
        <v>0</v>
      </c>
      <c r="BB71" s="75">
        <f>'IO 04 - Dešťová kanalizace '!F35</f>
        <v>0</v>
      </c>
      <c r="BC71" s="75">
        <f>'IO 04 - Dešťová kanalizace '!F36</f>
        <v>0</v>
      </c>
      <c r="BD71" s="77">
        <f>'IO 04 - Dešťová kanalizace '!F37</f>
        <v>0</v>
      </c>
      <c r="BT71" s="78" t="s">
        <v>81</v>
      </c>
      <c r="BV71" s="78" t="s">
        <v>76</v>
      </c>
      <c r="BW71" s="78" t="s">
        <v>129</v>
      </c>
      <c r="BX71" s="78" t="s">
        <v>5</v>
      </c>
      <c r="CL71" s="78" t="s">
        <v>19</v>
      </c>
      <c r="CM71" s="78" t="s">
        <v>81</v>
      </c>
    </row>
    <row r="72" spans="1:91" s="6" customFormat="1" ht="16.5" customHeight="1">
      <c r="A72" s="79" t="s">
        <v>83</v>
      </c>
      <c r="B72" s="70"/>
      <c r="C72" s="71"/>
      <c r="D72" s="544" t="s">
        <v>130</v>
      </c>
      <c r="E72" s="544"/>
      <c r="F72" s="544"/>
      <c r="G72" s="544"/>
      <c r="H72" s="544"/>
      <c r="I72" s="72"/>
      <c r="J72" s="544" t="s">
        <v>131</v>
      </c>
      <c r="K72" s="544"/>
      <c r="L72" s="544"/>
      <c r="M72" s="544"/>
      <c r="N72" s="544"/>
      <c r="O72" s="544"/>
      <c r="P72" s="544"/>
      <c r="Q72" s="544"/>
      <c r="R72" s="544"/>
      <c r="S72" s="544"/>
      <c r="T72" s="544"/>
      <c r="U72" s="544"/>
      <c r="V72" s="544"/>
      <c r="W72" s="544"/>
      <c r="X72" s="544"/>
      <c r="Y72" s="544"/>
      <c r="Z72" s="544"/>
      <c r="AA72" s="544"/>
      <c r="AB72" s="544"/>
      <c r="AC72" s="544"/>
      <c r="AD72" s="544"/>
      <c r="AE72" s="544"/>
      <c r="AF72" s="544"/>
      <c r="AG72" s="551">
        <f>'IO 05 - Splašková kanalizace'!J30</f>
        <v>0</v>
      </c>
      <c r="AH72" s="550"/>
      <c r="AI72" s="550"/>
      <c r="AJ72" s="550"/>
      <c r="AK72" s="550"/>
      <c r="AL72" s="550"/>
      <c r="AM72" s="550"/>
      <c r="AN72" s="551">
        <f t="shared" si="0"/>
        <v>0</v>
      </c>
      <c r="AO72" s="550"/>
      <c r="AP72" s="550"/>
      <c r="AQ72" s="73" t="s">
        <v>80</v>
      </c>
      <c r="AR72" s="70"/>
      <c r="AS72" s="74">
        <v>0</v>
      </c>
      <c r="AT72" s="75">
        <f t="shared" si="1"/>
        <v>0</v>
      </c>
      <c r="AU72" s="76">
        <f>'IO 05 - Splašková kanalizace'!P86</f>
        <v>0</v>
      </c>
      <c r="AV72" s="75">
        <f>'IO 05 - Splašková kanalizace'!J33</f>
        <v>0</v>
      </c>
      <c r="AW72" s="75">
        <f>'IO 05 - Splašková kanalizace'!J34</f>
        <v>0</v>
      </c>
      <c r="AX72" s="75">
        <f>'IO 05 - Splašková kanalizace'!J35</f>
        <v>0</v>
      </c>
      <c r="AY72" s="75">
        <f>'IO 05 - Splašková kanalizace'!J36</f>
        <v>0</v>
      </c>
      <c r="AZ72" s="75">
        <f>'IO 05 - Splašková kanalizace'!F33</f>
        <v>0</v>
      </c>
      <c r="BA72" s="75">
        <f>'IO 05 - Splašková kanalizace'!F34</f>
        <v>0</v>
      </c>
      <c r="BB72" s="75">
        <f>'IO 05 - Splašková kanalizace'!F35</f>
        <v>0</v>
      </c>
      <c r="BC72" s="75">
        <f>'IO 05 - Splašková kanalizace'!F36</f>
        <v>0</v>
      </c>
      <c r="BD72" s="77">
        <f>'IO 05 - Splašková kanalizace'!F37</f>
        <v>0</v>
      </c>
      <c r="BT72" s="78" t="s">
        <v>81</v>
      </c>
      <c r="BV72" s="78" t="s">
        <v>76</v>
      </c>
      <c r="BW72" s="78" t="s">
        <v>132</v>
      </c>
      <c r="BX72" s="78" t="s">
        <v>5</v>
      </c>
      <c r="CL72" s="78" t="s">
        <v>19</v>
      </c>
      <c r="CM72" s="78" t="s">
        <v>81</v>
      </c>
    </row>
    <row r="73" spans="1:91" s="6" customFormat="1" ht="16.5" customHeight="1">
      <c r="A73" s="79" t="s">
        <v>83</v>
      </c>
      <c r="B73" s="70"/>
      <c r="C73" s="71"/>
      <c r="D73" s="544" t="s">
        <v>133</v>
      </c>
      <c r="E73" s="544"/>
      <c r="F73" s="544"/>
      <c r="G73" s="544"/>
      <c r="H73" s="544"/>
      <c r="I73" s="72"/>
      <c r="J73" s="544" t="s">
        <v>134</v>
      </c>
      <c r="K73" s="544"/>
      <c r="L73" s="544"/>
      <c r="M73" s="544"/>
      <c r="N73" s="544"/>
      <c r="O73" s="544"/>
      <c r="P73" s="544"/>
      <c r="Q73" s="544"/>
      <c r="R73" s="544"/>
      <c r="S73" s="544"/>
      <c r="T73" s="544"/>
      <c r="U73" s="544"/>
      <c r="V73" s="544"/>
      <c r="W73" s="544"/>
      <c r="X73" s="544"/>
      <c r="Y73" s="544"/>
      <c r="Z73" s="544"/>
      <c r="AA73" s="544"/>
      <c r="AB73" s="544"/>
      <c r="AC73" s="544"/>
      <c r="AD73" s="544"/>
      <c r="AE73" s="544"/>
      <c r="AF73" s="544"/>
      <c r="AG73" s="551">
        <f>'VRN - Vedlejší rozpočtové...'!J30</f>
        <v>0</v>
      </c>
      <c r="AH73" s="550"/>
      <c r="AI73" s="550"/>
      <c r="AJ73" s="550"/>
      <c r="AK73" s="550"/>
      <c r="AL73" s="550"/>
      <c r="AM73" s="550"/>
      <c r="AN73" s="551">
        <f t="shared" si="0"/>
        <v>0</v>
      </c>
      <c r="AO73" s="550"/>
      <c r="AP73" s="550"/>
      <c r="AQ73" s="73" t="s">
        <v>80</v>
      </c>
      <c r="AR73" s="70"/>
      <c r="AS73" s="85">
        <v>0</v>
      </c>
      <c r="AT73" s="86">
        <f t="shared" si="1"/>
        <v>0</v>
      </c>
      <c r="AU73" s="87">
        <f>'VRN - Vedlejší rozpočtové...'!P83</f>
        <v>0</v>
      </c>
      <c r="AV73" s="86">
        <f>'VRN - Vedlejší rozpočtové...'!J33</f>
        <v>0</v>
      </c>
      <c r="AW73" s="86">
        <f>'VRN - Vedlejší rozpočtové...'!J34</f>
        <v>0</v>
      </c>
      <c r="AX73" s="86">
        <f>'VRN - Vedlejší rozpočtové...'!J35</f>
        <v>0</v>
      </c>
      <c r="AY73" s="86">
        <f>'VRN - Vedlejší rozpočtové...'!J36</f>
        <v>0</v>
      </c>
      <c r="AZ73" s="86">
        <f>'VRN - Vedlejší rozpočtové...'!F33</f>
        <v>0</v>
      </c>
      <c r="BA73" s="86">
        <f>'VRN - Vedlejší rozpočtové...'!F34</f>
        <v>0</v>
      </c>
      <c r="BB73" s="86">
        <f>'VRN - Vedlejší rozpočtové...'!F35</f>
        <v>0</v>
      </c>
      <c r="BC73" s="86">
        <f>'VRN - Vedlejší rozpočtové...'!F36</f>
        <v>0</v>
      </c>
      <c r="BD73" s="88">
        <f>'VRN - Vedlejší rozpočtové...'!F37</f>
        <v>0</v>
      </c>
      <c r="BT73" s="78" t="s">
        <v>81</v>
      </c>
      <c r="BV73" s="78" t="s">
        <v>76</v>
      </c>
      <c r="BW73" s="78" t="s">
        <v>135</v>
      </c>
      <c r="BX73" s="78" t="s">
        <v>5</v>
      </c>
      <c r="CL73" s="78" t="s">
        <v>19</v>
      </c>
      <c r="CM73" s="78" t="s">
        <v>81</v>
      </c>
    </row>
    <row r="74" spans="1:91" s="1" customFormat="1" ht="30" customHeight="1">
      <c r="B74" s="33"/>
      <c r="AR74" s="33"/>
    </row>
    <row r="75" spans="1:91" s="1" customFormat="1" ht="6.9" customHeight="1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33"/>
    </row>
  </sheetData>
  <sheetProtection algorithmName="SHA-512" hashValue="P+pcuqch5SgvEG8mDEAVzkBWrTDJlD2eFvcNG3/ExvP04aqGPlOuM5yCIM65MZp2Lsc2TEDabuFt959YdvTX2w==" saltValue="+cpdF3Mqc+WH9OzAwG53XXJJ0op48S0+f63vNByeUNWsFiHn5jQg1HPcycpcLzJ48OKdlhhVnnU3Epu5idM+ag==" spinCount="100000" sheet="1" objects="1" scenarios="1" formatColumns="0" formatRows="0"/>
  <mergeCells count="114"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73:AP73"/>
    <mergeCell ref="AG73:AM73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G60:AM60"/>
    <mergeCell ref="AG59:AM59"/>
    <mergeCell ref="AG56:AM56"/>
    <mergeCell ref="AG58:AM58"/>
    <mergeCell ref="AG52:AM52"/>
    <mergeCell ref="AG57:AM57"/>
    <mergeCell ref="AG55:AM55"/>
    <mergeCell ref="AM47:AN47"/>
    <mergeCell ref="AM50:AP50"/>
    <mergeCell ref="AM49:AP49"/>
    <mergeCell ref="AN58:AP58"/>
    <mergeCell ref="AN60:AP60"/>
    <mergeCell ref="AN59:AP59"/>
    <mergeCell ref="AN57:AP57"/>
    <mergeCell ref="AN56:AP56"/>
    <mergeCell ref="D72:H72"/>
    <mergeCell ref="J72:AF72"/>
    <mergeCell ref="D73:H73"/>
    <mergeCell ref="J73:AF73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F67:J67"/>
    <mergeCell ref="L67:AF67"/>
    <mergeCell ref="D68:H68"/>
    <mergeCell ref="J68:AF68"/>
    <mergeCell ref="D69:H69"/>
    <mergeCell ref="J69:AF69"/>
    <mergeCell ref="D70:H70"/>
    <mergeCell ref="J70:AF70"/>
    <mergeCell ref="D71:H71"/>
    <mergeCell ref="J71:AF71"/>
    <mergeCell ref="L45:AO45"/>
    <mergeCell ref="L61:AF61"/>
    <mergeCell ref="L62:AF62"/>
    <mergeCell ref="L60:AF60"/>
    <mergeCell ref="L59:AF59"/>
    <mergeCell ref="E65:I65"/>
    <mergeCell ref="K65:AF65"/>
    <mergeCell ref="E66:I66"/>
    <mergeCell ref="K66:AF66"/>
    <mergeCell ref="AG62:AM62"/>
    <mergeCell ref="AG64:AM64"/>
    <mergeCell ref="AG63:AM63"/>
    <mergeCell ref="AN62:AP62"/>
    <mergeCell ref="AN63:AP63"/>
    <mergeCell ref="AN55:AP55"/>
    <mergeCell ref="AN52:AP52"/>
    <mergeCell ref="AN61:AP61"/>
    <mergeCell ref="AN64:AP64"/>
    <mergeCell ref="C52:G52"/>
    <mergeCell ref="D64:H64"/>
    <mergeCell ref="D55:H55"/>
    <mergeCell ref="E58:I58"/>
    <mergeCell ref="E57:I57"/>
    <mergeCell ref="E63:I63"/>
    <mergeCell ref="E56:I56"/>
    <mergeCell ref="F62:J62"/>
    <mergeCell ref="F60:J60"/>
    <mergeCell ref="F59:J59"/>
    <mergeCell ref="F61:J61"/>
    <mergeCell ref="I52:AF52"/>
    <mergeCell ref="J64:AF64"/>
    <mergeCell ref="J55:AF55"/>
    <mergeCell ref="K58:AF58"/>
    <mergeCell ref="K63:AF63"/>
    <mergeCell ref="K57:AF57"/>
    <mergeCell ref="K56:AF56"/>
  </mergeCells>
  <hyperlinks>
    <hyperlink ref="A56" location="'D.1.1 Bourání - Stavebně ...'!C2" display="/" xr:uid="{00000000-0004-0000-0000-000000000000}"/>
    <hyperlink ref="A57" location="'D.1.1 Nový stav - Stavebn...'!C2" display="/" xr:uid="{00000000-0004-0000-0000-000001000000}"/>
    <hyperlink ref="A59" location="'D.1.4.1 - Zdravotechnika'!C2" display="/" xr:uid="{00000000-0004-0000-0000-000002000000}"/>
    <hyperlink ref="A60" location="'D.1.4.2 - Vytápění'!C2" display="/" xr:uid="{00000000-0004-0000-0000-000003000000}"/>
    <hyperlink ref="A61" location="'D.1.4.3 - Elektroinstalace'!C2" display="/" xr:uid="{00000000-0004-0000-0000-000004000000}"/>
    <hyperlink ref="A62" location="'D.1.4.4 - Vzduchotechnika'!C2" display="/" xr:uid="{00000000-0004-0000-0000-000005000000}"/>
    <hyperlink ref="A63" location="'D.1.4.5 - FVE'!C2" display="/" xr:uid="{00000000-0004-0000-0000-000006000000}"/>
    <hyperlink ref="A65" location="'D.1.2 - Architektonicko -...'!C2" display="/" xr:uid="{00000000-0004-0000-0000-000007000000}"/>
    <hyperlink ref="A67" location="'D.1.4.3 - Elektroinstalace_01'!C2" display="/" xr:uid="{00000000-0004-0000-0000-000008000000}"/>
    <hyperlink ref="A68" location="'SO 06 - Zpevněné plochy p...'!C2" display="/" xr:uid="{00000000-0004-0000-0000-000009000000}"/>
    <hyperlink ref="A69" location="'SO 07 - Konečné terénní ú...'!C2" display="/" xr:uid="{00000000-0004-0000-0000-00000A000000}"/>
    <hyperlink ref="A70" location="'SO 08 - Oplocení'!C2" display="/" xr:uid="{00000000-0004-0000-0000-00000B000000}"/>
    <hyperlink ref="A71" location="'IO 04 - Dešťová kanalizace '!C2" display="/" xr:uid="{00000000-0004-0000-0000-00000C000000}"/>
    <hyperlink ref="A72" location="'IO 05 - Splašková kanalizace'!C2" display="/" xr:uid="{00000000-0004-0000-0000-00000D000000}"/>
    <hyperlink ref="A73" location="'VRN - Vedlejší rozpočtové...'!C2" display="/" xr:uid="{00000000-0004-0000-0000-00000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91"/>
  <sheetViews>
    <sheetView showGridLines="0" topLeftCell="A76" workbookViewId="0">
      <selection activeCell="I91" sqref="I91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18" t="s">
        <v>109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" customHeight="1">
      <c r="B4" s="21"/>
      <c r="D4" s="22" t="s">
        <v>144</v>
      </c>
      <c r="L4" s="21"/>
      <c r="M4" s="90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584" t="str">
        <f>'Rekapitulace stavby'!K6</f>
        <v>Stavební úpravy č.p. 11, kú Lhotky - Změna užívání, přístavba a půdní vestavba</v>
      </c>
      <c r="F7" s="585"/>
      <c r="G7" s="585"/>
      <c r="H7" s="585"/>
      <c r="L7" s="21"/>
    </row>
    <row r="8" spans="2:46" ht="12" customHeight="1">
      <c r="B8" s="21"/>
      <c r="D8" s="28" t="s">
        <v>145</v>
      </c>
      <c r="L8" s="21"/>
    </row>
    <row r="9" spans="2:46" s="1" customFormat="1" ht="16.5" customHeight="1">
      <c r="B9" s="33"/>
      <c r="E9" s="584" t="s">
        <v>146</v>
      </c>
      <c r="F9" s="583"/>
      <c r="G9" s="583"/>
      <c r="H9" s="583"/>
      <c r="L9" s="33"/>
    </row>
    <row r="10" spans="2:46" s="1" customFormat="1" ht="12" customHeight="1">
      <c r="B10" s="33"/>
      <c r="D10" s="28" t="s">
        <v>147</v>
      </c>
      <c r="L10" s="33"/>
    </row>
    <row r="11" spans="2:46" s="1" customFormat="1" ht="16.5" customHeight="1">
      <c r="B11" s="33"/>
      <c r="E11" s="545" t="s">
        <v>4003</v>
      </c>
      <c r="F11" s="583"/>
      <c r="G11" s="583"/>
      <c r="H11" s="583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49" t="str">
        <f>'Rekapitulace stavby'!AN8</f>
        <v>4. 2. 2025</v>
      </c>
      <c r="L14" s="33"/>
    </row>
    <row r="15" spans="2:46" s="1" customFormat="1" ht="10.95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586" t="str">
        <f>'Rekapitulace stavby'!E14</f>
        <v>Vyplň údaj</v>
      </c>
      <c r="F20" s="557"/>
      <c r="G20" s="557"/>
      <c r="H20" s="557"/>
      <c r="I20" s="28" t="s">
        <v>28</v>
      </c>
      <c r="J20" s="29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35</v>
      </c>
      <c r="L25" s="33"/>
    </row>
    <row r="26" spans="2:12" s="1" customFormat="1" ht="18" customHeight="1">
      <c r="B26" s="33"/>
      <c r="E26" s="26" t="s">
        <v>36</v>
      </c>
      <c r="I26" s="28" t="s">
        <v>28</v>
      </c>
      <c r="J26" s="26" t="s">
        <v>37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8" t="s">
        <v>38</v>
      </c>
      <c r="L28" s="33"/>
    </row>
    <row r="29" spans="2:12" s="7" customFormat="1" ht="16.5" customHeight="1">
      <c r="B29" s="91"/>
      <c r="E29" s="562" t="s">
        <v>19</v>
      </c>
      <c r="F29" s="562"/>
      <c r="G29" s="562"/>
      <c r="H29" s="562"/>
      <c r="L29" s="91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0"/>
      <c r="E31" s="50"/>
      <c r="F31" s="50"/>
      <c r="G31" s="50"/>
      <c r="H31" s="50"/>
      <c r="I31" s="50"/>
      <c r="J31" s="50"/>
      <c r="K31" s="50"/>
      <c r="L31" s="33"/>
    </row>
    <row r="32" spans="2:12" s="1" customFormat="1" ht="25.35" customHeight="1">
      <c r="B32" s="33"/>
      <c r="D32" s="92" t="s">
        <v>40</v>
      </c>
      <c r="J32" s="62">
        <f>ROUND(J87, 2)</f>
        <v>0</v>
      </c>
      <c r="L32" s="33"/>
    </row>
    <row r="33" spans="2:12" s="1" customFormat="1" ht="6.9" customHeight="1">
      <c r="B33" s="33"/>
      <c r="D33" s="50"/>
      <c r="E33" s="50"/>
      <c r="F33" s="50"/>
      <c r="G33" s="50"/>
      <c r="H33" s="50"/>
      <c r="I33" s="50"/>
      <c r="J33" s="50"/>
      <c r="K33" s="50"/>
      <c r="L33" s="33"/>
    </row>
    <row r="34" spans="2:12" s="1" customFormat="1" ht="14.4" customHeight="1">
      <c r="B34" s="33"/>
      <c r="F34" s="93" t="s">
        <v>42</v>
      </c>
      <c r="I34" s="93" t="s">
        <v>41</v>
      </c>
      <c r="J34" s="93" t="s">
        <v>43</v>
      </c>
      <c r="L34" s="33"/>
    </row>
    <row r="35" spans="2:12" s="1" customFormat="1" ht="14.4" customHeight="1">
      <c r="B35" s="33"/>
      <c r="D35" s="94" t="s">
        <v>44</v>
      </c>
      <c r="E35" s="28" t="s">
        <v>45</v>
      </c>
      <c r="F35" s="82">
        <f>ROUND((SUM(BE87:BE90)),  2)</f>
        <v>0</v>
      </c>
      <c r="I35" s="95">
        <v>0.21</v>
      </c>
      <c r="J35" s="82">
        <f>ROUND(((SUM(BE87:BE90))*I35),  2)</f>
        <v>0</v>
      </c>
      <c r="L35" s="33"/>
    </row>
    <row r="36" spans="2:12" s="1" customFormat="1" ht="14.4" customHeight="1">
      <c r="B36" s="33"/>
      <c r="E36" s="28" t="s">
        <v>46</v>
      </c>
      <c r="F36" s="82">
        <f>ROUND((SUM(BF87:BF90)),  2)</f>
        <v>0</v>
      </c>
      <c r="I36" s="95">
        <v>0.12</v>
      </c>
      <c r="J36" s="82">
        <f>ROUND(((SUM(BF87:BF90))*I36),  2)</f>
        <v>0</v>
      </c>
      <c r="L36" s="33"/>
    </row>
    <row r="37" spans="2:12" s="1" customFormat="1" ht="14.4" hidden="1" customHeight="1">
      <c r="B37" s="33"/>
      <c r="E37" s="28" t="s">
        <v>47</v>
      </c>
      <c r="F37" s="82">
        <f>ROUND((SUM(BG87:BG90)),  2)</f>
        <v>0</v>
      </c>
      <c r="I37" s="95">
        <v>0.21</v>
      </c>
      <c r="J37" s="82">
        <f>0</f>
        <v>0</v>
      </c>
      <c r="L37" s="33"/>
    </row>
    <row r="38" spans="2:12" s="1" customFormat="1" ht="14.4" hidden="1" customHeight="1">
      <c r="B38" s="33"/>
      <c r="E38" s="28" t="s">
        <v>48</v>
      </c>
      <c r="F38" s="82">
        <f>ROUND((SUM(BH87:BH90)),  2)</f>
        <v>0</v>
      </c>
      <c r="I38" s="95">
        <v>0.12</v>
      </c>
      <c r="J38" s="82">
        <f>0</f>
        <v>0</v>
      </c>
      <c r="L38" s="33"/>
    </row>
    <row r="39" spans="2:12" s="1" customFormat="1" ht="14.4" hidden="1" customHeight="1">
      <c r="B39" s="33"/>
      <c r="E39" s="28" t="s">
        <v>49</v>
      </c>
      <c r="F39" s="82">
        <f>ROUND((SUM(BI87:BI90)),  2)</f>
        <v>0</v>
      </c>
      <c r="I39" s="95">
        <v>0</v>
      </c>
      <c r="J39" s="82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6"/>
      <c r="D41" s="97" t="s">
        <v>50</v>
      </c>
      <c r="E41" s="53"/>
      <c r="F41" s="53"/>
      <c r="G41" s="98" t="s">
        <v>51</v>
      </c>
      <c r="H41" s="99" t="s">
        <v>52</v>
      </c>
      <c r="I41" s="53"/>
      <c r="J41" s="100">
        <f>SUM(J32:J39)</f>
        <v>0</v>
      </c>
      <c r="K41" s="101"/>
      <c r="L41" s="33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3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3"/>
    </row>
    <row r="47" spans="2:12" s="1" customFormat="1" ht="24.9" customHeight="1">
      <c r="B47" s="33"/>
      <c r="C47" s="22" t="s">
        <v>149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26.25" customHeight="1">
      <c r="B50" s="33"/>
      <c r="E50" s="584" t="str">
        <f>E7</f>
        <v>Stavební úpravy č.p. 11, kú Lhotky - Změna užívání, přístavba a půdní vestavba</v>
      </c>
      <c r="F50" s="585"/>
      <c r="G50" s="585"/>
      <c r="H50" s="585"/>
      <c r="L50" s="33"/>
    </row>
    <row r="51" spans="2:47" ht="12" customHeight="1">
      <c r="B51" s="21"/>
      <c r="C51" s="28" t="s">
        <v>145</v>
      </c>
      <c r="L51" s="21"/>
    </row>
    <row r="52" spans="2:47" s="1" customFormat="1" ht="16.5" customHeight="1">
      <c r="B52" s="33"/>
      <c r="E52" s="584" t="s">
        <v>146</v>
      </c>
      <c r="F52" s="583"/>
      <c r="G52" s="583"/>
      <c r="H52" s="583"/>
      <c r="L52" s="33"/>
    </row>
    <row r="53" spans="2:47" s="1" customFormat="1" ht="12" customHeight="1">
      <c r="B53" s="33"/>
      <c r="C53" s="28" t="s">
        <v>147</v>
      </c>
      <c r="L53" s="33"/>
    </row>
    <row r="54" spans="2:47" s="1" customFormat="1" ht="16.5" customHeight="1">
      <c r="B54" s="33"/>
      <c r="E54" s="545" t="str">
        <f>E11</f>
        <v>D.1.4.5 - FVE</v>
      </c>
      <c r="F54" s="583"/>
      <c r="G54" s="583"/>
      <c r="H54" s="583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kú Lhotky, p.č. 1,56/1,191,202 a st.č. 16 KN</v>
      </c>
      <c r="I56" s="28" t="s">
        <v>23</v>
      </c>
      <c r="J56" s="49" t="str">
        <f>IF(J14="","",J14)</f>
        <v>4. 2. 2025</v>
      </c>
      <c r="L56" s="33"/>
    </row>
    <row r="57" spans="2:47" s="1" customFormat="1" ht="6.9" customHeight="1">
      <c r="B57" s="33"/>
      <c r="L57" s="33"/>
    </row>
    <row r="58" spans="2:47" s="1" customFormat="1" ht="40.200000000000003" customHeight="1">
      <c r="B58" s="33"/>
      <c r="C58" s="28" t="s">
        <v>25</v>
      </c>
      <c r="F58" s="26" t="str">
        <f>E17</f>
        <v>Obec Kramolna, Kramolna 172, 547 01 Náchod</v>
      </c>
      <c r="I58" s="28" t="s">
        <v>31</v>
      </c>
      <c r="J58" s="31" t="str">
        <f>E23</f>
        <v>Ing. arch. Pavel Hejzlar, Riegrova 194, Náchod</v>
      </c>
      <c r="L58" s="33"/>
    </row>
    <row r="59" spans="2:47" s="1" customFormat="1" ht="15.15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BACing s.r.o.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150</v>
      </c>
      <c r="D61" s="96"/>
      <c r="E61" s="96"/>
      <c r="F61" s="96"/>
      <c r="G61" s="96"/>
      <c r="H61" s="96"/>
      <c r="I61" s="96"/>
      <c r="J61" s="103" t="s">
        <v>151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5" customHeight="1">
      <c r="B63" s="33"/>
      <c r="C63" s="104" t="s">
        <v>72</v>
      </c>
      <c r="J63" s="62">
        <f>J87</f>
        <v>0</v>
      </c>
      <c r="L63" s="33"/>
      <c r="AU63" s="18" t="s">
        <v>152</v>
      </c>
    </row>
    <row r="64" spans="2:47" s="8" customFormat="1" ht="24.9" customHeight="1">
      <c r="B64" s="105"/>
      <c r="D64" s="106" t="s">
        <v>4004</v>
      </c>
      <c r="E64" s="107"/>
      <c r="F64" s="107"/>
      <c r="G64" s="107"/>
      <c r="H64" s="107"/>
      <c r="I64" s="107"/>
      <c r="J64" s="108">
        <f>J88</f>
        <v>0</v>
      </c>
      <c r="L64" s="105"/>
    </row>
    <row r="65" spans="2:12" s="9" customFormat="1" ht="19.95" customHeight="1">
      <c r="B65" s="109"/>
      <c r="D65" s="110" t="s">
        <v>4005</v>
      </c>
      <c r="E65" s="111"/>
      <c r="F65" s="111"/>
      <c r="G65" s="111"/>
      <c r="H65" s="111"/>
      <c r="I65" s="111"/>
      <c r="J65" s="112">
        <f>J89</f>
        <v>0</v>
      </c>
      <c r="L65" s="109"/>
    </row>
    <row r="66" spans="2:12" s="1" customFormat="1" ht="21.75" customHeight="1">
      <c r="B66" s="33"/>
      <c r="L66" s="33"/>
    </row>
    <row r="67" spans="2:12" s="1" customFormat="1" ht="6.9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3"/>
    </row>
    <row r="71" spans="2:12" s="1" customFormat="1" ht="6.9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3"/>
    </row>
    <row r="72" spans="2:12" s="1" customFormat="1" ht="24.9" customHeight="1">
      <c r="B72" s="33"/>
      <c r="C72" s="22" t="s">
        <v>172</v>
      </c>
      <c r="L72" s="33"/>
    </row>
    <row r="73" spans="2:12" s="1" customFormat="1" ht="6.9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26.25" customHeight="1">
      <c r="B75" s="33"/>
      <c r="E75" s="584" t="str">
        <f>E7</f>
        <v>Stavební úpravy č.p. 11, kú Lhotky - Změna užívání, přístavba a půdní vestavba</v>
      </c>
      <c r="F75" s="585"/>
      <c r="G75" s="585"/>
      <c r="H75" s="585"/>
      <c r="L75" s="33"/>
    </row>
    <row r="76" spans="2:12" ht="12" customHeight="1">
      <c r="B76" s="21"/>
      <c r="C76" s="28" t="s">
        <v>145</v>
      </c>
      <c r="L76" s="21"/>
    </row>
    <row r="77" spans="2:12" s="1" customFormat="1" ht="16.5" customHeight="1">
      <c r="B77" s="33"/>
      <c r="E77" s="584" t="s">
        <v>146</v>
      </c>
      <c r="F77" s="583"/>
      <c r="G77" s="583"/>
      <c r="H77" s="583"/>
      <c r="L77" s="33"/>
    </row>
    <row r="78" spans="2:12" s="1" customFormat="1" ht="12" customHeight="1">
      <c r="B78" s="33"/>
      <c r="C78" s="28" t="s">
        <v>147</v>
      </c>
      <c r="L78" s="33"/>
    </row>
    <row r="79" spans="2:12" s="1" customFormat="1" ht="16.5" customHeight="1">
      <c r="B79" s="33"/>
      <c r="E79" s="545" t="str">
        <f>E11</f>
        <v>D.1.4.5 - FVE</v>
      </c>
      <c r="F79" s="583"/>
      <c r="G79" s="583"/>
      <c r="H79" s="583"/>
      <c r="L79" s="33"/>
    </row>
    <row r="80" spans="2:12" s="1" customFormat="1" ht="6.9" customHeight="1">
      <c r="B80" s="33"/>
      <c r="L80" s="33"/>
    </row>
    <row r="81" spans="2:65" s="1" customFormat="1" ht="12" customHeight="1">
      <c r="B81" s="33"/>
      <c r="C81" s="28" t="s">
        <v>21</v>
      </c>
      <c r="F81" s="26" t="str">
        <f>F14</f>
        <v>kú Lhotky, p.č. 1,56/1,191,202 a st.č. 16 KN</v>
      </c>
      <c r="I81" s="28" t="s">
        <v>23</v>
      </c>
      <c r="J81" s="49" t="str">
        <f>IF(J14="","",J14)</f>
        <v>4. 2. 2025</v>
      </c>
      <c r="L81" s="33"/>
    </row>
    <row r="82" spans="2:65" s="1" customFormat="1" ht="6.9" customHeight="1">
      <c r="B82" s="33"/>
      <c r="L82" s="33"/>
    </row>
    <row r="83" spans="2:65" s="1" customFormat="1" ht="40.200000000000003" customHeight="1">
      <c r="B83" s="33"/>
      <c r="C83" s="28" t="s">
        <v>25</v>
      </c>
      <c r="F83" s="26" t="str">
        <f>E17</f>
        <v>Obec Kramolna, Kramolna 172, 547 01 Náchod</v>
      </c>
      <c r="I83" s="28" t="s">
        <v>31</v>
      </c>
      <c r="J83" s="31" t="str">
        <f>E23</f>
        <v>Ing. arch. Pavel Hejzlar, Riegrova 194, Náchod</v>
      </c>
      <c r="L83" s="33"/>
    </row>
    <row r="84" spans="2:65" s="1" customFormat="1" ht="15.15" customHeight="1">
      <c r="B84" s="33"/>
      <c r="C84" s="28" t="s">
        <v>29</v>
      </c>
      <c r="F84" s="26" t="str">
        <f>IF(E20="","",E20)</f>
        <v>Vyplň údaj</v>
      </c>
      <c r="I84" s="28" t="s">
        <v>34</v>
      </c>
      <c r="J84" s="31" t="str">
        <f>E26</f>
        <v>BACing s.r.o.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13"/>
      <c r="C86" s="114" t="s">
        <v>173</v>
      </c>
      <c r="D86" s="115" t="s">
        <v>59</v>
      </c>
      <c r="E86" s="115" t="s">
        <v>55</v>
      </c>
      <c r="F86" s="115" t="s">
        <v>56</v>
      </c>
      <c r="G86" s="115" t="s">
        <v>174</v>
      </c>
      <c r="H86" s="115" t="s">
        <v>175</v>
      </c>
      <c r="I86" s="115" t="s">
        <v>176</v>
      </c>
      <c r="J86" s="115" t="s">
        <v>151</v>
      </c>
      <c r="K86" s="116" t="s">
        <v>177</v>
      </c>
      <c r="L86" s="113"/>
      <c r="M86" s="55" t="s">
        <v>19</v>
      </c>
      <c r="N86" s="56" t="s">
        <v>44</v>
      </c>
      <c r="O86" s="56" t="s">
        <v>178</v>
      </c>
      <c r="P86" s="56" t="s">
        <v>179</v>
      </c>
      <c r="Q86" s="56" t="s">
        <v>180</v>
      </c>
      <c r="R86" s="56" t="s">
        <v>181</v>
      </c>
      <c r="S86" s="56" t="s">
        <v>182</v>
      </c>
      <c r="T86" s="57" t="s">
        <v>183</v>
      </c>
    </row>
    <row r="87" spans="2:65" s="1" customFormat="1" ht="22.95" customHeight="1">
      <c r="B87" s="33"/>
      <c r="C87" s="60" t="s">
        <v>184</v>
      </c>
      <c r="J87" s="117">
        <f>BK87</f>
        <v>0</v>
      </c>
      <c r="L87" s="33"/>
      <c r="M87" s="58"/>
      <c r="N87" s="50"/>
      <c r="O87" s="50"/>
      <c r="P87" s="118">
        <f>P88</f>
        <v>0</v>
      </c>
      <c r="Q87" s="50"/>
      <c r="R87" s="118">
        <f>R88</f>
        <v>0</v>
      </c>
      <c r="S87" s="50"/>
      <c r="T87" s="119">
        <f>T88</f>
        <v>0</v>
      </c>
      <c r="AT87" s="18" t="s">
        <v>73</v>
      </c>
      <c r="AU87" s="18" t="s">
        <v>152</v>
      </c>
      <c r="BK87" s="120">
        <f>BK88</f>
        <v>0</v>
      </c>
    </row>
    <row r="88" spans="2:65" s="11" customFormat="1" ht="25.95" customHeight="1">
      <c r="B88" s="121"/>
      <c r="D88" s="122" t="s">
        <v>73</v>
      </c>
      <c r="E88" s="123" t="s">
        <v>586</v>
      </c>
      <c r="F88" s="123" t="s">
        <v>586</v>
      </c>
      <c r="I88" s="124"/>
      <c r="J88" s="125">
        <f>BK88</f>
        <v>0</v>
      </c>
      <c r="L88" s="121"/>
      <c r="M88" s="126"/>
      <c r="P88" s="127">
        <f>P89</f>
        <v>0</v>
      </c>
      <c r="R88" s="127">
        <f>R89</f>
        <v>0</v>
      </c>
      <c r="T88" s="128">
        <f>T89</f>
        <v>0</v>
      </c>
      <c r="AR88" s="122" t="s">
        <v>87</v>
      </c>
      <c r="AT88" s="129" t="s">
        <v>73</v>
      </c>
      <c r="AU88" s="129" t="s">
        <v>74</v>
      </c>
      <c r="AY88" s="122" t="s">
        <v>187</v>
      </c>
      <c r="BK88" s="130">
        <f>BK89</f>
        <v>0</v>
      </c>
    </row>
    <row r="89" spans="2:65" s="11" customFormat="1" ht="22.95" customHeight="1">
      <c r="B89" s="121"/>
      <c r="D89" s="122" t="s">
        <v>73</v>
      </c>
      <c r="E89" s="131" t="s">
        <v>98</v>
      </c>
      <c r="F89" s="131" t="s">
        <v>4006</v>
      </c>
      <c r="I89" s="124"/>
      <c r="J89" s="132">
        <f>BK89</f>
        <v>0</v>
      </c>
      <c r="L89" s="121"/>
      <c r="M89" s="126"/>
      <c r="P89" s="127">
        <f>P90</f>
        <v>0</v>
      </c>
      <c r="R89" s="127">
        <f>R90</f>
        <v>0</v>
      </c>
      <c r="T89" s="128">
        <f>T90</f>
        <v>0</v>
      </c>
      <c r="AR89" s="122" t="s">
        <v>87</v>
      </c>
      <c r="AT89" s="129" t="s">
        <v>73</v>
      </c>
      <c r="AU89" s="129" t="s">
        <v>81</v>
      </c>
      <c r="AY89" s="122" t="s">
        <v>187</v>
      </c>
      <c r="BK89" s="130">
        <f>BK90</f>
        <v>0</v>
      </c>
    </row>
    <row r="90" spans="2:65" s="1" customFormat="1" ht="16.5" customHeight="1">
      <c r="B90" s="33"/>
      <c r="C90" s="133" t="s">
        <v>81</v>
      </c>
      <c r="D90" s="133" t="s">
        <v>189</v>
      </c>
      <c r="E90" s="134" t="s">
        <v>107</v>
      </c>
      <c r="F90" s="135" t="s">
        <v>4007</v>
      </c>
      <c r="G90" s="136" t="s">
        <v>610</v>
      </c>
      <c r="H90" s="137">
        <v>1</v>
      </c>
      <c r="I90" s="138">
        <f>'D.1.4.5 - FVE Rekapitulace'!D38</f>
        <v>0</v>
      </c>
      <c r="J90" s="139">
        <f>ROUND(I90*H90,2)</f>
        <v>0</v>
      </c>
      <c r="K90" s="135" t="s">
        <v>19</v>
      </c>
      <c r="L90" s="33"/>
      <c r="M90" s="195" t="s">
        <v>19</v>
      </c>
      <c r="N90" s="196" t="s">
        <v>46</v>
      </c>
      <c r="O90" s="197"/>
      <c r="P90" s="198">
        <f>O90*H90</f>
        <v>0</v>
      </c>
      <c r="Q90" s="198">
        <v>0</v>
      </c>
      <c r="R90" s="198">
        <f>Q90*H90</f>
        <v>0</v>
      </c>
      <c r="S90" s="198">
        <v>0</v>
      </c>
      <c r="T90" s="199">
        <f>S90*H90</f>
        <v>0</v>
      </c>
      <c r="AR90" s="144" t="s">
        <v>320</v>
      </c>
      <c r="AT90" s="144" t="s">
        <v>189</v>
      </c>
      <c r="AU90" s="144" t="s">
        <v>87</v>
      </c>
      <c r="AY90" s="18" t="s">
        <v>187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8" t="s">
        <v>87</v>
      </c>
      <c r="BK90" s="145">
        <f>ROUND(I90*H90,2)</f>
        <v>0</v>
      </c>
      <c r="BL90" s="18" t="s">
        <v>320</v>
      </c>
      <c r="BM90" s="144" t="s">
        <v>4008</v>
      </c>
    </row>
    <row r="91" spans="2:65" s="1" customFormat="1" ht="6.9" customHeight="1"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33"/>
    </row>
  </sheetData>
  <sheetProtection algorithmName="SHA-512" hashValue="ruF1x8mBhS/foopN5IJCRQvxhjYTMBwXMUctB9aXtBQBspkDGBeMZ600KV5/4CUQVPzP9Jc+lF70KqONgpAAVw==" saltValue="aT8fEsBM/hkVI6VGrbPSXGL9moHQshtWeFZEm+FUVMY618QFgKMSQHA6ZU/4bejXDhJnIkvx0TzyJSSeFXsO8Q==" spinCount="100000" sheet="1" objects="1" scenarios="1" formatColumns="0" formatRows="0" autoFilter="0"/>
  <autoFilter ref="C86:K90" xr:uid="{00000000-0009-0000-0000-000009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4"/>
  <sheetViews>
    <sheetView workbookViewId="0">
      <selection activeCell="C56" sqref="C56"/>
    </sheetView>
  </sheetViews>
  <sheetFormatPr defaultColWidth="9.28515625" defaultRowHeight="14.4"/>
  <cols>
    <col min="1" max="1" width="24" style="497" bestFit="1" customWidth="1"/>
    <col min="2" max="2" width="11.85546875" style="497" bestFit="1" customWidth="1"/>
    <col min="3" max="16384" width="9.28515625" style="497"/>
  </cols>
  <sheetData>
    <row r="1" spans="1:2" s="496" customFormat="1">
      <c r="A1" s="496" t="s">
        <v>5566</v>
      </c>
      <c r="B1" s="496" t="s">
        <v>5567</v>
      </c>
    </row>
    <row r="2" spans="1:2" s="496" customFormat="1">
      <c r="A2" s="496" t="s">
        <v>5568</v>
      </c>
      <c r="B2" s="496" t="s">
        <v>5569</v>
      </c>
    </row>
    <row r="3" spans="1:2">
      <c r="A3" s="497" t="s">
        <v>5570</v>
      </c>
      <c r="B3" s="497" t="s">
        <v>5571</v>
      </c>
    </row>
    <row r="4" spans="1:2">
      <c r="A4" s="497" t="s">
        <v>5572</v>
      </c>
      <c r="B4" s="497" t="s">
        <v>4025</v>
      </c>
    </row>
    <row r="5" spans="1:2">
      <c r="A5" s="497" t="s">
        <v>5568</v>
      </c>
      <c r="B5" s="497" t="s">
        <v>5573</v>
      </c>
    </row>
    <row r="6" spans="1:2">
      <c r="A6" s="497" t="s">
        <v>5574</v>
      </c>
      <c r="B6" s="497" t="s">
        <v>5575</v>
      </c>
    </row>
    <row r="7" spans="1:2">
      <c r="A7" s="497" t="s">
        <v>5576</v>
      </c>
      <c r="B7" s="497" t="s">
        <v>5577</v>
      </c>
    </row>
    <row r="8" spans="1:2">
      <c r="A8" s="497" t="s">
        <v>5162</v>
      </c>
      <c r="B8" s="498" t="s">
        <v>5578</v>
      </c>
    </row>
    <row r="9" spans="1:2">
      <c r="A9" s="497" t="s">
        <v>5182</v>
      </c>
      <c r="B9" s="497" t="s">
        <v>5579</v>
      </c>
    </row>
    <row r="14" spans="1:2">
      <c r="A14" s="499"/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9:F44"/>
  <sheetViews>
    <sheetView view="pageLayout" topLeftCell="A10" zoomScaleNormal="100" workbookViewId="0">
      <selection activeCell="C56" sqref="C56"/>
    </sheetView>
  </sheetViews>
  <sheetFormatPr defaultColWidth="9.28515625" defaultRowHeight="14.4"/>
  <cols>
    <col min="1" max="1" width="5.85546875" style="497" customWidth="1"/>
    <col min="2" max="2" width="17.28515625" style="497" bestFit="1" customWidth="1"/>
    <col min="3" max="3" width="23.42578125" style="497" customWidth="1"/>
    <col min="4" max="6" width="16.42578125" style="497" customWidth="1"/>
    <col min="7" max="7" width="5.85546875" style="497" customWidth="1"/>
    <col min="8" max="16384" width="9.28515625" style="497"/>
  </cols>
  <sheetData>
    <row r="9" spans="2:6" ht="28.8">
      <c r="B9" s="596" t="s">
        <v>5580</v>
      </c>
      <c r="C9" s="596"/>
      <c r="D9" s="596"/>
      <c r="E9" s="596"/>
      <c r="F9" s="596"/>
    </row>
    <row r="10" spans="2:6" ht="28.8">
      <c r="B10" s="596" t="s">
        <v>5129</v>
      </c>
      <c r="C10" s="596"/>
      <c r="D10" s="596"/>
      <c r="E10" s="596"/>
      <c r="F10" s="596"/>
    </row>
    <row r="11" spans="2:6" ht="44.25" customHeight="1">
      <c r="B11" s="597"/>
      <c r="C11" s="597"/>
      <c r="D11" s="597"/>
      <c r="E11" s="597"/>
      <c r="F11" s="597"/>
    </row>
    <row r="12" spans="2:6">
      <c r="B12" s="500"/>
      <c r="C12" s="501"/>
      <c r="D12" s="501"/>
    </row>
    <row r="13" spans="2:6" ht="18">
      <c r="B13" s="598" t="s">
        <v>5581</v>
      </c>
      <c r="C13" s="598"/>
      <c r="D13" s="598"/>
      <c r="E13" s="598"/>
      <c r="F13" s="598"/>
    </row>
    <row r="14" spans="2:6">
      <c r="B14" s="501"/>
      <c r="C14" s="501"/>
      <c r="D14" s="501"/>
    </row>
    <row r="16" spans="2:6">
      <c r="B16" s="502" t="s">
        <v>5273</v>
      </c>
      <c r="D16" s="497" t="str">
        <f>'D.1.4.5 - FVE Identifikace'!B1</f>
        <v>Obecní dům</v>
      </c>
    </row>
    <row r="17" spans="2:4">
      <c r="B17" s="502"/>
      <c r="D17" s="497" t="str">
        <f>'D.1.4.5 - FVE Identifikace'!B2</f>
        <v>Lhotky č.p. 11, 547 01 Náchod</v>
      </c>
    </row>
    <row r="18" spans="2:4">
      <c r="B18" s="502"/>
    </row>
    <row r="19" spans="2:4">
      <c r="B19" s="502" t="s">
        <v>34</v>
      </c>
      <c r="D19" s="497" t="s">
        <v>5582</v>
      </c>
    </row>
    <row r="20" spans="2:4">
      <c r="B20" s="502"/>
      <c r="D20" s="497" t="s">
        <v>5583</v>
      </c>
    </row>
    <row r="21" spans="2:4">
      <c r="B21" s="502"/>
    </row>
    <row r="22" spans="2:4">
      <c r="B22" s="502" t="s">
        <v>5584</v>
      </c>
      <c r="D22" s="497" t="str">
        <f>'D.1.4.5 - FVE Identifikace'!B4</f>
        <v>Obec Kramolna</v>
      </c>
    </row>
    <row r="23" spans="2:4">
      <c r="B23" s="502"/>
      <c r="D23" s="497" t="str">
        <f>'D.1.4.5 - FVE Identifikace'!B5</f>
        <v>Kramolna č.p. 172, 547 01 Náchod</v>
      </c>
    </row>
    <row r="24" spans="2:4">
      <c r="B24" s="502"/>
    </row>
    <row r="25" spans="2:4">
      <c r="B25" s="502" t="s">
        <v>23</v>
      </c>
      <c r="D25" s="498" t="str">
        <f>'D.1.4.5 - FVE Identifikace'!B8</f>
        <v>2/2024</v>
      </c>
    </row>
    <row r="27" spans="2:4">
      <c r="D27" s="503"/>
    </row>
    <row r="31" spans="2:4">
      <c r="B31" s="502" t="s">
        <v>5585</v>
      </c>
    </row>
    <row r="33" spans="2:6">
      <c r="B33" s="496" t="s">
        <v>5586</v>
      </c>
      <c r="C33" s="496" t="s">
        <v>5587</v>
      </c>
      <c r="D33" s="504" t="s">
        <v>5588</v>
      </c>
      <c r="E33" s="504" t="s">
        <v>5589</v>
      </c>
      <c r="F33" s="504" t="s">
        <v>5590</v>
      </c>
    </row>
    <row r="34" spans="2:6" ht="36.75" customHeight="1">
      <c r="B34" s="505" t="str">
        <f>'D.1.4.5 - FVE Rozpočet'!A4</f>
        <v>ZAŘÍZENÍ</v>
      </c>
      <c r="C34" s="506" t="str">
        <f>VLOOKUP(B:B,'D.1.4.5 - FVE Rozpočet'!A:F,2,0)</f>
        <v>FVE SYSTÉM</v>
      </c>
      <c r="D34" s="507">
        <f>VLOOKUP(B:B,'D.1.4.5 - FVE Rozpočet'!A:F,6,0)-'D.1.4.5 - FVE Rozpočet'!F8</f>
        <v>0</v>
      </c>
      <c r="E34" s="507">
        <f>D34*0.21</f>
        <v>0</v>
      </c>
      <c r="F34" s="507">
        <f>D34*1.21</f>
        <v>0</v>
      </c>
    </row>
    <row r="35" spans="2:6">
      <c r="B35" s="498"/>
      <c r="C35" s="497" t="s">
        <v>5591</v>
      </c>
      <c r="D35" s="508">
        <f>'D.1.4.5 - FVE Rozpočet'!F8</f>
        <v>0</v>
      </c>
      <c r="E35" s="507">
        <f>D35*0.21</f>
        <v>0</v>
      </c>
      <c r="F35" s="507">
        <f>D35*1.21</f>
        <v>0</v>
      </c>
    </row>
    <row r="36" spans="2:6">
      <c r="B36" s="498"/>
      <c r="D36" s="508"/>
      <c r="E36" s="508"/>
      <c r="F36" s="508"/>
    </row>
    <row r="37" spans="2:6">
      <c r="D37" s="508"/>
      <c r="E37" s="508"/>
      <c r="F37" s="508"/>
    </row>
    <row r="38" spans="2:6">
      <c r="B38" s="496" t="s">
        <v>5592</v>
      </c>
      <c r="C38" s="496"/>
      <c r="D38" s="509">
        <f>SUM(D34:D37)</f>
        <v>0</v>
      </c>
      <c r="E38" s="509">
        <f>SUM(E34:E37)</f>
        <v>0</v>
      </c>
      <c r="F38" s="509">
        <f>SUM(F34:F37)</f>
        <v>0</v>
      </c>
    </row>
    <row r="39" spans="2:6">
      <c r="D39" s="510"/>
      <c r="E39" s="510"/>
      <c r="F39" s="510"/>
    </row>
    <row r="40" spans="2:6">
      <c r="D40" s="510"/>
      <c r="E40" s="510"/>
      <c r="F40" s="510"/>
    </row>
    <row r="41" spans="2:6">
      <c r="D41" s="510"/>
      <c r="E41" s="510"/>
      <c r="F41" s="510"/>
    </row>
    <row r="42" spans="2:6">
      <c r="D42" s="510"/>
      <c r="E42" s="510"/>
      <c r="F42" s="510"/>
    </row>
    <row r="44" spans="2:6">
      <c r="D44" s="510"/>
    </row>
  </sheetData>
  <mergeCells count="4">
    <mergeCell ref="B9:F9"/>
    <mergeCell ref="B10:F10"/>
    <mergeCell ref="B11:F11"/>
    <mergeCell ref="B13:F1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M73"/>
  <sheetViews>
    <sheetView zoomScaleNormal="100" workbookViewId="0">
      <selection activeCell="C56" sqref="C56"/>
    </sheetView>
  </sheetViews>
  <sheetFormatPr defaultColWidth="9.28515625" defaultRowHeight="14.4"/>
  <cols>
    <col min="1" max="1" width="9.42578125" style="534" customWidth="1"/>
    <col min="2" max="2" width="66" style="534" customWidth="1"/>
    <col min="3" max="3" width="4" style="534" bestFit="1" customWidth="1"/>
    <col min="4" max="4" width="6.140625" style="534" bestFit="1" customWidth="1"/>
    <col min="5" max="5" width="14.28515625" style="534" bestFit="1" customWidth="1"/>
    <col min="6" max="6" width="16.140625" style="540" customWidth="1"/>
    <col min="7" max="7" width="12" style="534" hidden="1" customWidth="1"/>
    <col min="8" max="8" width="17" style="534" hidden="1" customWidth="1"/>
    <col min="9" max="9" width="14.28515625" style="534" hidden="1" customWidth="1"/>
    <col min="10" max="10" width="13.85546875" style="534" hidden="1" customWidth="1"/>
    <col min="11" max="11" width="17.140625" style="534" hidden="1" customWidth="1"/>
    <col min="12" max="13" width="14.42578125" style="497" bestFit="1" customWidth="1"/>
    <col min="14" max="16384" width="9.28515625" style="497"/>
  </cols>
  <sheetData>
    <row r="1" spans="1:13" s="515" customFormat="1">
      <c r="A1" s="511"/>
      <c r="B1" s="512" t="str">
        <f>'D.1.4.5 - FVE Rekapitulace'!B13</f>
        <v>INSTALACE SYSTÉMU FVE</v>
      </c>
      <c r="C1" s="599"/>
      <c r="D1" s="600"/>
      <c r="E1" s="600"/>
      <c r="F1" s="513"/>
      <c r="G1" s="513"/>
      <c r="H1" s="513"/>
      <c r="I1" s="513"/>
      <c r="J1" s="513"/>
      <c r="K1" s="514"/>
    </row>
    <row r="2" spans="1:13">
      <c r="A2" s="516"/>
      <c r="B2" s="516"/>
      <c r="C2" s="516"/>
      <c r="D2" s="516"/>
      <c r="E2" s="601" t="s">
        <v>5593</v>
      </c>
      <c r="F2" s="601"/>
      <c r="G2" s="601"/>
      <c r="H2" s="601"/>
      <c r="I2" s="601"/>
      <c r="J2" s="601" t="s">
        <v>5594</v>
      </c>
      <c r="K2" s="601"/>
    </row>
    <row r="3" spans="1:13">
      <c r="A3" s="516" t="s">
        <v>5595</v>
      </c>
      <c r="B3" s="516" t="s">
        <v>5596</v>
      </c>
      <c r="C3" s="516" t="s">
        <v>174</v>
      </c>
      <c r="D3" s="516" t="s">
        <v>5597</v>
      </c>
      <c r="E3" s="516" t="s">
        <v>5598</v>
      </c>
      <c r="F3" s="517" t="s">
        <v>5599</v>
      </c>
      <c r="G3" s="516" t="s">
        <v>5600</v>
      </c>
      <c r="H3" s="516" t="s">
        <v>5601</v>
      </c>
      <c r="I3" s="516" t="s">
        <v>5602</v>
      </c>
      <c r="J3" s="516" t="s">
        <v>5603</v>
      </c>
      <c r="K3" s="516" t="s">
        <v>5604</v>
      </c>
    </row>
    <row r="4" spans="1:13" s="521" customFormat="1">
      <c r="A4" s="518" t="s">
        <v>5605</v>
      </c>
      <c r="B4" s="519" t="s">
        <v>5606</v>
      </c>
      <c r="C4" s="519"/>
      <c r="D4" s="519"/>
      <c r="E4" s="519"/>
      <c r="F4" s="520">
        <f>F5+F7+F9+F11+F15+F17+F19+F21</f>
        <v>0</v>
      </c>
      <c r="G4" s="519"/>
      <c r="H4" s="519"/>
      <c r="I4" s="519"/>
      <c r="J4" s="519"/>
      <c r="K4" s="519"/>
    </row>
    <row r="5" spans="1:13" s="524" customFormat="1">
      <c r="A5" s="522"/>
      <c r="B5" s="522" t="s">
        <v>5607</v>
      </c>
      <c r="C5" s="522"/>
      <c r="D5" s="522"/>
      <c r="E5" s="522"/>
      <c r="F5" s="523">
        <f>SUM(F6)</f>
        <v>0</v>
      </c>
      <c r="G5" s="522"/>
      <c r="H5" s="522"/>
      <c r="I5" s="522"/>
      <c r="J5" s="522"/>
      <c r="K5" s="522"/>
    </row>
    <row r="6" spans="1:13" ht="52.5" customHeight="1">
      <c r="A6" s="516"/>
      <c r="B6" s="525" t="s">
        <v>5608</v>
      </c>
      <c r="C6" s="516" t="s">
        <v>5402</v>
      </c>
      <c r="D6" s="516">
        <v>23</v>
      </c>
      <c r="E6" s="526">
        <v>0</v>
      </c>
      <c r="F6" s="517">
        <f>D6*E6</f>
        <v>0</v>
      </c>
      <c r="G6" s="516"/>
      <c r="H6" s="516">
        <f>D6*G6</f>
        <v>0</v>
      </c>
      <c r="I6" s="516">
        <f>F6+H6</f>
        <v>0</v>
      </c>
      <c r="J6" s="516">
        <v>100</v>
      </c>
      <c r="K6" s="516">
        <f>D6*J6</f>
        <v>2300</v>
      </c>
    </row>
    <row r="7" spans="1:13">
      <c r="A7" s="522"/>
      <c r="B7" s="522" t="s">
        <v>5609</v>
      </c>
      <c r="C7" s="522"/>
      <c r="D7" s="522"/>
      <c r="E7" s="522"/>
      <c r="F7" s="523">
        <f>SUM(F8)</f>
        <v>0</v>
      </c>
      <c r="G7" s="516"/>
      <c r="H7" s="516"/>
      <c r="I7" s="516">
        <f>F7+H7</f>
        <v>0</v>
      </c>
      <c r="J7" s="516"/>
      <c r="K7" s="516">
        <f>D7*J7</f>
        <v>0</v>
      </c>
    </row>
    <row r="8" spans="1:13">
      <c r="A8" s="516"/>
      <c r="B8" s="516" t="s">
        <v>5610</v>
      </c>
      <c r="C8" s="516" t="s">
        <v>4945</v>
      </c>
      <c r="D8" s="516">
        <v>1</v>
      </c>
      <c r="E8" s="526">
        <v>0</v>
      </c>
      <c r="F8" s="517">
        <f>D8*E8</f>
        <v>0</v>
      </c>
      <c r="G8" s="516"/>
      <c r="H8" s="516"/>
      <c r="I8" s="516"/>
      <c r="J8" s="516"/>
      <c r="K8" s="516"/>
    </row>
    <row r="9" spans="1:13" s="524" customFormat="1">
      <c r="A9" s="522"/>
      <c r="B9" s="522" t="s">
        <v>5611</v>
      </c>
      <c r="C9" s="522"/>
      <c r="D9" s="522"/>
      <c r="E9" s="527"/>
      <c r="F9" s="523">
        <f>SUM(F10)</f>
        <v>0</v>
      </c>
      <c r="G9" s="522"/>
      <c r="H9" s="522"/>
      <c r="I9" s="522"/>
      <c r="J9" s="522"/>
      <c r="K9" s="522"/>
    </row>
    <row r="10" spans="1:13">
      <c r="A10" s="516"/>
      <c r="B10" s="516" t="s">
        <v>5612</v>
      </c>
      <c r="C10" s="516" t="s">
        <v>5402</v>
      </c>
      <c r="D10" s="516">
        <v>1</v>
      </c>
      <c r="E10" s="526">
        <v>0</v>
      </c>
      <c r="F10" s="517">
        <f>D10*E10</f>
        <v>0</v>
      </c>
      <c r="G10" s="516"/>
      <c r="H10" s="516"/>
      <c r="I10" s="516">
        <f t="shared" ref="I10" si="0">F10+H10</f>
        <v>0</v>
      </c>
      <c r="J10" s="516"/>
      <c r="K10" s="516">
        <f t="shared" ref="K10" si="1">D10*J10</f>
        <v>0</v>
      </c>
      <c r="L10" s="510"/>
      <c r="M10" s="510"/>
    </row>
    <row r="11" spans="1:13" s="524" customFormat="1">
      <c r="A11" s="522"/>
      <c r="B11" s="522" t="s">
        <v>5613</v>
      </c>
      <c r="C11" s="522"/>
      <c r="D11" s="522"/>
      <c r="E11" s="527"/>
      <c r="F11" s="523">
        <f>SUM(F12:F14)</f>
        <v>0</v>
      </c>
      <c r="G11" s="522"/>
      <c r="H11" s="522"/>
      <c r="I11" s="522"/>
      <c r="J11" s="522"/>
      <c r="K11" s="522"/>
    </row>
    <row r="12" spans="1:13">
      <c r="A12" s="528"/>
      <c r="B12" s="516" t="s">
        <v>5614</v>
      </c>
      <c r="C12" s="516" t="s">
        <v>5402</v>
      </c>
      <c r="D12" s="516">
        <f>D6</f>
        <v>23</v>
      </c>
      <c r="E12" s="526">
        <v>0</v>
      </c>
      <c r="F12" s="517">
        <f>D12*E12</f>
        <v>0</v>
      </c>
      <c r="G12" s="516"/>
      <c r="H12" s="516"/>
      <c r="I12" s="516">
        <f t="shared" ref="I12:I14" si="2">F12+H12</f>
        <v>0</v>
      </c>
      <c r="J12" s="516"/>
      <c r="K12" s="529">
        <f t="shared" ref="K12:K14" si="3">D12*J12</f>
        <v>0</v>
      </c>
    </row>
    <row r="13" spans="1:13">
      <c r="A13" s="528"/>
      <c r="B13" s="516" t="s">
        <v>5615</v>
      </c>
      <c r="C13" s="516" t="s">
        <v>4945</v>
      </c>
      <c r="D13" s="516">
        <v>1</v>
      </c>
      <c r="E13" s="526">
        <v>0</v>
      </c>
      <c r="F13" s="517">
        <f>D13*E13</f>
        <v>0</v>
      </c>
      <c r="G13" s="516"/>
      <c r="H13" s="516"/>
      <c r="I13" s="516">
        <f t="shared" si="2"/>
        <v>0</v>
      </c>
      <c r="J13" s="516"/>
      <c r="K13" s="529">
        <f t="shared" si="3"/>
        <v>0</v>
      </c>
    </row>
    <row r="14" spans="1:13">
      <c r="A14" s="528"/>
      <c r="B14" s="516" t="s">
        <v>5616</v>
      </c>
      <c r="C14" s="516" t="s">
        <v>4945</v>
      </c>
      <c r="D14" s="516">
        <v>1</v>
      </c>
      <c r="E14" s="526">
        <v>0</v>
      </c>
      <c r="F14" s="517">
        <f>D14*E14</f>
        <v>0</v>
      </c>
      <c r="G14" s="516"/>
      <c r="H14" s="516"/>
      <c r="I14" s="516">
        <f t="shared" si="2"/>
        <v>0</v>
      </c>
      <c r="J14" s="516"/>
      <c r="K14" s="529">
        <f t="shared" si="3"/>
        <v>0</v>
      </c>
    </row>
    <row r="15" spans="1:13" s="524" customFormat="1">
      <c r="A15" s="522"/>
      <c r="B15" s="522" t="s">
        <v>5617</v>
      </c>
      <c r="C15" s="522"/>
      <c r="D15" s="522"/>
      <c r="E15" s="527"/>
      <c r="F15" s="523">
        <f>SUM(F16)</f>
        <v>0</v>
      </c>
      <c r="G15" s="522"/>
      <c r="H15" s="522"/>
      <c r="I15" s="522"/>
      <c r="J15" s="522"/>
      <c r="K15" s="522"/>
    </row>
    <row r="16" spans="1:13">
      <c r="A16" s="516"/>
      <c r="B16" s="516" t="s">
        <v>5618</v>
      </c>
      <c r="C16" s="516" t="s">
        <v>4945</v>
      </c>
      <c r="D16" s="516">
        <v>1</v>
      </c>
      <c r="E16" s="526">
        <v>0</v>
      </c>
      <c r="F16" s="530">
        <f>D16*E16</f>
        <v>0</v>
      </c>
      <c r="G16" s="516"/>
      <c r="H16" s="516"/>
      <c r="I16" s="516">
        <f>F16+H16</f>
        <v>0</v>
      </c>
      <c r="J16" s="516"/>
      <c r="K16" s="516">
        <f>D16*J16</f>
        <v>0</v>
      </c>
    </row>
    <row r="17" spans="1:11" s="524" customFormat="1">
      <c r="A17" s="522"/>
      <c r="B17" s="522" t="s">
        <v>5619</v>
      </c>
      <c r="C17" s="522"/>
      <c r="D17" s="522"/>
      <c r="E17" s="527"/>
      <c r="F17" s="523">
        <f>SUM(F18)</f>
        <v>0</v>
      </c>
      <c r="G17" s="522"/>
      <c r="H17" s="522"/>
      <c r="I17" s="522"/>
      <c r="J17" s="522"/>
      <c r="K17" s="522"/>
    </row>
    <row r="18" spans="1:11" ht="41.4">
      <c r="A18" s="516"/>
      <c r="B18" s="531" t="s">
        <v>5620</v>
      </c>
      <c r="C18" s="516" t="s">
        <v>4945</v>
      </c>
      <c r="D18" s="516">
        <v>1</v>
      </c>
      <c r="E18" s="526">
        <v>0</v>
      </c>
      <c r="F18" s="517">
        <f>D18*E18</f>
        <v>0</v>
      </c>
      <c r="G18" s="516"/>
      <c r="H18" s="516"/>
      <c r="I18" s="516">
        <f>F18+H18</f>
        <v>0</v>
      </c>
      <c r="J18" s="516"/>
      <c r="K18" s="516">
        <f>D18*J18</f>
        <v>0</v>
      </c>
    </row>
    <row r="19" spans="1:11" s="524" customFormat="1">
      <c r="A19" s="522"/>
      <c r="B19" s="522" t="s">
        <v>5619</v>
      </c>
      <c r="C19" s="522"/>
      <c r="D19" s="522"/>
      <c r="E19" s="527"/>
      <c r="F19" s="523">
        <f>SUM(F20)</f>
        <v>0</v>
      </c>
      <c r="G19" s="522"/>
      <c r="H19" s="522"/>
      <c r="I19" s="522"/>
      <c r="J19" s="522"/>
      <c r="K19" s="522"/>
    </row>
    <row r="20" spans="1:11">
      <c r="A20" s="516"/>
      <c r="B20" s="531" t="s">
        <v>5621</v>
      </c>
      <c r="C20" s="516" t="s">
        <v>4945</v>
      </c>
      <c r="D20" s="516">
        <v>1</v>
      </c>
      <c r="E20" s="526">
        <v>0</v>
      </c>
      <c r="F20" s="517">
        <f>D20*E20</f>
        <v>0</v>
      </c>
      <c r="G20" s="516"/>
      <c r="H20" s="516"/>
      <c r="I20" s="516"/>
      <c r="J20" s="516"/>
      <c r="K20" s="516"/>
    </row>
    <row r="21" spans="1:11" s="524" customFormat="1">
      <c r="A21" s="522"/>
      <c r="B21" s="522" t="s">
        <v>133</v>
      </c>
      <c r="C21" s="522"/>
      <c r="D21" s="522"/>
      <c r="E21" s="527"/>
      <c r="F21" s="523">
        <f>SUM(F22:F24)</f>
        <v>0</v>
      </c>
      <c r="G21" s="522"/>
      <c r="H21" s="522"/>
      <c r="I21" s="522"/>
      <c r="J21" s="522"/>
      <c r="K21" s="522"/>
    </row>
    <row r="22" spans="1:11">
      <c r="A22" s="516"/>
      <c r="B22" s="516" t="s">
        <v>5622</v>
      </c>
      <c r="C22" s="516" t="s">
        <v>4945</v>
      </c>
      <c r="D22" s="516">
        <v>1</v>
      </c>
      <c r="E22" s="526">
        <v>0</v>
      </c>
      <c r="F22" s="517">
        <f>D22*E22</f>
        <v>0</v>
      </c>
      <c r="G22" s="516"/>
      <c r="H22" s="516"/>
      <c r="I22" s="516">
        <f>F22+H22</f>
        <v>0</v>
      </c>
      <c r="J22" s="516"/>
      <c r="K22" s="516">
        <f>D22*J22</f>
        <v>0</v>
      </c>
    </row>
    <row r="23" spans="1:11">
      <c r="A23" s="516"/>
      <c r="B23" s="516" t="s">
        <v>5623</v>
      </c>
      <c r="C23" s="516" t="s">
        <v>4945</v>
      </c>
      <c r="D23" s="516">
        <v>1</v>
      </c>
      <c r="E23" s="526">
        <v>0</v>
      </c>
      <c r="F23" s="517">
        <f t="shared" ref="F23:F24" si="4">D23*E23</f>
        <v>0</v>
      </c>
      <c r="G23" s="516"/>
      <c r="H23" s="516"/>
      <c r="I23" s="516"/>
      <c r="J23" s="516"/>
      <c r="K23" s="516"/>
    </row>
    <row r="24" spans="1:11">
      <c r="A24" s="516"/>
      <c r="B24" s="516" t="s">
        <v>5624</v>
      </c>
      <c r="C24" s="516" t="s">
        <v>4945</v>
      </c>
      <c r="D24" s="516">
        <v>1</v>
      </c>
      <c r="E24" s="526">
        <v>0</v>
      </c>
      <c r="F24" s="517">
        <f t="shared" si="4"/>
        <v>0</v>
      </c>
      <c r="G24" s="516"/>
      <c r="H24" s="516"/>
      <c r="I24" s="516"/>
      <c r="J24" s="516"/>
      <c r="K24" s="516"/>
    </row>
    <row r="25" spans="1:11" s="502" customFormat="1">
      <c r="A25" s="532"/>
      <c r="B25" s="532"/>
      <c r="C25" s="532"/>
      <c r="D25" s="532"/>
      <c r="E25" s="532"/>
      <c r="F25" s="533"/>
      <c r="G25" s="532"/>
      <c r="H25" s="532"/>
      <c r="I25" s="532"/>
      <c r="J25" s="532"/>
      <c r="K25" s="532"/>
    </row>
    <row r="26" spans="1:11">
      <c r="B26" s="535"/>
      <c r="F26" s="536"/>
    </row>
    <row r="27" spans="1:11">
      <c r="B27" s="535"/>
      <c r="F27" s="536"/>
    </row>
    <row r="28" spans="1:11">
      <c r="F28" s="536"/>
    </row>
    <row r="29" spans="1:11">
      <c r="F29" s="536"/>
    </row>
    <row r="30" spans="1:11">
      <c r="F30" s="536"/>
    </row>
    <row r="31" spans="1:11">
      <c r="F31" s="536"/>
    </row>
    <row r="32" spans="1:11" s="502" customFormat="1">
      <c r="A32" s="532"/>
      <c r="B32" s="532"/>
      <c r="C32" s="532"/>
      <c r="D32" s="532"/>
      <c r="E32" s="532"/>
      <c r="F32" s="533"/>
      <c r="G32" s="532"/>
      <c r="H32" s="532"/>
      <c r="I32" s="532"/>
      <c r="J32" s="532"/>
      <c r="K32" s="532"/>
    </row>
    <row r="33" spans="1:11">
      <c r="F33" s="536"/>
    </row>
    <row r="34" spans="1:11">
      <c r="D34" s="537"/>
      <c r="F34" s="536"/>
      <c r="I34" s="538"/>
    </row>
    <row r="35" spans="1:11">
      <c r="F35" s="536"/>
    </row>
    <row r="36" spans="1:11">
      <c r="F36" s="536"/>
    </row>
    <row r="37" spans="1:11" s="502" customFormat="1">
      <c r="A37" s="532"/>
      <c r="B37" s="532"/>
      <c r="C37" s="532"/>
      <c r="D37" s="532"/>
      <c r="E37" s="532"/>
      <c r="F37" s="533"/>
      <c r="G37" s="532"/>
      <c r="H37" s="532"/>
      <c r="I37" s="532"/>
      <c r="J37" s="532"/>
      <c r="K37" s="532"/>
    </row>
    <row r="38" spans="1:11">
      <c r="F38" s="536"/>
    </row>
    <row r="39" spans="1:11" s="502" customFormat="1">
      <c r="A39" s="532"/>
      <c r="B39" s="532"/>
      <c r="C39" s="532"/>
      <c r="D39" s="532"/>
      <c r="E39" s="532"/>
      <c r="F39" s="533"/>
      <c r="G39" s="532"/>
      <c r="H39" s="532"/>
      <c r="I39" s="532"/>
      <c r="J39" s="532"/>
      <c r="K39" s="532"/>
    </row>
    <row r="40" spans="1:11">
      <c r="F40" s="536"/>
    </row>
    <row r="41" spans="1:11">
      <c r="F41" s="536"/>
    </row>
    <row r="42" spans="1:11">
      <c r="F42" s="536"/>
    </row>
    <row r="43" spans="1:11" s="502" customFormat="1">
      <c r="A43" s="532"/>
      <c r="B43" s="532"/>
      <c r="C43" s="532"/>
      <c r="D43" s="532"/>
      <c r="E43" s="532"/>
      <c r="F43" s="533"/>
      <c r="G43" s="532"/>
      <c r="H43" s="532"/>
      <c r="I43" s="532"/>
      <c r="J43" s="532"/>
      <c r="K43" s="532"/>
    </row>
    <row r="44" spans="1:11">
      <c r="F44" s="536"/>
    </row>
    <row r="45" spans="1:11" s="502" customFormat="1">
      <c r="A45" s="532"/>
      <c r="B45" s="532"/>
      <c r="C45" s="532"/>
      <c r="D45" s="532"/>
      <c r="E45" s="532"/>
      <c r="F45" s="533"/>
      <c r="G45" s="532"/>
      <c r="H45" s="532"/>
      <c r="I45" s="532"/>
      <c r="J45" s="532"/>
      <c r="K45" s="532"/>
    </row>
    <row r="46" spans="1:11">
      <c r="F46" s="536"/>
    </row>
    <row r="47" spans="1:11" s="502" customFormat="1">
      <c r="A47" s="532"/>
      <c r="B47" s="532"/>
      <c r="C47" s="532"/>
      <c r="D47" s="532"/>
      <c r="E47" s="532"/>
      <c r="F47" s="533"/>
      <c r="G47" s="532"/>
      <c r="H47" s="532"/>
      <c r="I47" s="532"/>
      <c r="J47" s="532"/>
      <c r="K47" s="532"/>
    </row>
    <row r="48" spans="1:11">
      <c r="F48" s="536"/>
    </row>
    <row r="49" spans="1:11">
      <c r="F49" s="536"/>
    </row>
    <row r="50" spans="1:11" s="502" customFormat="1">
      <c r="A50" s="539"/>
      <c r="B50" s="532"/>
      <c r="C50" s="532"/>
      <c r="D50" s="532"/>
      <c r="E50" s="532"/>
      <c r="F50" s="533"/>
      <c r="G50" s="532"/>
      <c r="H50" s="532"/>
      <c r="I50" s="532"/>
      <c r="J50" s="532"/>
      <c r="K50" s="532"/>
    </row>
    <row r="51" spans="1:11" s="502" customFormat="1">
      <c r="A51" s="532"/>
      <c r="B51" s="532"/>
      <c r="C51" s="532"/>
      <c r="D51" s="532"/>
      <c r="E51" s="532"/>
      <c r="F51" s="533"/>
      <c r="G51" s="532"/>
      <c r="H51" s="532"/>
      <c r="I51" s="532"/>
      <c r="J51" s="532"/>
      <c r="K51" s="532"/>
    </row>
    <row r="52" spans="1:11">
      <c r="B52" s="535"/>
      <c r="F52" s="536"/>
    </row>
    <row r="53" spans="1:11">
      <c r="B53" s="535"/>
      <c r="F53" s="536"/>
    </row>
    <row r="54" spans="1:11">
      <c r="F54" s="536"/>
    </row>
    <row r="55" spans="1:11">
      <c r="F55" s="536"/>
    </row>
    <row r="56" spans="1:11">
      <c r="F56" s="536"/>
    </row>
    <row r="57" spans="1:11" s="502" customFormat="1">
      <c r="A57" s="532"/>
      <c r="B57" s="532"/>
      <c r="C57" s="532"/>
      <c r="D57" s="532"/>
      <c r="E57" s="532"/>
      <c r="F57" s="533"/>
      <c r="G57" s="532"/>
      <c r="H57" s="532"/>
      <c r="I57" s="532"/>
      <c r="J57" s="532"/>
      <c r="K57" s="532"/>
    </row>
    <row r="58" spans="1:11">
      <c r="F58" s="536"/>
    </row>
    <row r="59" spans="1:11">
      <c r="D59" s="537"/>
      <c r="F59" s="536"/>
      <c r="I59" s="538"/>
    </row>
    <row r="60" spans="1:11">
      <c r="F60" s="536"/>
    </row>
    <row r="61" spans="1:11">
      <c r="F61" s="536"/>
    </row>
    <row r="62" spans="1:11" s="502" customFormat="1">
      <c r="A62" s="532"/>
      <c r="B62" s="532"/>
      <c r="C62" s="532"/>
      <c r="D62" s="532"/>
      <c r="E62" s="532"/>
      <c r="F62" s="533"/>
      <c r="G62" s="532"/>
      <c r="H62" s="532"/>
      <c r="I62" s="532"/>
      <c r="J62" s="532"/>
      <c r="K62" s="532"/>
    </row>
    <row r="63" spans="1:11">
      <c r="F63" s="536"/>
    </row>
    <row r="64" spans="1:11" s="502" customFormat="1">
      <c r="A64" s="532"/>
      <c r="B64" s="532"/>
      <c r="C64" s="532"/>
      <c r="D64" s="532"/>
      <c r="E64" s="532"/>
      <c r="F64" s="533"/>
      <c r="G64" s="532"/>
      <c r="H64" s="532"/>
      <c r="I64" s="532"/>
      <c r="J64" s="532"/>
      <c r="K64" s="532"/>
    </row>
    <row r="65" spans="1:11">
      <c r="F65" s="536"/>
    </row>
    <row r="66" spans="1:11">
      <c r="F66" s="536"/>
    </row>
    <row r="67" spans="1:11">
      <c r="F67" s="536"/>
    </row>
    <row r="68" spans="1:11" s="502" customFormat="1">
      <c r="A68" s="532"/>
      <c r="B68" s="532"/>
      <c r="C68" s="532"/>
      <c r="D68" s="532"/>
      <c r="E68" s="532"/>
      <c r="F68" s="533"/>
      <c r="G68" s="532"/>
      <c r="H68" s="532"/>
      <c r="I68" s="532"/>
      <c r="J68" s="532"/>
      <c r="K68" s="532"/>
    </row>
    <row r="69" spans="1:11">
      <c r="F69" s="536"/>
    </row>
    <row r="70" spans="1:11" s="502" customFormat="1">
      <c r="A70" s="532"/>
      <c r="B70" s="532"/>
      <c r="C70" s="532"/>
      <c r="D70" s="532"/>
      <c r="E70" s="532"/>
      <c r="F70" s="533"/>
      <c r="G70" s="532"/>
      <c r="H70" s="532"/>
      <c r="I70" s="532"/>
      <c r="J70" s="532"/>
      <c r="K70" s="532"/>
    </row>
    <row r="71" spans="1:11">
      <c r="F71" s="536"/>
    </row>
    <row r="72" spans="1:11" s="502" customFormat="1">
      <c r="A72" s="532"/>
      <c r="B72" s="532"/>
      <c r="C72" s="532"/>
      <c r="D72" s="532"/>
      <c r="E72" s="532"/>
      <c r="F72" s="533"/>
      <c r="G72" s="532"/>
      <c r="H72" s="532"/>
      <c r="I72" s="532"/>
      <c r="J72" s="532"/>
      <c r="K72" s="532"/>
    </row>
    <row r="73" spans="1:11">
      <c r="F73" s="536"/>
    </row>
  </sheetData>
  <mergeCells count="3">
    <mergeCell ref="C1:E1"/>
    <mergeCell ref="E2:I2"/>
    <mergeCell ref="J2:K2"/>
  </mergeCells>
  <pageMargins left="0.7" right="0.7" top="0.78740157499999996" bottom="0.78740157499999996" header="0.3" footer="0.3"/>
  <pageSetup paperSize="9" scale="88" orientation="portrait" r:id="rId1"/>
  <headerFooter>
    <oddHeader>&amp;CProjektová studie – Instalace FVE systému</oddHeader>
    <oddFooter>&amp;LZpracovatel: Energomex s.r.o.&amp;RNejedná se o rozpočet pro výběrové řízení, stavební povolení, 
ani realizaci stavby. Tato projektová studie slouží 
pouze pro účely podání žádosti o dotaci.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830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18" t="s">
        <v>115</v>
      </c>
      <c r="AZ2" s="89" t="s">
        <v>4009</v>
      </c>
      <c r="BA2" s="89" t="s">
        <v>4009</v>
      </c>
      <c r="BB2" s="89" t="s">
        <v>138</v>
      </c>
      <c r="BC2" s="89" t="s">
        <v>2106</v>
      </c>
      <c r="BD2" s="89" t="s">
        <v>87</v>
      </c>
    </row>
    <row r="3" spans="2:5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  <c r="AZ3" s="89" t="s">
        <v>4010</v>
      </c>
      <c r="BA3" s="89" t="s">
        <v>4011</v>
      </c>
      <c r="BB3" s="89" t="s">
        <v>138</v>
      </c>
      <c r="BC3" s="89" t="s">
        <v>4012</v>
      </c>
      <c r="BD3" s="89" t="s">
        <v>87</v>
      </c>
    </row>
    <row r="4" spans="2:56" ht="24.9" customHeight="1">
      <c r="B4" s="21"/>
      <c r="D4" s="22" t="s">
        <v>144</v>
      </c>
      <c r="L4" s="21"/>
      <c r="M4" s="90" t="s">
        <v>10</v>
      </c>
      <c r="AT4" s="18" t="s">
        <v>4</v>
      </c>
      <c r="AZ4" s="89" t="s">
        <v>4013</v>
      </c>
      <c r="BA4" s="89" t="s">
        <v>4014</v>
      </c>
      <c r="BB4" s="89" t="s">
        <v>138</v>
      </c>
      <c r="BC4" s="89" t="s">
        <v>4015</v>
      </c>
      <c r="BD4" s="89" t="s">
        <v>87</v>
      </c>
    </row>
    <row r="5" spans="2:56" ht="6.9" customHeight="1">
      <c r="B5" s="21"/>
      <c r="L5" s="21"/>
      <c r="AZ5" s="89" t="s">
        <v>4016</v>
      </c>
      <c r="BA5" s="89" t="s">
        <v>4017</v>
      </c>
      <c r="BB5" s="89" t="s">
        <v>138</v>
      </c>
      <c r="BC5" s="89" t="s">
        <v>4018</v>
      </c>
      <c r="BD5" s="89" t="s">
        <v>87</v>
      </c>
    </row>
    <row r="6" spans="2:56" ht="12" customHeight="1">
      <c r="B6" s="21"/>
      <c r="D6" s="28" t="s">
        <v>16</v>
      </c>
      <c r="L6" s="21"/>
      <c r="AZ6" s="89" t="s">
        <v>4019</v>
      </c>
      <c r="BA6" s="89" t="s">
        <v>4019</v>
      </c>
      <c r="BB6" s="89" t="s">
        <v>138</v>
      </c>
      <c r="BC6" s="89" t="s">
        <v>4020</v>
      </c>
      <c r="BD6" s="89" t="s">
        <v>87</v>
      </c>
    </row>
    <row r="7" spans="2:56" ht="26.25" customHeight="1">
      <c r="B7" s="21"/>
      <c r="E7" s="584" t="str">
        <f>'Rekapitulace stavby'!K6</f>
        <v>Stavební úpravy č.p. 11, kú Lhotky - Změna užívání, přístavba a půdní vestavba</v>
      </c>
      <c r="F7" s="585"/>
      <c r="G7" s="585"/>
      <c r="H7" s="585"/>
      <c r="L7" s="21"/>
      <c r="AZ7" s="89" t="s">
        <v>857</v>
      </c>
      <c r="BA7" s="89" t="s">
        <v>858</v>
      </c>
      <c r="BB7" s="89" t="s">
        <v>142</v>
      </c>
      <c r="BC7" s="89" t="s">
        <v>4021</v>
      </c>
      <c r="BD7" s="89" t="s">
        <v>87</v>
      </c>
    </row>
    <row r="8" spans="2:56" ht="12" customHeight="1">
      <c r="B8" s="21"/>
      <c r="D8" s="28" t="s">
        <v>145</v>
      </c>
      <c r="L8" s="21"/>
    </row>
    <row r="9" spans="2:56" s="1" customFormat="1" ht="16.5" customHeight="1">
      <c r="B9" s="33"/>
      <c r="E9" s="584" t="s">
        <v>4022</v>
      </c>
      <c r="F9" s="583"/>
      <c r="G9" s="583"/>
      <c r="H9" s="583"/>
      <c r="L9" s="33"/>
    </row>
    <row r="10" spans="2:56" s="1" customFormat="1" ht="12" customHeight="1">
      <c r="B10" s="33"/>
      <c r="D10" s="28" t="s">
        <v>147</v>
      </c>
      <c r="L10" s="33"/>
    </row>
    <row r="11" spans="2:56" s="1" customFormat="1" ht="16.5" customHeight="1">
      <c r="B11" s="33"/>
      <c r="E11" s="545" t="s">
        <v>4023</v>
      </c>
      <c r="F11" s="583"/>
      <c r="G11" s="583"/>
      <c r="H11" s="583"/>
      <c r="L11" s="33"/>
    </row>
    <row r="12" spans="2:56" s="1" customFormat="1">
      <c r="B12" s="33"/>
      <c r="L12" s="33"/>
    </row>
    <row r="13" spans="2:5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56" s="1" customFormat="1" ht="12" customHeight="1">
      <c r="B14" s="33"/>
      <c r="D14" s="28" t="s">
        <v>21</v>
      </c>
      <c r="F14" s="26" t="s">
        <v>4024</v>
      </c>
      <c r="I14" s="28" t="s">
        <v>23</v>
      </c>
      <c r="J14" s="49" t="str">
        <f>'Rekapitulace stavby'!AN8</f>
        <v>4. 2. 2025</v>
      </c>
      <c r="L14" s="33"/>
    </row>
    <row r="15" spans="2:56" s="1" customFormat="1" ht="10.95" customHeight="1">
      <c r="B15" s="33"/>
      <c r="L15" s="33"/>
    </row>
    <row r="16" spans="2:5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4025</v>
      </c>
      <c r="I17" s="28" t="s">
        <v>28</v>
      </c>
      <c r="J17" s="26" t="s">
        <v>19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586" t="str">
        <f>'Rekapitulace stavby'!E14</f>
        <v>Vyplň údaj</v>
      </c>
      <c r="F20" s="557"/>
      <c r="G20" s="557"/>
      <c r="H20" s="557"/>
      <c r="I20" s="28" t="s">
        <v>28</v>
      </c>
      <c r="J20" s="29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4026</v>
      </c>
      <c r="I23" s="28" t="s">
        <v>28</v>
      </c>
      <c r="J23" s="26" t="s">
        <v>19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35</v>
      </c>
      <c r="L25" s="33"/>
    </row>
    <row r="26" spans="2:12" s="1" customFormat="1" ht="18" customHeight="1">
      <c r="B26" s="33"/>
      <c r="E26" s="26" t="s">
        <v>36</v>
      </c>
      <c r="I26" s="28" t="s">
        <v>28</v>
      </c>
      <c r="J26" s="26" t="s">
        <v>37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8" t="s">
        <v>38</v>
      </c>
      <c r="L28" s="33"/>
    </row>
    <row r="29" spans="2:12" s="7" customFormat="1" ht="16.5" customHeight="1">
      <c r="B29" s="91"/>
      <c r="E29" s="562" t="s">
        <v>19</v>
      </c>
      <c r="F29" s="562"/>
      <c r="G29" s="562"/>
      <c r="H29" s="562"/>
      <c r="L29" s="91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0"/>
      <c r="E31" s="50"/>
      <c r="F31" s="50"/>
      <c r="G31" s="50"/>
      <c r="H31" s="50"/>
      <c r="I31" s="50"/>
      <c r="J31" s="50"/>
      <c r="K31" s="50"/>
      <c r="L31" s="33"/>
    </row>
    <row r="32" spans="2:12" s="1" customFormat="1" ht="25.35" customHeight="1">
      <c r="B32" s="33"/>
      <c r="D32" s="92" t="s">
        <v>40</v>
      </c>
      <c r="J32" s="62">
        <f>ROUND(J104, 2)</f>
        <v>0</v>
      </c>
      <c r="L32" s="33"/>
    </row>
    <row r="33" spans="2:12" s="1" customFormat="1" ht="6.9" customHeight="1">
      <c r="B33" s="33"/>
      <c r="D33" s="50"/>
      <c r="E33" s="50"/>
      <c r="F33" s="50"/>
      <c r="G33" s="50"/>
      <c r="H33" s="50"/>
      <c r="I33" s="50"/>
      <c r="J33" s="50"/>
      <c r="K33" s="50"/>
      <c r="L33" s="33"/>
    </row>
    <row r="34" spans="2:12" s="1" customFormat="1" ht="14.4" customHeight="1">
      <c r="B34" s="33"/>
      <c r="F34" s="93" t="s">
        <v>42</v>
      </c>
      <c r="I34" s="93" t="s">
        <v>41</v>
      </c>
      <c r="J34" s="93" t="s">
        <v>43</v>
      </c>
      <c r="L34" s="33"/>
    </row>
    <row r="35" spans="2:12" s="1" customFormat="1" ht="14.4" customHeight="1">
      <c r="B35" s="33"/>
      <c r="D35" s="94" t="s">
        <v>44</v>
      </c>
      <c r="E35" s="28" t="s">
        <v>45</v>
      </c>
      <c r="F35" s="82">
        <f>ROUND((SUM(BE104:BE829)),  2)</f>
        <v>0</v>
      </c>
      <c r="I35" s="95">
        <v>0.21</v>
      </c>
      <c r="J35" s="82">
        <f>ROUND(((SUM(BE104:BE829))*I35),  2)</f>
        <v>0</v>
      </c>
      <c r="L35" s="33"/>
    </row>
    <row r="36" spans="2:12" s="1" customFormat="1" ht="14.4" customHeight="1">
      <c r="B36" s="33"/>
      <c r="E36" s="28" t="s">
        <v>46</v>
      </c>
      <c r="F36" s="82">
        <f>ROUND((SUM(BF104:BF829)),  2)</f>
        <v>0</v>
      </c>
      <c r="I36" s="95">
        <v>0.12</v>
      </c>
      <c r="J36" s="82">
        <f>ROUND(((SUM(BF104:BF829))*I36),  2)</f>
        <v>0</v>
      </c>
      <c r="L36" s="33"/>
    </row>
    <row r="37" spans="2:12" s="1" customFormat="1" ht="14.4" hidden="1" customHeight="1">
      <c r="B37" s="33"/>
      <c r="E37" s="28" t="s">
        <v>47</v>
      </c>
      <c r="F37" s="82">
        <f>ROUND((SUM(BG104:BG829)),  2)</f>
        <v>0</v>
      </c>
      <c r="I37" s="95">
        <v>0.21</v>
      </c>
      <c r="J37" s="82">
        <f>0</f>
        <v>0</v>
      </c>
      <c r="L37" s="33"/>
    </row>
    <row r="38" spans="2:12" s="1" customFormat="1" ht="14.4" hidden="1" customHeight="1">
      <c r="B38" s="33"/>
      <c r="E38" s="28" t="s">
        <v>48</v>
      </c>
      <c r="F38" s="82">
        <f>ROUND((SUM(BH104:BH829)),  2)</f>
        <v>0</v>
      </c>
      <c r="I38" s="95">
        <v>0.12</v>
      </c>
      <c r="J38" s="82">
        <f>0</f>
        <v>0</v>
      </c>
      <c r="L38" s="33"/>
    </row>
    <row r="39" spans="2:12" s="1" customFormat="1" ht="14.4" hidden="1" customHeight="1">
      <c r="B39" s="33"/>
      <c r="E39" s="28" t="s">
        <v>49</v>
      </c>
      <c r="F39" s="82">
        <f>ROUND((SUM(BI104:BI829)),  2)</f>
        <v>0</v>
      </c>
      <c r="I39" s="95">
        <v>0</v>
      </c>
      <c r="J39" s="82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6"/>
      <c r="D41" s="97" t="s">
        <v>50</v>
      </c>
      <c r="E41" s="53"/>
      <c r="F41" s="53"/>
      <c r="G41" s="98" t="s">
        <v>51</v>
      </c>
      <c r="H41" s="99" t="s">
        <v>52</v>
      </c>
      <c r="I41" s="53"/>
      <c r="J41" s="100">
        <f>SUM(J32:J39)</f>
        <v>0</v>
      </c>
      <c r="K41" s="101"/>
      <c r="L41" s="33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3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3"/>
    </row>
    <row r="47" spans="2:12" s="1" customFormat="1" ht="24.9" customHeight="1">
      <c r="B47" s="33"/>
      <c r="C47" s="22" t="s">
        <v>149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26.25" customHeight="1">
      <c r="B50" s="33"/>
      <c r="E50" s="584" t="str">
        <f>E7</f>
        <v>Stavební úpravy č.p. 11, kú Lhotky - Změna užívání, přístavba a půdní vestavba</v>
      </c>
      <c r="F50" s="585"/>
      <c r="G50" s="585"/>
      <c r="H50" s="585"/>
      <c r="L50" s="33"/>
    </row>
    <row r="51" spans="2:47" ht="12" customHeight="1">
      <c r="B51" s="21"/>
      <c r="C51" s="28" t="s">
        <v>145</v>
      </c>
      <c r="L51" s="21"/>
    </row>
    <row r="52" spans="2:47" s="1" customFormat="1" ht="16.5" customHeight="1">
      <c r="B52" s="33"/>
      <c r="E52" s="584" t="s">
        <v>4022</v>
      </c>
      <c r="F52" s="583"/>
      <c r="G52" s="583"/>
      <c r="H52" s="583"/>
      <c r="L52" s="33"/>
    </row>
    <row r="53" spans="2:47" s="1" customFormat="1" ht="12" customHeight="1">
      <c r="B53" s="33"/>
      <c r="C53" s="28" t="s">
        <v>147</v>
      </c>
      <c r="L53" s="33"/>
    </row>
    <row r="54" spans="2:47" s="1" customFormat="1" ht="16.5" customHeight="1">
      <c r="B54" s="33"/>
      <c r="E54" s="545" t="str">
        <f>E11</f>
        <v>D.1.2 - Architektonicko - konstrukční rešení</v>
      </c>
      <c r="F54" s="583"/>
      <c r="G54" s="583"/>
      <c r="H54" s="583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st. p.č. 16 a p.č. 1, 56/1, 191 a 202 KN, KÚ Lhotk</v>
      </c>
      <c r="I56" s="28" t="s">
        <v>23</v>
      </c>
      <c r="J56" s="49" t="str">
        <f>IF(J14="","",J14)</f>
        <v>4. 2. 2025</v>
      </c>
      <c r="L56" s="33"/>
    </row>
    <row r="57" spans="2:47" s="1" customFormat="1" ht="6.9" customHeight="1">
      <c r="B57" s="33"/>
      <c r="L57" s="33"/>
    </row>
    <row r="58" spans="2:47" s="1" customFormat="1" ht="25.65" customHeight="1">
      <c r="B58" s="33"/>
      <c r="C58" s="28" t="s">
        <v>25</v>
      </c>
      <c r="F58" s="26" t="str">
        <f>E17</f>
        <v>Obec Kramolna</v>
      </c>
      <c r="I58" s="28" t="s">
        <v>31</v>
      </c>
      <c r="J58" s="31" t="str">
        <f>E23</f>
        <v>Ing. Arch. Pvel Hejzlar</v>
      </c>
      <c r="L58" s="33"/>
    </row>
    <row r="59" spans="2:47" s="1" customFormat="1" ht="15.15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BACing s.r.o.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150</v>
      </c>
      <c r="D61" s="96"/>
      <c r="E61" s="96"/>
      <c r="F61" s="96"/>
      <c r="G61" s="96"/>
      <c r="H61" s="96"/>
      <c r="I61" s="96"/>
      <c r="J61" s="103" t="s">
        <v>151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5" customHeight="1">
      <c r="B63" s="33"/>
      <c r="C63" s="104" t="s">
        <v>72</v>
      </c>
      <c r="J63" s="62">
        <f>J104</f>
        <v>0</v>
      </c>
      <c r="L63" s="33"/>
      <c r="AU63" s="18" t="s">
        <v>152</v>
      </c>
    </row>
    <row r="64" spans="2:47" s="8" customFormat="1" ht="24.9" customHeight="1">
      <c r="B64" s="105"/>
      <c r="D64" s="106" t="s">
        <v>153</v>
      </c>
      <c r="E64" s="107"/>
      <c r="F64" s="107"/>
      <c r="G64" s="107"/>
      <c r="H64" s="107"/>
      <c r="I64" s="107"/>
      <c r="J64" s="108">
        <f>J105</f>
        <v>0</v>
      </c>
      <c r="L64" s="105"/>
    </row>
    <row r="65" spans="2:12" s="9" customFormat="1" ht="19.95" customHeight="1">
      <c r="B65" s="109"/>
      <c r="D65" s="110" t="s">
        <v>154</v>
      </c>
      <c r="E65" s="111"/>
      <c r="F65" s="111"/>
      <c r="G65" s="111"/>
      <c r="H65" s="111"/>
      <c r="I65" s="111"/>
      <c r="J65" s="112">
        <f>J106</f>
        <v>0</v>
      </c>
      <c r="L65" s="109"/>
    </row>
    <row r="66" spans="2:12" s="9" customFormat="1" ht="19.95" customHeight="1">
      <c r="B66" s="109"/>
      <c r="D66" s="110" t="s">
        <v>1020</v>
      </c>
      <c r="E66" s="111"/>
      <c r="F66" s="111"/>
      <c r="G66" s="111"/>
      <c r="H66" s="111"/>
      <c r="I66" s="111"/>
      <c r="J66" s="112">
        <f>J111</f>
        <v>0</v>
      </c>
      <c r="L66" s="109"/>
    </row>
    <row r="67" spans="2:12" s="9" customFormat="1" ht="19.95" customHeight="1">
      <c r="B67" s="109"/>
      <c r="D67" s="110" t="s">
        <v>155</v>
      </c>
      <c r="E67" s="111"/>
      <c r="F67" s="111"/>
      <c r="G67" s="111"/>
      <c r="H67" s="111"/>
      <c r="I67" s="111"/>
      <c r="J67" s="112">
        <f>J125</f>
        <v>0</v>
      </c>
      <c r="L67" s="109"/>
    </row>
    <row r="68" spans="2:12" s="9" customFormat="1" ht="19.95" customHeight="1">
      <c r="B68" s="109"/>
      <c r="D68" s="110" t="s">
        <v>1027</v>
      </c>
      <c r="E68" s="111"/>
      <c r="F68" s="111"/>
      <c r="G68" s="111"/>
      <c r="H68" s="111"/>
      <c r="I68" s="111"/>
      <c r="J68" s="112">
        <f>J174</f>
        <v>0</v>
      </c>
      <c r="L68" s="109"/>
    </row>
    <row r="69" spans="2:12" s="9" customFormat="1" ht="19.95" customHeight="1">
      <c r="B69" s="109"/>
      <c r="D69" s="110" t="s">
        <v>1031</v>
      </c>
      <c r="E69" s="111"/>
      <c r="F69" s="111"/>
      <c r="G69" s="111"/>
      <c r="H69" s="111"/>
      <c r="I69" s="111"/>
      <c r="J69" s="112">
        <f>J213</f>
        <v>0</v>
      </c>
      <c r="L69" s="109"/>
    </row>
    <row r="70" spans="2:12" s="9" customFormat="1" ht="19.95" customHeight="1">
      <c r="B70" s="109"/>
      <c r="D70" s="110" t="s">
        <v>156</v>
      </c>
      <c r="E70" s="111"/>
      <c r="F70" s="111"/>
      <c r="G70" s="111"/>
      <c r="H70" s="111"/>
      <c r="I70" s="111"/>
      <c r="J70" s="112">
        <f>J327</f>
        <v>0</v>
      </c>
      <c r="L70" s="109"/>
    </row>
    <row r="71" spans="2:12" s="9" customFormat="1" ht="19.95" customHeight="1">
      <c r="B71" s="109"/>
      <c r="D71" s="110" t="s">
        <v>157</v>
      </c>
      <c r="E71" s="111"/>
      <c r="F71" s="111"/>
      <c r="G71" s="111"/>
      <c r="H71" s="111"/>
      <c r="I71" s="111"/>
      <c r="J71" s="112">
        <f>J423</f>
        <v>0</v>
      </c>
      <c r="L71" s="109"/>
    </row>
    <row r="72" spans="2:12" s="9" customFormat="1" ht="19.95" customHeight="1">
      <c r="B72" s="109"/>
      <c r="D72" s="110" t="s">
        <v>158</v>
      </c>
      <c r="E72" s="111"/>
      <c r="F72" s="111"/>
      <c r="G72" s="111"/>
      <c r="H72" s="111"/>
      <c r="I72" s="111"/>
      <c r="J72" s="112">
        <f>J445</f>
        <v>0</v>
      </c>
      <c r="L72" s="109"/>
    </row>
    <row r="73" spans="2:12" s="8" customFormat="1" ht="24.9" customHeight="1">
      <c r="B73" s="105"/>
      <c r="D73" s="106" t="s">
        <v>159</v>
      </c>
      <c r="E73" s="107"/>
      <c r="F73" s="107"/>
      <c r="G73" s="107"/>
      <c r="H73" s="107"/>
      <c r="I73" s="107"/>
      <c r="J73" s="108">
        <f>J448</f>
        <v>0</v>
      </c>
      <c r="L73" s="105"/>
    </row>
    <row r="74" spans="2:12" s="9" customFormat="1" ht="19.95" customHeight="1">
      <c r="B74" s="109"/>
      <c r="D74" s="110" t="s">
        <v>160</v>
      </c>
      <c r="E74" s="111"/>
      <c r="F74" s="111"/>
      <c r="G74" s="111"/>
      <c r="H74" s="111"/>
      <c r="I74" s="111"/>
      <c r="J74" s="112">
        <f>J449</f>
        <v>0</v>
      </c>
      <c r="L74" s="109"/>
    </row>
    <row r="75" spans="2:12" s="9" customFormat="1" ht="19.95" customHeight="1">
      <c r="B75" s="109"/>
      <c r="D75" s="110" t="s">
        <v>163</v>
      </c>
      <c r="E75" s="111"/>
      <c r="F75" s="111"/>
      <c r="G75" s="111"/>
      <c r="H75" s="111"/>
      <c r="I75" s="111"/>
      <c r="J75" s="112">
        <f>J464</f>
        <v>0</v>
      </c>
      <c r="L75" s="109"/>
    </row>
    <row r="76" spans="2:12" s="9" customFormat="1" ht="19.95" customHeight="1">
      <c r="B76" s="109"/>
      <c r="D76" s="110" t="s">
        <v>1066</v>
      </c>
      <c r="E76" s="111"/>
      <c r="F76" s="111"/>
      <c r="G76" s="111"/>
      <c r="H76" s="111"/>
      <c r="I76" s="111"/>
      <c r="J76" s="112">
        <f>J603</f>
        <v>0</v>
      </c>
      <c r="L76" s="109"/>
    </row>
    <row r="77" spans="2:12" s="9" customFormat="1" ht="19.95" customHeight="1">
      <c r="B77" s="109"/>
      <c r="D77" s="110" t="s">
        <v>164</v>
      </c>
      <c r="E77" s="111"/>
      <c r="F77" s="111"/>
      <c r="G77" s="111"/>
      <c r="H77" s="111"/>
      <c r="I77" s="111"/>
      <c r="J77" s="112">
        <f>J624</f>
        <v>0</v>
      </c>
      <c r="L77" s="109"/>
    </row>
    <row r="78" spans="2:12" s="9" customFormat="1" ht="19.95" customHeight="1">
      <c r="B78" s="109"/>
      <c r="D78" s="110" t="s">
        <v>165</v>
      </c>
      <c r="E78" s="111"/>
      <c r="F78" s="111"/>
      <c r="G78" s="111"/>
      <c r="H78" s="111"/>
      <c r="I78" s="111"/>
      <c r="J78" s="112">
        <f>J674</f>
        <v>0</v>
      </c>
      <c r="L78" s="109"/>
    </row>
    <row r="79" spans="2:12" s="9" customFormat="1" ht="19.95" customHeight="1">
      <c r="B79" s="109"/>
      <c r="D79" s="110" t="s">
        <v>166</v>
      </c>
      <c r="E79" s="111"/>
      <c r="F79" s="111"/>
      <c r="G79" s="111"/>
      <c r="H79" s="111"/>
      <c r="I79" s="111"/>
      <c r="J79" s="112">
        <f>J693</f>
        <v>0</v>
      </c>
      <c r="L79" s="109"/>
    </row>
    <row r="80" spans="2:12" s="9" customFormat="1" ht="19.95" customHeight="1">
      <c r="B80" s="109"/>
      <c r="D80" s="110" t="s">
        <v>167</v>
      </c>
      <c r="E80" s="111"/>
      <c r="F80" s="111"/>
      <c r="G80" s="111"/>
      <c r="H80" s="111"/>
      <c r="I80" s="111"/>
      <c r="J80" s="112">
        <f>J737</f>
        <v>0</v>
      </c>
      <c r="L80" s="109"/>
    </row>
    <row r="81" spans="2:12" s="9" customFormat="1" ht="19.95" customHeight="1">
      <c r="B81" s="109"/>
      <c r="D81" s="110" t="s">
        <v>170</v>
      </c>
      <c r="E81" s="111"/>
      <c r="F81" s="111"/>
      <c r="G81" s="111"/>
      <c r="H81" s="111"/>
      <c r="I81" s="111"/>
      <c r="J81" s="112">
        <f>J774</f>
        <v>0</v>
      </c>
      <c r="L81" s="109"/>
    </row>
    <row r="82" spans="2:12" s="9" customFormat="1" ht="19.95" customHeight="1">
      <c r="B82" s="109"/>
      <c r="D82" s="110" t="s">
        <v>1073</v>
      </c>
      <c r="E82" s="111"/>
      <c r="F82" s="111"/>
      <c r="G82" s="111"/>
      <c r="H82" s="111"/>
      <c r="I82" s="111"/>
      <c r="J82" s="112">
        <f>J813</f>
        <v>0</v>
      </c>
      <c r="L82" s="109"/>
    </row>
    <row r="83" spans="2:12" s="1" customFormat="1" ht="21.75" customHeight="1">
      <c r="B83" s="33"/>
      <c r="L83" s="33"/>
    </row>
    <row r="84" spans="2:12" s="1" customFormat="1" ht="6.9" customHeight="1"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33"/>
    </row>
    <row r="88" spans="2:12" s="1" customFormat="1" ht="6.9" customHeight="1"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33"/>
    </row>
    <row r="89" spans="2:12" s="1" customFormat="1" ht="24.9" customHeight="1">
      <c r="B89" s="33"/>
      <c r="C89" s="22" t="s">
        <v>172</v>
      </c>
      <c r="L89" s="33"/>
    </row>
    <row r="90" spans="2:12" s="1" customFormat="1" ht="6.9" customHeight="1">
      <c r="B90" s="33"/>
      <c r="L90" s="33"/>
    </row>
    <row r="91" spans="2:12" s="1" customFormat="1" ht="12" customHeight="1">
      <c r="B91" s="33"/>
      <c r="C91" s="28" t="s">
        <v>16</v>
      </c>
      <c r="L91" s="33"/>
    </row>
    <row r="92" spans="2:12" s="1" customFormat="1" ht="26.25" customHeight="1">
      <c r="B92" s="33"/>
      <c r="E92" s="584" t="str">
        <f>E7</f>
        <v>Stavební úpravy č.p. 11, kú Lhotky - Změna užívání, přístavba a půdní vestavba</v>
      </c>
      <c r="F92" s="585"/>
      <c r="G92" s="585"/>
      <c r="H92" s="585"/>
      <c r="L92" s="33"/>
    </row>
    <row r="93" spans="2:12" ht="12" customHeight="1">
      <c r="B93" s="21"/>
      <c r="C93" s="28" t="s">
        <v>145</v>
      </c>
      <c r="L93" s="21"/>
    </row>
    <row r="94" spans="2:12" s="1" customFormat="1" ht="16.5" customHeight="1">
      <c r="B94" s="33"/>
      <c r="E94" s="584" t="s">
        <v>4022</v>
      </c>
      <c r="F94" s="583"/>
      <c r="G94" s="583"/>
      <c r="H94" s="583"/>
      <c r="L94" s="33"/>
    </row>
    <row r="95" spans="2:12" s="1" customFormat="1" ht="12" customHeight="1">
      <c r="B95" s="33"/>
      <c r="C95" s="28" t="s">
        <v>147</v>
      </c>
      <c r="L95" s="33"/>
    </row>
    <row r="96" spans="2:12" s="1" customFormat="1" ht="16.5" customHeight="1">
      <c r="B96" s="33"/>
      <c r="E96" s="545" t="str">
        <f>E11</f>
        <v>D.1.2 - Architektonicko - konstrukční rešení</v>
      </c>
      <c r="F96" s="583"/>
      <c r="G96" s="583"/>
      <c r="H96" s="583"/>
      <c r="L96" s="33"/>
    </row>
    <row r="97" spans="2:65" s="1" customFormat="1" ht="6.9" customHeight="1">
      <c r="B97" s="33"/>
      <c r="L97" s="33"/>
    </row>
    <row r="98" spans="2:65" s="1" customFormat="1" ht="12" customHeight="1">
      <c r="B98" s="33"/>
      <c r="C98" s="28" t="s">
        <v>21</v>
      </c>
      <c r="F98" s="26" t="str">
        <f>F14</f>
        <v>st. p.č. 16 a p.č. 1, 56/1, 191 a 202 KN, KÚ Lhotk</v>
      </c>
      <c r="I98" s="28" t="s">
        <v>23</v>
      </c>
      <c r="J98" s="49" t="str">
        <f>IF(J14="","",J14)</f>
        <v>4. 2. 2025</v>
      </c>
      <c r="L98" s="33"/>
    </row>
    <row r="99" spans="2:65" s="1" customFormat="1" ht="6.9" customHeight="1">
      <c r="B99" s="33"/>
      <c r="L99" s="33"/>
    </row>
    <row r="100" spans="2:65" s="1" customFormat="1" ht="25.65" customHeight="1">
      <c r="B100" s="33"/>
      <c r="C100" s="28" t="s">
        <v>25</v>
      </c>
      <c r="F100" s="26" t="str">
        <f>E17</f>
        <v>Obec Kramolna</v>
      </c>
      <c r="I100" s="28" t="s">
        <v>31</v>
      </c>
      <c r="J100" s="31" t="str">
        <f>E23</f>
        <v>Ing. Arch. Pvel Hejzlar</v>
      </c>
      <c r="L100" s="33"/>
    </row>
    <row r="101" spans="2:65" s="1" customFormat="1" ht="15.15" customHeight="1">
      <c r="B101" s="33"/>
      <c r="C101" s="28" t="s">
        <v>29</v>
      </c>
      <c r="F101" s="26" t="str">
        <f>IF(E20="","",E20)</f>
        <v>Vyplň údaj</v>
      </c>
      <c r="I101" s="28" t="s">
        <v>34</v>
      </c>
      <c r="J101" s="31" t="str">
        <f>E26</f>
        <v>BACing s.r.o.</v>
      </c>
      <c r="L101" s="33"/>
    </row>
    <row r="102" spans="2:65" s="1" customFormat="1" ht="10.35" customHeight="1">
      <c r="B102" s="33"/>
      <c r="L102" s="33"/>
    </row>
    <row r="103" spans="2:65" s="10" customFormat="1" ht="29.25" customHeight="1">
      <c r="B103" s="113"/>
      <c r="C103" s="114" t="s">
        <v>173</v>
      </c>
      <c r="D103" s="115" t="s">
        <v>59</v>
      </c>
      <c r="E103" s="115" t="s">
        <v>55</v>
      </c>
      <c r="F103" s="115" t="s">
        <v>56</v>
      </c>
      <c r="G103" s="115" t="s">
        <v>174</v>
      </c>
      <c r="H103" s="115" t="s">
        <v>175</v>
      </c>
      <c r="I103" s="115" t="s">
        <v>176</v>
      </c>
      <c r="J103" s="115" t="s">
        <v>151</v>
      </c>
      <c r="K103" s="116" t="s">
        <v>177</v>
      </c>
      <c r="L103" s="113"/>
      <c r="M103" s="55" t="s">
        <v>19</v>
      </c>
      <c r="N103" s="56" t="s">
        <v>44</v>
      </c>
      <c r="O103" s="56" t="s">
        <v>178</v>
      </c>
      <c r="P103" s="56" t="s">
        <v>179</v>
      </c>
      <c r="Q103" s="56" t="s">
        <v>180</v>
      </c>
      <c r="R103" s="56" t="s">
        <v>181</v>
      </c>
      <c r="S103" s="56" t="s">
        <v>182</v>
      </c>
      <c r="T103" s="57" t="s">
        <v>183</v>
      </c>
    </row>
    <row r="104" spans="2:65" s="1" customFormat="1" ht="22.95" customHeight="1">
      <c r="B104" s="33"/>
      <c r="C104" s="60" t="s">
        <v>184</v>
      </c>
      <c r="J104" s="117">
        <f>BK104</f>
        <v>0</v>
      </c>
      <c r="L104" s="33"/>
      <c r="M104" s="58"/>
      <c r="N104" s="50"/>
      <c r="O104" s="50"/>
      <c r="P104" s="118">
        <f>P105+P448</f>
        <v>0</v>
      </c>
      <c r="Q104" s="50"/>
      <c r="R104" s="118">
        <f>R105+R448</f>
        <v>67.713281888731103</v>
      </c>
      <c r="S104" s="50"/>
      <c r="T104" s="119">
        <f>T105+T448</f>
        <v>37.038548334999987</v>
      </c>
      <c r="AT104" s="18" t="s">
        <v>73</v>
      </c>
      <c r="AU104" s="18" t="s">
        <v>152</v>
      </c>
      <c r="BK104" s="120">
        <f>BK105+BK448</f>
        <v>0</v>
      </c>
    </row>
    <row r="105" spans="2:65" s="11" customFormat="1" ht="25.95" customHeight="1">
      <c r="B105" s="121"/>
      <c r="D105" s="122" t="s">
        <v>73</v>
      </c>
      <c r="E105" s="123" t="s">
        <v>185</v>
      </c>
      <c r="F105" s="123" t="s">
        <v>186</v>
      </c>
      <c r="I105" s="124"/>
      <c r="J105" s="125">
        <f>BK105</f>
        <v>0</v>
      </c>
      <c r="L105" s="121"/>
      <c r="M105" s="126"/>
      <c r="P105" s="127">
        <f>P106+P111+P125+P174+P213+P327+P423+P445</f>
        <v>0</v>
      </c>
      <c r="R105" s="127">
        <f>R106+R111+R125+R174+R213+R327+R423+R445</f>
        <v>61.414465895895106</v>
      </c>
      <c r="T105" s="128">
        <f>T106+T111+T125+T174+T213+T327+T423+T445</f>
        <v>34.299130089999991</v>
      </c>
      <c r="AR105" s="122" t="s">
        <v>81</v>
      </c>
      <c r="AT105" s="129" t="s">
        <v>73</v>
      </c>
      <c r="AU105" s="129" t="s">
        <v>74</v>
      </c>
      <c r="AY105" s="122" t="s">
        <v>187</v>
      </c>
      <c r="BK105" s="130">
        <f>BK106+BK111+BK125+BK174+BK213+BK327+BK423+BK445</f>
        <v>0</v>
      </c>
    </row>
    <row r="106" spans="2:65" s="11" customFormat="1" ht="22.95" customHeight="1">
      <c r="B106" s="121"/>
      <c r="D106" s="122" t="s">
        <v>73</v>
      </c>
      <c r="E106" s="131" t="s">
        <v>81</v>
      </c>
      <c r="F106" s="131" t="s">
        <v>188</v>
      </c>
      <c r="I106" s="124"/>
      <c r="J106" s="132">
        <f>BK106</f>
        <v>0</v>
      </c>
      <c r="L106" s="121"/>
      <c r="M106" s="126"/>
      <c r="P106" s="127">
        <f>SUM(P107:P110)</f>
        <v>0</v>
      </c>
      <c r="R106" s="127">
        <f>SUM(R107:R110)</f>
        <v>0</v>
      </c>
      <c r="T106" s="128">
        <f>SUM(T107:T110)</f>
        <v>0</v>
      </c>
      <c r="AR106" s="122" t="s">
        <v>81</v>
      </c>
      <c r="AT106" s="129" t="s">
        <v>73</v>
      </c>
      <c r="AU106" s="129" t="s">
        <v>81</v>
      </c>
      <c r="AY106" s="122" t="s">
        <v>187</v>
      </c>
      <c r="BK106" s="130">
        <f>SUM(BK107:BK110)</f>
        <v>0</v>
      </c>
    </row>
    <row r="107" spans="2:65" s="1" customFormat="1" ht="44.25" customHeight="1">
      <c r="B107" s="33"/>
      <c r="C107" s="133" t="s">
        <v>81</v>
      </c>
      <c r="D107" s="133" t="s">
        <v>189</v>
      </c>
      <c r="E107" s="134" t="s">
        <v>4027</v>
      </c>
      <c r="F107" s="135" t="s">
        <v>4028</v>
      </c>
      <c r="G107" s="136" t="s">
        <v>142</v>
      </c>
      <c r="H107" s="137">
        <v>0.41599999999999998</v>
      </c>
      <c r="I107" s="138"/>
      <c r="J107" s="139">
        <f>ROUND(I107*H107,2)</f>
        <v>0</v>
      </c>
      <c r="K107" s="135" t="s">
        <v>197</v>
      </c>
      <c r="L107" s="33"/>
      <c r="M107" s="140" t="s">
        <v>19</v>
      </c>
      <c r="N107" s="141" t="s">
        <v>46</v>
      </c>
      <c r="P107" s="142">
        <f>O107*H107</f>
        <v>0</v>
      </c>
      <c r="Q107" s="142">
        <v>0</v>
      </c>
      <c r="R107" s="142">
        <f>Q107*H107</f>
        <v>0</v>
      </c>
      <c r="S107" s="142">
        <v>0</v>
      </c>
      <c r="T107" s="143">
        <f>S107*H107</f>
        <v>0</v>
      </c>
      <c r="AR107" s="144" t="s">
        <v>193</v>
      </c>
      <c r="AT107" s="144" t="s">
        <v>189</v>
      </c>
      <c r="AU107" s="144" t="s">
        <v>87</v>
      </c>
      <c r="AY107" s="18" t="s">
        <v>187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8" t="s">
        <v>87</v>
      </c>
      <c r="BK107" s="145">
        <f>ROUND(I107*H107,2)</f>
        <v>0</v>
      </c>
      <c r="BL107" s="18" t="s">
        <v>193</v>
      </c>
      <c r="BM107" s="144" t="s">
        <v>4029</v>
      </c>
    </row>
    <row r="108" spans="2:65" s="1" customFormat="1">
      <c r="B108" s="33"/>
      <c r="D108" s="146" t="s">
        <v>199</v>
      </c>
      <c r="F108" s="147" t="s">
        <v>4030</v>
      </c>
      <c r="I108" s="148"/>
      <c r="L108" s="33"/>
      <c r="M108" s="149"/>
      <c r="T108" s="52"/>
      <c r="AT108" s="18" t="s">
        <v>199</v>
      </c>
      <c r="AU108" s="18" t="s">
        <v>87</v>
      </c>
    </row>
    <row r="109" spans="2:65" s="13" customFormat="1">
      <c r="B109" s="157"/>
      <c r="D109" s="151" t="s">
        <v>201</v>
      </c>
      <c r="E109" s="158" t="s">
        <v>19</v>
      </c>
      <c r="F109" s="159" t="s">
        <v>4031</v>
      </c>
      <c r="H109" s="160">
        <v>0.41599999999999998</v>
      </c>
      <c r="I109" s="161"/>
      <c r="L109" s="157"/>
      <c r="M109" s="162"/>
      <c r="T109" s="163"/>
      <c r="AT109" s="158" t="s">
        <v>201</v>
      </c>
      <c r="AU109" s="158" t="s">
        <v>87</v>
      </c>
      <c r="AV109" s="13" t="s">
        <v>87</v>
      </c>
      <c r="AW109" s="13" t="s">
        <v>33</v>
      </c>
      <c r="AX109" s="13" t="s">
        <v>74</v>
      </c>
      <c r="AY109" s="158" t="s">
        <v>187</v>
      </c>
    </row>
    <row r="110" spans="2:65" s="15" customFormat="1">
      <c r="B110" s="171"/>
      <c r="D110" s="151" t="s">
        <v>201</v>
      </c>
      <c r="E110" s="172" t="s">
        <v>19</v>
      </c>
      <c r="F110" s="173" t="s">
        <v>207</v>
      </c>
      <c r="H110" s="174">
        <v>0.41599999999999998</v>
      </c>
      <c r="I110" s="175"/>
      <c r="L110" s="171"/>
      <c r="M110" s="176"/>
      <c r="T110" s="177"/>
      <c r="AT110" s="172" t="s">
        <v>201</v>
      </c>
      <c r="AU110" s="172" t="s">
        <v>87</v>
      </c>
      <c r="AV110" s="15" t="s">
        <v>193</v>
      </c>
      <c r="AW110" s="15" t="s">
        <v>33</v>
      </c>
      <c r="AX110" s="15" t="s">
        <v>81</v>
      </c>
      <c r="AY110" s="172" t="s">
        <v>187</v>
      </c>
    </row>
    <row r="111" spans="2:65" s="11" customFormat="1" ht="22.95" customHeight="1">
      <c r="B111" s="121"/>
      <c r="D111" s="122" t="s">
        <v>73</v>
      </c>
      <c r="E111" s="131" t="s">
        <v>87</v>
      </c>
      <c r="F111" s="131" t="s">
        <v>1117</v>
      </c>
      <c r="I111" s="124"/>
      <c r="J111" s="132">
        <f>BK111</f>
        <v>0</v>
      </c>
      <c r="L111" s="121"/>
      <c r="M111" s="126"/>
      <c r="P111" s="127">
        <f>SUM(P112:P124)</f>
        <v>0</v>
      </c>
      <c r="R111" s="127">
        <f>SUM(R112:R124)</f>
        <v>0.98863463931200002</v>
      </c>
      <c r="T111" s="128">
        <f>SUM(T112:T124)</f>
        <v>0</v>
      </c>
      <c r="AR111" s="122" t="s">
        <v>81</v>
      </c>
      <c r="AT111" s="129" t="s">
        <v>73</v>
      </c>
      <c r="AU111" s="129" t="s">
        <v>81</v>
      </c>
      <c r="AY111" s="122" t="s">
        <v>187</v>
      </c>
      <c r="BK111" s="130">
        <f>SUM(BK112:BK124)</f>
        <v>0</v>
      </c>
    </row>
    <row r="112" spans="2:65" s="1" customFormat="1" ht="24.15" customHeight="1">
      <c r="B112" s="33"/>
      <c r="C112" s="133" t="s">
        <v>87</v>
      </c>
      <c r="D112" s="133" t="s">
        <v>189</v>
      </c>
      <c r="E112" s="134" t="s">
        <v>4032</v>
      </c>
      <c r="F112" s="135" t="s">
        <v>4033</v>
      </c>
      <c r="G112" s="136" t="s">
        <v>142</v>
      </c>
      <c r="H112" s="137">
        <v>0.42799999999999999</v>
      </c>
      <c r="I112" s="138"/>
      <c r="J112" s="139">
        <f>ROUND(I112*H112,2)</f>
        <v>0</v>
      </c>
      <c r="K112" s="135" t="s">
        <v>197</v>
      </c>
      <c r="L112" s="33"/>
      <c r="M112" s="140" t="s">
        <v>19</v>
      </c>
      <c r="N112" s="141" t="s">
        <v>46</v>
      </c>
      <c r="P112" s="142">
        <f>O112*H112</f>
        <v>0</v>
      </c>
      <c r="Q112" s="142">
        <v>2.3010222040000001</v>
      </c>
      <c r="R112" s="142">
        <f>Q112*H112</f>
        <v>0.98483750331200004</v>
      </c>
      <c r="S112" s="142">
        <v>0</v>
      </c>
      <c r="T112" s="143">
        <f>S112*H112</f>
        <v>0</v>
      </c>
      <c r="AR112" s="144" t="s">
        <v>193</v>
      </c>
      <c r="AT112" s="144" t="s">
        <v>189</v>
      </c>
      <c r="AU112" s="144" t="s">
        <v>87</v>
      </c>
      <c r="AY112" s="18" t="s">
        <v>187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8" t="s">
        <v>87</v>
      </c>
      <c r="BK112" s="145">
        <f>ROUND(I112*H112,2)</f>
        <v>0</v>
      </c>
      <c r="BL112" s="18" t="s">
        <v>193</v>
      </c>
      <c r="BM112" s="144" t="s">
        <v>4034</v>
      </c>
    </row>
    <row r="113" spans="2:65" s="1" customFormat="1">
      <c r="B113" s="33"/>
      <c r="D113" s="146" t="s">
        <v>199</v>
      </c>
      <c r="F113" s="147" t="s">
        <v>4035</v>
      </c>
      <c r="I113" s="148"/>
      <c r="L113" s="33"/>
      <c r="M113" s="149"/>
      <c r="T113" s="52"/>
      <c r="AT113" s="18" t="s">
        <v>199</v>
      </c>
      <c r="AU113" s="18" t="s">
        <v>87</v>
      </c>
    </row>
    <row r="114" spans="2:65" s="13" customFormat="1">
      <c r="B114" s="157"/>
      <c r="D114" s="151" t="s">
        <v>201</v>
      </c>
      <c r="E114" s="158" t="s">
        <v>19</v>
      </c>
      <c r="F114" s="159" t="s">
        <v>4031</v>
      </c>
      <c r="H114" s="160">
        <v>0.41599999999999998</v>
      </c>
      <c r="I114" s="161"/>
      <c r="L114" s="157"/>
      <c r="M114" s="162"/>
      <c r="T114" s="163"/>
      <c r="AT114" s="158" t="s">
        <v>201</v>
      </c>
      <c r="AU114" s="158" t="s">
        <v>87</v>
      </c>
      <c r="AV114" s="13" t="s">
        <v>87</v>
      </c>
      <c r="AW114" s="13" t="s">
        <v>33</v>
      </c>
      <c r="AX114" s="13" t="s">
        <v>74</v>
      </c>
      <c r="AY114" s="158" t="s">
        <v>187</v>
      </c>
    </row>
    <row r="115" spans="2:65" s="15" customFormat="1">
      <c r="B115" s="171"/>
      <c r="D115" s="151" t="s">
        <v>201</v>
      </c>
      <c r="E115" s="172" t="s">
        <v>19</v>
      </c>
      <c r="F115" s="173" t="s">
        <v>207</v>
      </c>
      <c r="H115" s="174">
        <v>0.41599999999999998</v>
      </c>
      <c r="I115" s="175"/>
      <c r="L115" s="171"/>
      <c r="M115" s="176"/>
      <c r="T115" s="177"/>
      <c r="AT115" s="172" t="s">
        <v>201</v>
      </c>
      <c r="AU115" s="172" t="s">
        <v>87</v>
      </c>
      <c r="AV115" s="15" t="s">
        <v>193</v>
      </c>
      <c r="AW115" s="15" t="s">
        <v>33</v>
      </c>
      <c r="AX115" s="15" t="s">
        <v>81</v>
      </c>
      <c r="AY115" s="172" t="s">
        <v>187</v>
      </c>
    </row>
    <row r="116" spans="2:65" s="13" customFormat="1">
      <c r="B116" s="157"/>
      <c r="D116" s="151" t="s">
        <v>201</v>
      </c>
      <c r="F116" s="159" t="s">
        <v>4036</v>
      </c>
      <c r="H116" s="160">
        <v>0.42799999999999999</v>
      </c>
      <c r="I116" s="161"/>
      <c r="L116" s="157"/>
      <c r="M116" s="162"/>
      <c r="T116" s="163"/>
      <c r="AT116" s="158" t="s">
        <v>201</v>
      </c>
      <c r="AU116" s="158" t="s">
        <v>87</v>
      </c>
      <c r="AV116" s="13" t="s">
        <v>87</v>
      </c>
      <c r="AW116" s="13" t="s">
        <v>4</v>
      </c>
      <c r="AX116" s="13" t="s">
        <v>81</v>
      </c>
      <c r="AY116" s="158" t="s">
        <v>187</v>
      </c>
    </row>
    <row r="117" spans="2:65" s="1" customFormat="1" ht="16.5" customHeight="1">
      <c r="B117" s="33"/>
      <c r="C117" s="133" t="s">
        <v>96</v>
      </c>
      <c r="D117" s="133" t="s">
        <v>189</v>
      </c>
      <c r="E117" s="134" t="s">
        <v>4037</v>
      </c>
      <c r="F117" s="135" t="s">
        <v>4038</v>
      </c>
      <c r="G117" s="136" t="s">
        <v>138</v>
      </c>
      <c r="H117" s="137">
        <v>1.44</v>
      </c>
      <c r="I117" s="138"/>
      <c r="J117" s="139">
        <f>ROUND(I117*H117,2)</f>
        <v>0</v>
      </c>
      <c r="K117" s="135" t="s">
        <v>197</v>
      </c>
      <c r="L117" s="33"/>
      <c r="M117" s="140" t="s">
        <v>19</v>
      </c>
      <c r="N117" s="141" t="s">
        <v>46</v>
      </c>
      <c r="P117" s="142">
        <f>O117*H117</f>
        <v>0</v>
      </c>
      <c r="Q117" s="142">
        <v>2.6369000000000002E-3</v>
      </c>
      <c r="R117" s="142">
        <f>Q117*H117</f>
        <v>3.797136E-3</v>
      </c>
      <c r="S117" s="142">
        <v>0</v>
      </c>
      <c r="T117" s="143">
        <f>S117*H117</f>
        <v>0</v>
      </c>
      <c r="AR117" s="144" t="s">
        <v>193</v>
      </c>
      <c r="AT117" s="144" t="s">
        <v>189</v>
      </c>
      <c r="AU117" s="144" t="s">
        <v>87</v>
      </c>
      <c r="AY117" s="18" t="s">
        <v>187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8" t="s">
        <v>87</v>
      </c>
      <c r="BK117" s="145">
        <f>ROUND(I117*H117,2)</f>
        <v>0</v>
      </c>
      <c r="BL117" s="18" t="s">
        <v>193</v>
      </c>
      <c r="BM117" s="144" t="s">
        <v>4039</v>
      </c>
    </row>
    <row r="118" spans="2:65" s="1" customFormat="1">
      <c r="B118" s="33"/>
      <c r="D118" s="146" t="s">
        <v>199</v>
      </c>
      <c r="F118" s="147" t="s">
        <v>4040</v>
      </c>
      <c r="I118" s="148"/>
      <c r="L118" s="33"/>
      <c r="M118" s="149"/>
      <c r="T118" s="52"/>
      <c r="AT118" s="18" t="s">
        <v>199</v>
      </c>
      <c r="AU118" s="18" t="s">
        <v>87</v>
      </c>
    </row>
    <row r="119" spans="2:65" s="13" customFormat="1">
      <c r="B119" s="157"/>
      <c r="D119" s="151" t="s">
        <v>201</v>
      </c>
      <c r="E119" s="158" t="s">
        <v>19</v>
      </c>
      <c r="F119" s="159" t="s">
        <v>4041</v>
      </c>
      <c r="H119" s="160">
        <v>1.44</v>
      </c>
      <c r="I119" s="161"/>
      <c r="L119" s="157"/>
      <c r="M119" s="162"/>
      <c r="T119" s="163"/>
      <c r="AT119" s="158" t="s">
        <v>201</v>
      </c>
      <c r="AU119" s="158" t="s">
        <v>87</v>
      </c>
      <c r="AV119" s="13" t="s">
        <v>87</v>
      </c>
      <c r="AW119" s="13" t="s">
        <v>33</v>
      </c>
      <c r="AX119" s="13" t="s">
        <v>74</v>
      </c>
      <c r="AY119" s="158" t="s">
        <v>187</v>
      </c>
    </row>
    <row r="120" spans="2:65" s="15" customFormat="1">
      <c r="B120" s="171"/>
      <c r="D120" s="151" t="s">
        <v>201</v>
      </c>
      <c r="E120" s="172" t="s">
        <v>19</v>
      </c>
      <c r="F120" s="173" t="s">
        <v>207</v>
      </c>
      <c r="H120" s="174">
        <v>1.44</v>
      </c>
      <c r="I120" s="175"/>
      <c r="L120" s="171"/>
      <c r="M120" s="176"/>
      <c r="T120" s="177"/>
      <c r="AT120" s="172" t="s">
        <v>201</v>
      </c>
      <c r="AU120" s="172" t="s">
        <v>87</v>
      </c>
      <c r="AV120" s="15" t="s">
        <v>193</v>
      </c>
      <c r="AW120" s="15" t="s">
        <v>33</v>
      </c>
      <c r="AX120" s="15" t="s">
        <v>81</v>
      </c>
      <c r="AY120" s="172" t="s">
        <v>187</v>
      </c>
    </row>
    <row r="121" spans="2:65" s="1" customFormat="1" ht="16.5" customHeight="1">
      <c r="B121" s="33"/>
      <c r="C121" s="133" t="s">
        <v>193</v>
      </c>
      <c r="D121" s="133" t="s">
        <v>189</v>
      </c>
      <c r="E121" s="134" t="s">
        <v>4042</v>
      </c>
      <c r="F121" s="135" t="s">
        <v>4043</v>
      </c>
      <c r="G121" s="136" t="s">
        <v>138</v>
      </c>
      <c r="H121" s="137">
        <v>1.44</v>
      </c>
      <c r="I121" s="138"/>
      <c r="J121" s="139">
        <f>ROUND(I121*H121,2)</f>
        <v>0</v>
      </c>
      <c r="K121" s="135" t="s">
        <v>197</v>
      </c>
      <c r="L121" s="33"/>
      <c r="M121" s="140" t="s">
        <v>19</v>
      </c>
      <c r="N121" s="141" t="s">
        <v>46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193</v>
      </c>
      <c r="AT121" s="144" t="s">
        <v>189</v>
      </c>
      <c r="AU121" s="144" t="s">
        <v>87</v>
      </c>
      <c r="AY121" s="18" t="s">
        <v>187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8" t="s">
        <v>87</v>
      </c>
      <c r="BK121" s="145">
        <f>ROUND(I121*H121,2)</f>
        <v>0</v>
      </c>
      <c r="BL121" s="18" t="s">
        <v>193</v>
      </c>
      <c r="BM121" s="144" t="s">
        <v>4044</v>
      </c>
    </row>
    <row r="122" spans="2:65" s="1" customFormat="1">
      <c r="B122" s="33"/>
      <c r="D122" s="146" t="s">
        <v>199</v>
      </c>
      <c r="F122" s="147" t="s">
        <v>4045</v>
      </c>
      <c r="I122" s="148"/>
      <c r="L122" s="33"/>
      <c r="M122" s="149"/>
      <c r="T122" s="52"/>
      <c r="AT122" s="18" t="s">
        <v>199</v>
      </c>
      <c r="AU122" s="18" t="s">
        <v>87</v>
      </c>
    </row>
    <row r="123" spans="2:65" s="13" customFormat="1">
      <c r="B123" s="157"/>
      <c r="D123" s="151" t="s">
        <v>201</v>
      </c>
      <c r="E123" s="158" t="s">
        <v>19</v>
      </c>
      <c r="F123" s="159" t="s">
        <v>4041</v>
      </c>
      <c r="H123" s="160">
        <v>1.44</v>
      </c>
      <c r="I123" s="161"/>
      <c r="L123" s="157"/>
      <c r="M123" s="162"/>
      <c r="T123" s="163"/>
      <c r="AT123" s="158" t="s">
        <v>201</v>
      </c>
      <c r="AU123" s="158" t="s">
        <v>87</v>
      </c>
      <c r="AV123" s="13" t="s">
        <v>87</v>
      </c>
      <c r="AW123" s="13" t="s">
        <v>33</v>
      </c>
      <c r="AX123" s="13" t="s">
        <v>74</v>
      </c>
      <c r="AY123" s="158" t="s">
        <v>187</v>
      </c>
    </row>
    <row r="124" spans="2:65" s="15" customFormat="1">
      <c r="B124" s="171"/>
      <c r="D124" s="151" t="s">
        <v>201</v>
      </c>
      <c r="E124" s="172" t="s">
        <v>19</v>
      </c>
      <c r="F124" s="173" t="s">
        <v>207</v>
      </c>
      <c r="H124" s="174">
        <v>1.44</v>
      </c>
      <c r="I124" s="175"/>
      <c r="L124" s="171"/>
      <c r="M124" s="176"/>
      <c r="T124" s="177"/>
      <c r="AT124" s="172" t="s">
        <v>201</v>
      </c>
      <c r="AU124" s="172" t="s">
        <v>87</v>
      </c>
      <c r="AV124" s="15" t="s">
        <v>193</v>
      </c>
      <c r="AW124" s="15" t="s">
        <v>33</v>
      </c>
      <c r="AX124" s="15" t="s">
        <v>81</v>
      </c>
      <c r="AY124" s="172" t="s">
        <v>187</v>
      </c>
    </row>
    <row r="125" spans="2:65" s="11" customFormat="1" ht="22.95" customHeight="1">
      <c r="B125" s="121"/>
      <c r="D125" s="122" t="s">
        <v>73</v>
      </c>
      <c r="E125" s="131" t="s">
        <v>96</v>
      </c>
      <c r="F125" s="131" t="s">
        <v>244</v>
      </c>
      <c r="I125" s="124"/>
      <c r="J125" s="132">
        <f>BK125</f>
        <v>0</v>
      </c>
      <c r="L125" s="121"/>
      <c r="M125" s="126"/>
      <c r="P125" s="127">
        <f>SUM(P126:P173)</f>
        <v>0</v>
      </c>
      <c r="R125" s="127">
        <f>SUM(R126:R173)</f>
        <v>28.3163865888</v>
      </c>
      <c r="T125" s="128">
        <f>SUM(T126:T173)</f>
        <v>0</v>
      </c>
      <c r="AR125" s="122" t="s">
        <v>81</v>
      </c>
      <c r="AT125" s="129" t="s">
        <v>73</v>
      </c>
      <c r="AU125" s="129" t="s">
        <v>81</v>
      </c>
      <c r="AY125" s="122" t="s">
        <v>187</v>
      </c>
      <c r="BK125" s="130">
        <f>SUM(BK126:BK173)</f>
        <v>0</v>
      </c>
    </row>
    <row r="126" spans="2:65" s="1" customFormat="1" ht="37.950000000000003" customHeight="1">
      <c r="B126" s="33"/>
      <c r="C126" s="133" t="s">
        <v>219</v>
      </c>
      <c r="D126" s="133" t="s">
        <v>189</v>
      </c>
      <c r="E126" s="134" t="s">
        <v>4046</v>
      </c>
      <c r="F126" s="135" t="s">
        <v>4047</v>
      </c>
      <c r="G126" s="136" t="s">
        <v>142</v>
      </c>
      <c r="H126" s="137">
        <v>0.67500000000000004</v>
      </c>
      <c r="I126" s="138"/>
      <c r="J126" s="139">
        <f>ROUND(I126*H126,2)</f>
        <v>0</v>
      </c>
      <c r="K126" s="135" t="s">
        <v>197</v>
      </c>
      <c r="L126" s="33"/>
      <c r="M126" s="140" t="s">
        <v>19</v>
      </c>
      <c r="N126" s="141" t="s">
        <v>46</v>
      </c>
      <c r="P126" s="142">
        <f>O126*H126</f>
        <v>0</v>
      </c>
      <c r="Q126" s="142">
        <v>1.8774999999999999</v>
      </c>
      <c r="R126" s="142">
        <f>Q126*H126</f>
        <v>1.2673125000000001</v>
      </c>
      <c r="S126" s="142">
        <v>0</v>
      </c>
      <c r="T126" s="143">
        <f>S126*H126</f>
        <v>0</v>
      </c>
      <c r="AR126" s="144" t="s">
        <v>193</v>
      </c>
      <c r="AT126" s="144" t="s">
        <v>189</v>
      </c>
      <c r="AU126" s="144" t="s">
        <v>87</v>
      </c>
      <c r="AY126" s="18" t="s">
        <v>187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87</v>
      </c>
      <c r="BK126" s="145">
        <f>ROUND(I126*H126,2)</f>
        <v>0</v>
      </c>
      <c r="BL126" s="18" t="s">
        <v>193</v>
      </c>
      <c r="BM126" s="144" t="s">
        <v>4048</v>
      </c>
    </row>
    <row r="127" spans="2:65" s="1" customFormat="1">
      <c r="B127" s="33"/>
      <c r="D127" s="146" t="s">
        <v>199</v>
      </c>
      <c r="F127" s="147" t="s">
        <v>4049</v>
      </c>
      <c r="I127" s="148"/>
      <c r="L127" s="33"/>
      <c r="M127" s="149"/>
      <c r="T127" s="52"/>
      <c r="AT127" s="18" t="s">
        <v>199</v>
      </c>
      <c r="AU127" s="18" t="s">
        <v>87</v>
      </c>
    </row>
    <row r="128" spans="2:65" s="12" customFormat="1">
      <c r="B128" s="150"/>
      <c r="D128" s="151" t="s">
        <v>201</v>
      </c>
      <c r="E128" s="152" t="s">
        <v>19</v>
      </c>
      <c r="F128" s="153" t="s">
        <v>4050</v>
      </c>
      <c r="H128" s="152" t="s">
        <v>19</v>
      </c>
      <c r="I128" s="154"/>
      <c r="L128" s="150"/>
      <c r="M128" s="155"/>
      <c r="T128" s="156"/>
      <c r="AT128" s="152" t="s">
        <v>201</v>
      </c>
      <c r="AU128" s="152" t="s">
        <v>87</v>
      </c>
      <c r="AV128" s="12" t="s">
        <v>81</v>
      </c>
      <c r="AW128" s="12" t="s">
        <v>33</v>
      </c>
      <c r="AX128" s="12" t="s">
        <v>74</v>
      </c>
      <c r="AY128" s="152" t="s">
        <v>187</v>
      </c>
    </row>
    <row r="129" spans="2:65" s="12" customFormat="1">
      <c r="B129" s="150"/>
      <c r="D129" s="151" t="s">
        <v>201</v>
      </c>
      <c r="E129" s="152" t="s">
        <v>19</v>
      </c>
      <c r="F129" s="153" t="s">
        <v>4051</v>
      </c>
      <c r="H129" s="152" t="s">
        <v>19</v>
      </c>
      <c r="I129" s="154"/>
      <c r="L129" s="150"/>
      <c r="M129" s="155"/>
      <c r="T129" s="156"/>
      <c r="AT129" s="152" t="s">
        <v>201</v>
      </c>
      <c r="AU129" s="152" t="s">
        <v>87</v>
      </c>
      <c r="AV129" s="12" t="s">
        <v>81</v>
      </c>
      <c r="AW129" s="12" t="s">
        <v>33</v>
      </c>
      <c r="AX129" s="12" t="s">
        <v>74</v>
      </c>
      <c r="AY129" s="152" t="s">
        <v>187</v>
      </c>
    </row>
    <row r="130" spans="2:65" s="13" customFormat="1">
      <c r="B130" s="157"/>
      <c r="D130" s="151" t="s">
        <v>201</v>
      </c>
      <c r="E130" s="158" t="s">
        <v>19</v>
      </c>
      <c r="F130" s="159" t="s">
        <v>4052</v>
      </c>
      <c r="H130" s="160">
        <v>0.28199999999999997</v>
      </c>
      <c r="I130" s="161"/>
      <c r="L130" s="157"/>
      <c r="M130" s="162"/>
      <c r="T130" s="163"/>
      <c r="AT130" s="158" t="s">
        <v>201</v>
      </c>
      <c r="AU130" s="158" t="s">
        <v>87</v>
      </c>
      <c r="AV130" s="13" t="s">
        <v>87</v>
      </c>
      <c r="AW130" s="13" t="s">
        <v>33</v>
      </c>
      <c r="AX130" s="13" t="s">
        <v>74</v>
      </c>
      <c r="AY130" s="158" t="s">
        <v>187</v>
      </c>
    </row>
    <row r="131" spans="2:65" s="13" customFormat="1">
      <c r="B131" s="157"/>
      <c r="D131" s="151" t="s">
        <v>201</v>
      </c>
      <c r="E131" s="158" t="s">
        <v>19</v>
      </c>
      <c r="F131" s="159" t="s">
        <v>4053</v>
      </c>
      <c r="H131" s="160">
        <v>0.39300000000000002</v>
      </c>
      <c r="I131" s="161"/>
      <c r="L131" s="157"/>
      <c r="M131" s="162"/>
      <c r="T131" s="163"/>
      <c r="AT131" s="158" t="s">
        <v>201</v>
      </c>
      <c r="AU131" s="158" t="s">
        <v>87</v>
      </c>
      <c r="AV131" s="13" t="s">
        <v>87</v>
      </c>
      <c r="AW131" s="13" t="s">
        <v>33</v>
      </c>
      <c r="AX131" s="13" t="s">
        <v>74</v>
      </c>
      <c r="AY131" s="158" t="s">
        <v>187</v>
      </c>
    </row>
    <row r="132" spans="2:65" s="15" customFormat="1">
      <c r="B132" s="171"/>
      <c r="D132" s="151" t="s">
        <v>201</v>
      </c>
      <c r="E132" s="172" t="s">
        <v>19</v>
      </c>
      <c r="F132" s="173" t="s">
        <v>207</v>
      </c>
      <c r="H132" s="174">
        <v>0.67500000000000004</v>
      </c>
      <c r="I132" s="175"/>
      <c r="L132" s="171"/>
      <c r="M132" s="176"/>
      <c r="T132" s="177"/>
      <c r="AT132" s="172" t="s">
        <v>201</v>
      </c>
      <c r="AU132" s="172" t="s">
        <v>87</v>
      </c>
      <c r="AV132" s="15" t="s">
        <v>193</v>
      </c>
      <c r="AW132" s="15" t="s">
        <v>33</v>
      </c>
      <c r="AX132" s="15" t="s">
        <v>81</v>
      </c>
      <c r="AY132" s="172" t="s">
        <v>187</v>
      </c>
    </row>
    <row r="133" spans="2:65" s="1" customFormat="1" ht="37.950000000000003" customHeight="1">
      <c r="B133" s="33"/>
      <c r="C133" s="133" t="s">
        <v>224</v>
      </c>
      <c r="D133" s="133" t="s">
        <v>189</v>
      </c>
      <c r="E133" s="134" t="s">
        <v>4054</v>
      </c>
      <c r="F133" s="135" t="s">
        <v>4055</v>
      </c>
      <c r="G133" s="136" t="s">
        <v>138</v>
      </c>
      <c r="H133" s="137">
        <v>83.01</v>
      </c>
      <c r="I133" s="138"/>
      <c r="J133" s="139">
        <f>ROUND(I133*H133,2)</f>
        <v>0</v>
      </c>
      <c r="K133" s="135" t="s">
        <v>197</v>
      </c>
      <c r="L133" s="33"/>
      <c r="M133" s="140" t="s">
        <v>19</v>
      </c>
      <c r="N133" s="141" t="s">
        <v>46</v>
      </c>
      <c r="P133" s="142">
        <f>O133*H133</f>
        <v>0</v>
      </c>
      <c r="Q133" s="142">
        <v>0.26904800000000001</v>
      </c>
      <c r="R133" s="142">
        <f>Q133*H133</f>
        <v>22.333674480000003</v>
      </c>
      <c r="S133" s="142">
        <v>0</v>
      </c>
      <c r="T133" s="143">
        <f>S133*H133</f>
        <v>0</v>
      </c>
      <c r="AR133" s="144" t="s">
        <v>193</v>
      </c>
      <c r="AT133" s="144" t="s">
        <v>189</v>
      </c>
      <c r="AU133" s="144" t="s">
        <v>87</v>
      </c>
      <c r="AY133" s="18" t="s">
        <v>187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8" t="s">
        <v>87</v>
      </c>
      <c r="BK133" s="145">
        <f>ROUND(I133*H133,2)</f>
        <v>0</v>
      </c>
      <c r="BL133" s="18" t="s">
        <v>193</v>
      </c>
      <c r="BM133" s="144" t="s">
        <v>4056</v>
      </c>
    </row>
    <row r="134" spans="2:65" s="1" customFormat="1">
      <c r="B134" s="33"/>
      <c r="D134" s="146" t="s">
        <v>199</v>
      </c>
      <c r="F134" s="147" t="s">
        <v>4057</v>
      </c>
      <c r="I134" s="148"/>
      <c r="L134" s="33"/>
      <c r="M134" s="149"/>
      <c r="T134" s="52"/>
      <c r="AT134" s="18" t="s">
        <v>199</v>
      </c>
      <c r="AU134" s="18" t="s">
        <v>87</v>
      </c>
    </row>
    <row r="135" spans="2:65" s="12" customFormat="1">
      <c r="B135" s="150"/>
      <c r="D135" s="151" t="s">
        <v>201</v>
      </c>
      <c r="E135" s="152" t="s">
        <v>19</v>
      </c>
      <c r="F135" s="153" t="s">
        <v>4050</v>
      </c>
      <c r="H135" s="152" t="s">
        <v>19</v>
      </c>
      <c r="I135" s="154"/>
      <c r="L135" s="150"/>
      <c r="M135" s="155"/>
      <c r="T135" s="156"/>
      <c r="AT135" s="152" t="s">
        <v>201</v>
      </c>
      <c r="AU135" s="152" t="s">
        <v>87</v>
      </c>
      <c r="AV135" s="12" t="s">
        <v>81</v>
      </c>
      <c r="AW135" s="12" t="s">
        <v>33</v>
      </c>
      <c r="AX135" s="12" t="s">
        <v>74</v>
      </c>
      <c r="AY135" s="152" t="s">
        <v>187</v>
      </c>
    </row>
    <row r="136" spans="2:65" s="12" customFormat="1">
      <c r="B136" s="150"/>
      <c r="D136" s="151" t="s">
        <v>201</v>
      </c>
      <c r="E136" s="152" t="s">
        <v>19</v>
      </c>
      <c r="F136" s="153" t="s">
        <v>4051</v>
      </c>
      <c r="H136" s="152" t="s">
        <v>19</v>
      </c>
      <c r="I136" s="154"/>
      <c r="L136" s="150"/>
      <c r="M136" s="155"/>
      <c r="T136" s="156"/>
      <c r="AT136" s="152" t="s">
        <v>201</v>
      </c>
      <c r="AU136" s="152" t="s">
        <v>87</v>
      </c>
      <c r="AV136" s="12" t="s">
        <v>81</v>
      </c>
      <c r="AW136" s="12" t="s">
        <v>33</v>
      </c>
      <c r="AX136" s="12" t="s">
        <v>74</v>
      </c>
      <c r="AY136" s="152" t="s">
        <v>187</v>
      </c>
    </row>
    <row r="137" spans="2:65" s="13" customFormat="1">
      <c r="B137" s="157"/>
      <c r="D137" s="151" t="s">
        <v>201</v>
      </c>
      <c r="E137" s="158" t="s">
        <v>19</v>
      </c>
      <c r="F137" s="159" t="s">
        <v>4058</v>
      </c>
      <c r="H137" s="160">
        <v>26.538</v>
      </c>
      <c r="I137" s="161"/>
      <c r="L137" s="157"/>
      <c r="M137" s="162"/>
      <c r="T137" s="163"/>
      <c r="AT137" s="158" t="s">
        <v>201</v>
      </c>
      <c r="AU137" s="158" t="s">
        <v>87</v>
      </c>
      <c r="AV137" s="13" t="s">
        <v>87</v>
      </c>
      <c r="AW137" s="13" t="s">
        <v>33</v>
      </c>
      <c r="AX137" s="13" t="s">
        <v>74</v>
      </c>
      <c r="AY137" s="158" t="s">
        <v>187</v>
      </c>
    </row>
    <row r="138" spans="2:65" s="12" customFormat="1">
      <c r="B138" s="150"/>
      <c r="D138" s="151" t="s">
        <v>201</v>
      </c>
      <c r="E138" s="152" t="s">
        <v>19</v>
      </c>
      <c r="F138" s="153" t="s">
        <v>4059</v>
      </c>
      <c r="H138" s="152" t="s">
        <v>19</v>
      </c>
      <c r="I138" s="154"/>
      <c r="L138" s="150"/>
      <c r="M138" s="155"/>
      <c r="T138" s="156"/>
      <c r="AT138" s="152" t="s">
        <v>201</v>
      </c>
      <c r="AU138" s="152" t="s">
        <v>87</v>
      </c>
      <c r="AV138" s="12" t="s">
        <v>81</v>
      </c>
      <c r="AW138" s="12" t="s">
        <v>33</v>
      </c>
      <c r="AX138" s="12" t="s">
        <v>74</v>
      </c>
      <c r="AY138" s="152" t="s">
        <v>187</v>
      </c>
    </row>
    <row r="139" spans="2:65" s="13" customFormat="1">
      <c r="B139" s="157"/>
      <c r="D139" s="151" t="s">
        <v>201</v>
      </c>
      <c r="E139" s="158" t="s">
        <v>19</v>
      </c>
      <c r="F139" s="159" t="s">
        <v>4060</v>
      </c>
      <c r="H139" s="160">
        <v>56.472000000000001</v>
      </c>
      <c r="I139" s="161"/>
      <c r="L139" s="157"/>
      <c r="M139" s="162"/>
      <c r="T139" s="163"/>
      <c r="AT139" s="158" t="s">
        <v>201</v>
      </c>
      <c r="AU139" s="158" t="s">
        <v>87</v>
      </c>
      <c r="AV139" s="13" t="s">
        <v>87</v>
      </c>
      <c r="AW139" s="13" t="s">
        <v>33</v>
      </c>
      <c r="AX139" s="13" t="s">
        <v>74</v>
      </c>
      <c r="AY139" s="158" t="s">
        <v>187</v>
      </c>
    </row>
    <row r="140" spans="2:65" s="15" customFormat="1">
      <c r="B140" s="171"/>
      <c r="D140" s="151" t="s">
        <v>201</v>
      </c>
      <c r="E140" s="172" t="s">
        <v>19</v>
      </c>
      <c r="F140" s="173" t="s">
        <v>207</v>
      </c>
      <c r="H140" s="174">
        <v>83.01</v>
      </c>
      <c r="I140" s="175"/>
      <c r="L140" s="171"/>
      <c r="M140" s="176"/>
      <c r="T140" s="177"/>
      <c r="AT140" s="172" t="s">
        <v>201</v>
      </c>
      <c r="AU140" s="172" t="s">
        <v>87</v>
      </c>
      <c r="AV140" s="15" t="s">
        <v>193</v>
      </c>
      <c r="AW140" s="15" t="s">
        <v>33</v>
      </c>
      <c r="AX140" s="15" t="s">
        <v>81</v>
      </c>
      <c r="AY140" s="172" t="s">
        <v>187</v>
      </c>
    </row>
    <row r="141" spans="2:65" s="1" customFormat="1" ht="44.25" customHeight="1">
      <c r="B141" s="33"/>
      <c r="C141" s="133" t="s">
        <v>230</v>
      </c>
      <c r="D141" s="133" t="s">
        <v>189</v>
      </c>
      <c r="E141" s="134" t="s">
        <v>1243</v>
      </c>
      <c r="F141" s="135" t="s">
        <v>1244</v>
      </c>
      <c r="G141" s="136" t="s">
        <v>138</v>
      </c>
      <c r="H141" s="137">
        <v>12.276999999999999</v>
      </c>
      <c r="I141" s="138"/>
      <c r="J141" s="139">
        <f>ROUND(I141*H141,2)</f>
        <v>0</v>
      </c>
      <c r="K141" s="135" t="s">
        <v>197</v>
      </c>
      <c r="L141" s="33"/>
      <c r="M141" s="140" t="s">
        <v>19</v>
      </c>
      <c r="N141" s="141" t="s">
        <v>46</v>
      </c>
      <c r="P141" s="142">
        <f>O141*H141</f>
        <v>0</v>
      </c>
      <c r="Q141" s="142">
        <v>0.29731439999999998</v>
      </c>
      <c r="R141" s="142">
        <f>Q141*H141</f>
        <v>3.6501288887999994</v>
      </c>
      <c r="S141" s="142">
        <v>0</v>
      </c>
      <c r="T141" s="143">
        <f>S141*H141</f>
        <v>0</v>
      </c>
      <c r="AR141" s="144" t="s">
        <v>193</v>
      </c>
      <c r="AT141" s="144" t="s">
        <v>189</v>
      </c>
      <c r="AU141" s="144" t="s">
        <v>87</v>
      </c>
      <c r="AY141" s="18" t="s">
        <v>187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8" t="s">
        <v>87</v>
      </c>
      <c r="BK141" s="145">
        <f>ROUND(I141*H141,2)</f>
        <v>0</v>
      </c>
      <c r="BL141" s="18" t="s">
        <v>193</v>
      </c>
      <c r="BM141" s="144" t="s">
        <v>4061</v>
      </c>
    </row>
    <row r="142" spans="2:65" s="1" customFormat="1">
      <c r="B142" s="33"/>
      <c r="D142" s="146" t="s">
        <v>199</v>
      </c>
      <c r="F142" s="147" t="s">
        <v>1246</v>
      </c>
      <c r="I142" s="148"/>
      <c r="L142" s="33"/>
      <c r="M142" s="149"/>
      <c r="T142" s="52"/>
      <c r="AT142" s="18" t="s">
        <v>199</v>
      </c>
      <c r="AU142" s="18" t="s">
        <v>87</v>
      </c>
    </row>
    <row r="143" spans="2:65" s="12" customFormat="1">
      <c r="B143" s="150"/>
      <c r="D143" s="151" t="s">
        <v>201</v>
      </c>
      <c r="E143" s="152" t="s">
        <v>19</v>
      </c>
      <c r="F143" s="153" t="s">
        <v>4050</v>
      </c>
      <c r="H143" s="152" t="s">
        <v>19</v>
      </c>
      <c r="I143" s="154"/>
      <c r="L143" s="150"/>
      <c r="M143" s="155"/>
      <c r="T143" s="156"/>
      <c r="AT143" s="152" t="s">
        <v>201</v>
      </c>
      <c r="AU143" s="152" t="s">
        <v>87</v>
      </c>
      <c r="AV143" s="12" t="s">
        <v>81</v>
      </c>
      <c r="AW143" s="12" t="s">
        <v>33</v>
      </c>
      <c r="AX143" s="12" t="s">
        <v>74</v>
      </c>
      <c r="AY143" s="152" t="s">
        <v>187</v>
      </c>
    </row>
    <row r="144" spans="2:65" s="12" customFormat="1">
      <c r="B144" s="150"/>
      <c r="D144" s="151" t="s">
        <v>201</v>
      </c>
      <c r="E144" s="152" t="s">
        <v>19</v>
      </c>
      <c r="F144" s="153" t="s">
        <v>4059</v>
      </c>
      <c r="H144" s="152" t="s">
        <v>19</v>
      </c>
      <c r="I144" s="154"/>
      <c r="L144" s="150"/>
      <c r="M144" s="155"/>
      <c r="T144" s="156"/>
      <c r="AT144" s="152" t="s">
        <v>201</v>
      </c>
      <c r="AU144" s="152" t="s">
        <v>87</v>
      </c>
      <c r="AV144" s="12" t="s">
        <v>81</v>
      </c>
      <c r="AW144" s="12" t="s">
        <v>33</v>
      </c>
      <c r="AX144" s="12" t="s">
        <v>74</v>
      </c>
      <c r="AY144" s="152" t="s">
        <v>187</v>
      </c>
    </row>
    <row r="145" spans="2:65" s="13" customFormat="1">
      <c r="B145" s="157"/>
      <c r="D145" s="151" t="s">
        <v>201</v>
      </c>
      <c r="E145" s="158" t="s">
        <v>19</v>
      </c>
      <c r="F145" s="159" t="s">
        <v>4062</v>
      </c>
      <c r="H145" s="160">
        <v>12.276999999999999</v>
      </c>
      <c r="I145" s="161"/>
      <c r="L145" s="157"/>
      <c r="M145" s="162"/>
      <c r="T145" s="163"/>
      <c r="AT145" s="158" t="s">
        <v>201</v>
      </c>
      <c r="AU145" s="158" t="s">
        <v>87</v>
      </c>
      <c r="AV145" s="13" t="s">
        <v>87</v>
      </c>
      <c r="AW145" s="13" t="s">
        <v>33</v>
      </c>
      <c r="AX145" s="13" t="s">
        <v>74</v>
      </c>
      <c r="AY145" s="158" t="s">
        <v>187</v>
      </c>
    </row>
    <row r="146" spans="2:65" s="15" customFormat="1">
      <c r="B146" s="171"/>
      <c r="D146" s="151" t="s">
        <v>201</v>
      </c>
      <c r="E146" s="172" t="s">
        <v>19</v>
      </c>
      <c r="F146" s="173" t="s">
        <v>207</v>
      </c>
      <c r="H146" s="174">
        <v>12.276999999999999</v>
      </c>
      <c r="I146" s="175"/>
      <c r="L146" s="171"/>
      <c r="M146" s="176"/>
      <c r="T146" s="177"/>
      <c r="AT146" s="172" t="s">
        <v>201</v>
      </c>
      <c r="AU146" s="172" t="s">
        <v>87</v>
      </c>
      <c r="AV146" s="15" t="s">
        <v>193</v>
      </c>
      <c r="AW146" s="15" t="s">
        <v>33</v>
      </c>
      <c r="AX146" s="15" t="s">
        <v>81</v>
      </c>
      <c r="AY146" s="172" t="s">
        <v>187</v>
      </c>
    </row>
    <row r="147" spans="2:65" s="1" customFormat="1" ht="37.950000000000003" customHeight="1">
      <c r="B147" s="33"/>
      <c r="C147" s="133" t="s">
        <v>237</v>
      </c>
      <c r="D147" s="133" t="s">
        <v>189</v>
      </c>
      <c r="E147" s="134" t="s">
        <v>4063</v>
      </c>
      <c r="F147" s="135" t="s">
        <v>4064</v>
      </c>
      <c r="G147" s="136" t="s">
        <v>248</v>
      </c>
      <c r="H147" s="137">
        <v>10</v>
      </c>
      <c r="I147" s="138"/>
      <c r="J147" s="139">
        <f>ROUND(I147*H147,2)</f>
        <v>0</v>
      </c>
      <c r="K147" s="135" t="s">
        <v>197</v>
      </c>
      <c r="L147" s="33"/>
      <c r="M147" s="140" t="s">
        <v>19</v>
      </c>
      <c r="N147" s="141" t="s">
        <v>46</v>
      </c>
      <c r="P147" s="142">
        <f>O147*H147</f>
        <v>0</v>
      </c>
      <c r="Q147" s="142">
        <v>4.5547999999999998E-2</v>
      </c>
      <c r="R147" s="142">
        <f>Q147*H147</f>
        <v>0.45548</v>
      </c>
      <c r="S147" s="142">
        <v>0</v>
      </c>
      <c r="T147" s="143">
        <f>S147*H147</f>
        <v>0</v>
      </c>
      <c r="AR147" s="144" t="s">
        <v>193</v>
      </c>
      <c r="AT147" s="144" t="s">
        <v>189</v>
      </c>
      <c r="AU147" s="144" t="s">
        <v>87</v>
      </c>
      <c r="AY147" s="18" t="s">
        <v>187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8" t="s">
        <v>87</v>
      </c>
      <c r="BK147" s="145">
        <f>ROUND(I147*H147,2)</f>
        <v>0</v>
      </c>
      <c r="BL147" s="18" t="s">
        <v>193</v>
      </c>
      <c r="BM147" s="144" t="s">
        <v>4065</v>
      </c>
    </row>
    <row r="148" spans="2:65" s="1" customFormat="1">
      <c r="B148" s="33"/>
      <c r="D148" s="146" t="s">
        <v>199</v>
      </c>
      <c r="F148" s="147" t="s">
        <v>4066</v>
      </c>
      <c r="I148" s="148"/>
      <c r="L148" s="33"/>
      <c r="M148" s="149"/>
      <c r="T148" s="52"/>
      <c r="AT148" s="18" t="s">
        <v>199</v>
      </c>
      <c r="AU148" s="18" t="s">
        <v>87</v>
      </c>
    </row>
    <row r="149" spans="2:65" s="12" customFormat="1">
      <c r="B149" s="150"/>
      <c r="D149" s="151" t="s">
        <v>201</v>
      </c>
      <c r="E149" s="152" t="s">
        <v>19</v>
      </c>
      <c r="F149" s="153" t="s">
        <v>4050</v>
      </c>
      <c r="H149" s="152" t="s">
        <v>19</v>
      </c>
      <c r="I149" s="154"/>
      <c r="L149" s="150"/>
      <c r="M149" s="155"/>
      <c r="T149" s="156"/>
      <c r="AT149" s="152" t="s">
        <v>201</v>
      </c>
      <c r="AU149" s="152" t="s">
        <v>87</v>
      </c>
      <c r="AV149" s="12" t="s">
        <v>81</v>
      </c>
      <c r="AW149" s="12" t="s">
        <v>33</v>
      </c>
      <c r="AX149" s="12" t="s">
        <v>74</v>
      </c>
      <c r="AY149" s="152" t="s">
        <v>187</v>
      </c>
    </row>
    <row r="150" spans="2:65" s="12" customFormat="1">
      <c r="B150" s="150"/>
      <c r="D150" s="151" t="s">
        <v>201</v>
      </c>
      <c r="E150" s="152" t="s">
        <v>19</v>
      </c>
      <c r="F150" s="153" t="s">
        <v>4059</v>
      </c>
      <c r="H150" s="152" t="s">
        <v>19</v>
      </c>
      <c r="I150" s="154"/>
      <c r="L150" s="150"/>
      <c r="M150" s="155"/>
      <c r="T150" s="156"/>
      <c r="AT150" s="152" t="s">
        <v>201</v>
      </c>
      <c r="AU150" s="152" t="s">
        <v>87</v>
      </c>
      <c r="AV150" s="12" t="s">
        <v>81</v>
      </c>
      <c r="AW150" s="12" t="s">
        <v>33</v>
      </c>
      <c r="AX150" s="12" t="s">
        <v>74</v>
      </c>
      <c r="AY150" s="152" t="s">
        <v>187</v>
      </c>
    </row>
    <row r="151" spans="2:65" s="13" customFormat="1">
      <c r="B151" s="157"/>
      <c r="D151" s="151" t="s">
        <v>201</v>
      </c>
      <c r="E151" s="158" t="s">
        <v>19</v>
      </c>
      <c r="F151" s="159" t="s">
        <v>255</v>
      </c>
      <c r="H151" s="160">
        <v>10</v>
      </c>
      <c r="I151" s="161"/>
      <c r="L151" s="157"/>
      <c r="M151" s="162"/>
      <c r="T151" s="163"/>
      <c r="AT151" s="158" t="s">
        <v>201</v>
      </c>
      <c r="AU151" s="158" t="s">
        <v>87</v>
      </c>
      <c r="AV151" s="13" t="s">
        <v>87</v>
      </c>
      <c r="AW151" s="13" t="s">
        <v>33</v>
      </c>
      <c r="AX151" s="13" t="s">
        <v>74</v>
      </c>
      <c r="AY151" s="158" t="s">
        <v>187</v>
      </c>
    </row>
    <row r="152" spans="2:65" s="15" customFormat="1">
      <c r="B152" s="171"/>
      <c r="D152" s="151" t="s">
        <v>201</v>
      </c>
      <c r="E152" s="172" t="s">
        <v>19</v>
      </c>
      <c r="F152" s="173" t="s">
        <v>207</v>
      </c>
      <c r="H152" s="174">
        <v>10</v>
      </c>
      <c r="I152" s="175"/>
      <c r="L152" s="171"/>
      <c r="M152" s="176"/>
      <c r="T152" s="177"/>
      <c r="AT152" s="172" t="s">
        <v>201</v>
      </c>
      <c r="AU152" s="172" t="s">
        <v>87</v>
      </c>
      <c r="AV152" s="15" t="s">
        <v>193</v>
      </c>
      <c r="AW152" s="15" t="s">
        <v>33</v>
      </c>
      <c r="AX152" s="15" t="s">
        <v>81</v>
      </c>
      <c r="AY152" s="172" t="s">
        <v>187</v>
      </c>
    </row>
    <row r="153" spans="2:65" s="1" customFormat="1" ht="37.950000000000003" customHeight="1">
      <c r="B153" s="33"/>
      <c r="C153" s="133" t="s">
        <v>245</v>
      </c>
      <c r="D153" s="133" t="s">
        <v>189</v>
      </c>
      <c r="E153" s="134" t="s">
        <v>4067</v>
      </c>
      <c r="F153" s="135" t="s">
        <v>4068</v>
      </c>
      <c r="G153" s="136" t="s">
        <v>241</v>
      </c>
      <c r="H153" s="137">
        <v>0.23</v>
      </c>
      <c r="I153" s="138"/>
      <c r="J153" s="139">
        <f>ROUND(I153*H153,2)</f>
        <v>0</v>
      </c>
      <c r="K153" s="135" t="s">
        <v>197</v>
      </c>
      <c r="L153" s="33"/>
      <c r="M153" s="140" t="s">
        <v>19</v>
      </c>
      <c r="N153" s="141" t="s">
        <v>46</v>
      </c>
      <c r="P153" s="142">
        <f>O153*H153</f>
        <v>0</v>
      </c>
      <c r="Q153" s="142">
        <v>1.7094000000000002E-2</v>
      </c>
      <c r="R153" s="142">
        <f>Q153*H153</f>
        <v>3.9316200000000003E-3</v>
      </c>
      <c r="S153" s="142">
        <v>0</v>
      </c>
      <c r="T153" s="143">
        <f>S153*H153</f>
        <v>0</v>
      </c>
      <c r="AR153" s="144" t="s">
        <v>193</v>
      </c>
      <c r="AT153" s="144" t="s">
        <v>189</v>
      </c>
      <c r="AU153" s="144" t="s">
        <v>87</v>
      </c>
      <c r="AY153" s="18" t="s">
        <v>187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8" t="s">
        <v>87</v>
      </c>
      <c r="BK153" s="145">
        <f>ROUND(I153*H153,2)</f>
        <v>0</v>
      </c>
      <c r="BL153" s="18" t="s">
        <v>193</v>
      </c>
      <c r="BM153" s="144" t="s">
        <v>4069</v>
      </c>
    </row>
    <row r="154" spans="2:65" s="1" customFormat="1">
      <c r="B154" s="33"/>
      <c r="D154" s="146" t="s">
        <v>199</v>
      </c>
      <c r="F154" s="147" t="s">
        <v>4070</v>
      </c>
      <c r="I154" s="148"/>
      <c r="L154" s="33"/>
      <c r="M154" s="149"/>
      <c r="T154" s="52"/>
      <c r="AT154" s="18" t="s">
        <v>199</v>
      </c>
      <c r="AU154" s="18" t="s">
        <v>87</v>
      </c>
    </row>
    <row r="155" spans="2:65" s="12" customFormat="1">
      <c r="B155" s="150"/>
      <c r="D155" s="151" t="s">
        <v>201</v>
      </c>
      <c r="E155" s="152" t="s">
        <v>19</v>
      </c>
      <c r="F155" s="153" t="s">
        <v>4050</v>
      </c>
      <c r="H155" s="152" t="s">
        <v>19</v>
      </c>
      <c r="I155" s="154"/>
      <c r="L155" s="150"/>
      <c r="M155" s="155"/>
      <c r="T155" s="156"/>
      <c r="AT155" s="152" t="s">
        <v>201</v>
      </c>
      <c r="AU155" s="152" t="s">
        <v>87</v>
      </c>
      <c r="AV155" s="12" t="s">
        <v>81</v>
      </c>
      <c r="AW155" s="12" t="s">
        <v>33</v>
      </c>
      <c r="AX155" s="12" t="s">
        <v>74</v>
      </c>
      <c r="AY155" s="152" t="s">
        <v>187</v>
      </c>
    </row>
    <row r="156" spans="2:65" s="12" customFormat="1">
      <c r="B156" s="150"/>
      <c r="D156" s="151" t="s">
        <v>201</v>
      </c>
      <c r="E156" s="152" t="s">
        <v>19</v>
      </c>
      <c r="F156" s="153" t="s">
        <v>4051</v>
      </c>
      <c r="H156" s="152" t="s">
        <v>19</v>
      </c>
      <c r="I156" s="154"/>
      <c r="L156" s="150"/>
      <c r="M156" s="155"/>
      <c r="T156" s="156"/>
      <c r="AT156" s="152" t="s">
        <v>201</v>
      </c>
      <c r="AU156" s="152" t="s">
        <v>87</v>
      </c>
      <c r="AV156" s="12" t="s">
        <v>81</v>
      </c>
      <c r="AW156" s="12" t="s">
        <v>33</v>
      </c>
      <c r="AX156" s="12" t="s">
        <v>74</v>
      </c>
      <c r="AY156" s="152" t="s">
        <v>187</v>
      </c>
    </row>
    <row r="157" spans="2:65" s="13" customFormat="1">
      <c r="B157" s="157"/>
      <c r="D157" s="151" t="s">
        <v>201</v>
      </c>
      <c r="E157" s="158" t="s">
        <v>19</v>
      </c>
      <c r="F157" s="159" t="s">
        <v>4071</v>
      </c>
      <c r="H157" s="160">
        <v>0.23</v>
      </c>
      <c r="I157" s="161"/>
      <c r="L157" s="157"/>
      <c r="M157" s="162"/>
      <c r="T157" s="163"/>
      <c r="AT157" s="158" t="s">
        <v>201</v>
      </c>
      <c r="AU157" s="158" t="s">
        <v>87</v>
      </c>
      <c r="AV157" s="13" t="s">
        <v>87</v>
      </c>
      <c r="AW157" s="13" t="s">
        <v>33</v>
      </c>
      <c r="AX157" s="13" t="s">
        <v>74</v>
      </c>
      <c r="AY157" s="158" t="s">
        <v>187</v>
      </c>
    </row>
    <row r="158" spans="2:65" s="15" customFormat="1">
      <c r="B158" s="171"/>
      <c r="D158" s="151" t="s">
        <v>201</v>
      </c>
      <c r="E158" s="172" t="s">
        <v>19</v>
      </c>
      <c r="F158" s="173" t="s">
        <v>207</v>
      </c>
      <c r="H158" s="174">
        <v>0.23</v>
      </c>
      <c r="I158" s="175"/>
      <c r="L158" s="171"/>
      <c r="M158" s="176"/>
      <c r="T158" s="177"/>
      <c r="AT158" s="172" t="s">
        <v>201</v>
      </c>
      <c r="AU158" s="172" t="s">
        <v>87</v>
      </c>
      <c r="AV158" s="15" t="s">
        <v>193</v>
      </c>
      <c r="AW158" s="15" t="s">
        <v>33</v>
      </c>
      <c r="AX158" s="15" t="s">
        <v>81</v>
      </c>
      <c r="AY158" s="172" t="s">
        <v>187</v>
      </c>
    </row>
    <row r="159" spans="2:65" s="1" customFormat="1" ht="24.15" customHeight="1">
      <c r="B159" s="33"/>
      <c r="C159" s="178" t="s">
        <v>255</v>
      </c>
      <c r="D159" s="178" t="s">
        <v>238</v>
      </c>
      <c r="E159" s="179" t="s">
        <v>4072</v>
      </c>
      <c r="F159" s="180" t="s">
        <v>4073</v>
      </c>
      <c r="G159" s="181" t="s">
        <v>241</v>
      </c>
      <c r="H159" s="182">
        <v>0.24099999999999999</v>
      </c>
      <c r="I159" s="183"/>
      <c r="J159" s="184">
        <f>ROUND(I159*H159,2)</f>
        <v>0</v>
      </c>
      <c r="K159" s="180" t="s">
        <v>197</v>
      </c>
      <c r="L159" s="185"/>
      <c r="M159" s="186" t="s">
        <v>19</v>
      </c>
      <c r="N159" s="187" t="s">
        <v>46</v>
      </c>
      <c r="P159" s="142">
        <f>O159*H159</f>
        <v>0</v>
      </c>
      <c r="Q159" s="142">
        <v>1</v>
      </c>
      <c r="R159" s="142">
        <f>Q159*H159</f>
        <v>0.24099999999999999</v>
      </c>
      <c r="S159" s="142">
        <v>0</v>
      </c>
      <c r="T159" s="143">
        <f>S159*H159</f>
        <v>0</v>
      </c>
      <c r="AR159" s="144" t="s">
        <v>237</v>
      </c>
      <c r="AT159" s="144" t="s">
        <v>238</v>
      </c>
      <c r="AU159" s="144" t="s">
        <v>87</v>
      </c>
      <c r="AY159" s="18" t="s">
        <v>187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8" t="s">
        <v>87</v>
      </c>
      <c r="BK159" s="145">
        <f>ROUND(I159*H159,2)</f>
        <v>0</v>
      </c>
      <c r="BL159" s="18" t="s">
        <v>193</v>
      </c>
      <c r="BM159" s="144" t="s">
        <v>4074</v>
      </c>
    </row>
    <row r="160" spans="2:65" s="12" customFormat="1">
      <c r="B160" s="150"/>
      <c r="D160" s="151" t="s">
        <v>201</v>
      </c>
      <c r="E160" s="152" t="s">
        <v>19</v>
      </c>
      <c r="F160" s="153" t="s">
        <v>4050</v>
      </c>
      <c r="H160" s="152" t="s">
        <v>19</v>
      </c>
      <c r="I160" s="154"/>
      <c r="L160" s="150"/>
      <c r="M160" s="155"/>
      <c r="T160" s="156"/>
      <c r="AT160" s="152" t="s">
        <v>201</v>
      </c>
      <c r="AU160" s="152" t="s">
        <v>87</v>
      </c>
      <c r="AV160" s="12" t="s">
        <v>81</v>
      </c>
      <c r="AW160" s="12" t="s">
        <v>33</v>
      </c>
      <c r="AX160" s="12" t="s">
        <v>74</v>
      </c>
      <c r="AY160" s="152" t="s">
        <v>187</v>
      </c>
    </row>
    <row r="161" spans="2:65" s="12" customFormat="1">
      <c r="B161" s="150"/>
      <c r="D161" s="151" t="s">
        <v>201</v>
      </c>
      <c r="E161" s="152" t="s">
        <v>19</v>
      </c>
      <c r="F161" s="153" t="s">
        <v>4051</v>
      </c>
      <c r="H161" s="152" t="s">
        <v>19</v>
      </c>
      <c r="I161" s="154"/>
      <c r="L161" s="150"/>
      <c r="M161" s="155"/>
      <c r="T161" s="156"/>
      <c r="AT161" s="152" t="s">
        <v>201</v>
      </c>
      <c r="AU161" s="152" t="s">
        <v>87</v>
      </c>
      <c r="AV161" s="12" t="s">
        <v>81</v>
      </c>
      <c r="AW161" s="12" t="s">
        <v>33</v>
      </c>
      <c r="AX161" s="12" t="s">
        <v>74</v>
      </c>
      <c r="AY161" s="152" t="s">
        <v>187</v>
      </c>
    </row>
    <row r="162" spans="2:65" s="13" customFormat="1">
      <c r="B162" s="157"/>
      <c r="D162" s="151" t="s">
        <v>201</v>
      </c>
      <c r="E162" s="158" t="s">
        <v>19</v>
      </c>
      <c r="F162" s="159" t="s">
        <v>4075</v>
      </c>
      <c r="H162" s="160">
        <v>0.24099999999999999</v>
      </c>
      <c r="I162" s="161"/>
      <c r="L162" s="157"/>
      <c r="M162" s="162"/>
      <c r="T162" s="163"/>
      <c r="AT162" s="158" t="s">
        <v>201</v>
      </c>
      <c r="AU162" s="158" t="s">
        <v>87</v>
      </c>
      <c r="AV162" s="13" t="s">
        <v>87</v>
      </c>
      <c r="AW162" s="13" t="s">
        <v>33</v>
      </c>
      <c r="AX162" s="13" t="s">
        <v>74</v>
      </c>
      <c r="AY162" s="158" t="s">
        <v>187</v>
      </c>
    </row>
    <row r="163" spans="2:65" s="15" customFormat="1">
      <c r="B163" s="171"/>
      <c r="D163" s="151" t="s">
        <v>201</v>
      </c>
      <c r="E163" s="172" t="s">
        <v>19</v>
      </c>
      <c r="F163" s="173" t="s">
        <v>207</v>
      </c>
      <c r="H163" s="174">
        <v>0.24099999999999999</v>
      </c>
      <c r="I163" s="175"/>
      <c r="L163" s="171"/>
      <c r="M163" s="176"/>
      <c r="T163" s="177"/>
      <c r="AT163" s="172" t="s">
        <v>201</v>
      </c>
      <c r="AU163" s="172" t="s">
        <v>87</v>
      </c>
      <c r="AV163" s="15" t="s">
        <v>193</v>
      </c>
      <c r="AW163" s="15" t="s">
        <v>33</v>
      </c>
      <c r="AX163" s="15" t="s">
        <v>81</v>
      </c>
      <c r="AY163" s="172" t="s">
        <v>187</v>
      </c>
    </row>
    <row r="164" spans="2:65" s="1" customFormat="1" ht="24.15" customHeight="1">
      <c r="B164" s="33"/>
      <c r="C164" s="133" t="s">
        <v>262</v>
      </c>
      <c r="D164" s="133" t="s">
        <v>189</v>
      </c>
      <c r="E164" s="134" t="s">
        <v>4076</v>
      </c>
      <c r="F164" s="135" t="s">
        <v>4077</v>
      </c>
      <c r="G164" s="136" t="s">
        <v>384</v>
      </c>
      <c r="H164" s="137">
        <v>2.5</v>
      </c>
      <c r="I164" s="138"/>
      <c r="J164" s="139">
        <f>ROUND(I164*H164,2)</f>
        <v>0</v>
      </c>
      <c r="K164" s="135" t="s">
        <v>197</v>
      </c>
      <c r="L164" s="33"/>
      <c r="M164" s="140" t="s">
        <v>19</v>
      </c>
      <c r="N164" s="141" t="s">
        <v>46</v>
      </c>
      <c r="P164" s="142">
        <f>O164*H164</f>
        <v>0</v>
      </c>
      <c r="Q164" s="142">
        <v>3.7500000000000001E-4</v>
      </c>
      <c r="R164" s="142">
        <f>Q164*H164</f>
        <v>9.3749999999999997E-4</v>
      </c>
      <c r="S164" s="142">
        <v>0</v>
      </c>
      <c r="T164" s="143">
        <f>S164*H164</f>
        <v>0</v>
      </c>
      <c r="AR164" s="144" t="s">
        <v>193</v>
      </c>
      <c r="AT164" s="144" t="s">
        <v>189</v>
      </c>
      <c r="AU164" s="144" t="s">
        <v>87</v>
      </c>
      <c r="AY164" s="18" t="s">
        <v>187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8" t="s">
        <v>87</v>
      </c>
      <c r="BK164" s="145">
        <f>ROUND(I164*H164,2)</f>
        <v>0</v>
      </c>
      <c r="BL164" s="18" t="s">
        <v>193</v>
      </c>
      <c r="BM164" s="144" t="s">
        <v>4078</v>
      </c>
    </row>
    <row r="165" spans="2:65" s="1" customFormat="1">
      <c r="B165" s="33"/>
      <c r="D165" s="146" t="s">
        <v>199</v>
      </c>
      <c r="F165" s="147" t="s">
        <v>4079</v>
      </c>
      <c r="I165" s="148"/>
      <c r="L165" s="33"/>
      <c r="M165" s="149"/>
      <c r="T165" s="52"/>
      <c r="AT165" s="18" t="s">
        <v>199</v>
      </c>
      <c r="AU165" s="18" t="s">
        <v>87</v>
      </c>
    </row>
    <row r="166" spans="2:65" s="12" customFormat="1">
      <c r="B166" s="150"/>
      <c r="D166" s="151" t="s">
        <v>201</v>
      </c>
      <c r="E166" s="152" t="s">
        <v>19</v>
      </c>
      <c r="F166" s="153" t="s">
        <v>4050</v>
      </c>
      <c r="H166" s="152" t="s">
        <v>19</v>
      </c>
      <c r="I166" s="154"/>
      <c r="L166" s="150"/>
      <c r="M166" s="155"/>
      <c r="T166" s="156"/>
      <c r="AT166" s="152" t="s">
        <v>201</v>
      </c>
      <c r="AU166" s="152" t="s">
        <v>87</v>
      </c>
      <c r="AV166" s="12" t="s">
        <v>81</v>
      </c>
      <c r="AW166" s="12" t="s">
        <v>33</v>
      </c>
      <c r="AX166" s="12" t="s">
        <v>74</v>
      </c>
      <c r="AY166" s="152" t="s">
        <v>187</v>
      </c>
    </row>
    <row r="167" spans="2:65" s="12" customFormat="1">
      <c r="B167" s="150"/>
      <c r="D167" s="151" t="s">
        <v>201</v>
      </c>
      <c r="E167" s="152" t="s">
        <v>19</v>
      </c>
      <c r="F167" s="153" t="s">
        <v>4059</v>
      </c>
      <c r="H167" s="152" t="s">
        <v>19</v>
      </c>
      <c r="I167" s="154"/>
      <c r="L167" s="150"/>
      <c r="M167" s="155"/>
      <c r="T167" s="156"/>
      <c r="AT167" s="152" t="s">
        <v>201</v>
      </c>
      <c r="AU167" s="152" t="s">
        <v>87</v>
      </c>
      <c r="AV167" s="12" t="s">
        <v>81</v>
      </c>
      <c r="AW167" s="12" t="s">
        <v>33</v>
      </c>
      <c r="AX167" s="12" t="s">
        <v>74</v>
      </c>
      <c r="AY167" s="152" t="s">
        <v>187</v>
      </c>
    </row>
    <row r="168" spans="2:65" s="13" customFormat="1">
      <c r="B168" s="157"/>
      <c r="D168" s="151" t="s">
        <v>201</v>
      </c>
      <c r="E168" s="158" t="s">
        <v>19</v>
      </c>
      <c r="F168" s="159" t="s">
        <v>4080</v>
      </c>
      <c r="H168" s="160">
        <v>2.5</v>
      </c>
      <c r="I168" s="161"/>
      <c r="L168" s="157"/>
      <c r="M168" s="162"/>
      <c r="T168" s="163"/>
      <c r="AT168" s="158" t="s">
        <v>201</v>
      </c>
      <c r="AU168" s="158" t="s">
        <v>87</v>
      </c>
      <c r="AV168" s="13" t="s">
        <v>87</v>
      </c>
      <c r="AW168" s="13" t="s">
        <v>33</v>
      </c>
      <c r="AX168" s="13" t="s">
        <v>74</v>
      </c>
      <c r="AY168" s="158" t="s">
        <v>187</v>
      </c>
    </row>
    <row r="169" spans="2:65" s="15" customFormat="1">
      <c r="B169" s="171"/>
      <c r="D169" s="151" t="s">
        <v>201</v>
      </c>
      <c r="E169" s="172" t="s">
        <v>19</v>
      </c>
      <c r="F169" s="173" t="s">
        <v>207</v>
      </c>
      <c r="H169" s="174">
        <v>2.5</v>
      </c>
      <c r="I169" s="175"/>
      <c r="L169" s="171"/>
      <c r="M169" s="176"/>
      <c r="T169" s="177"/>
      <c r="AT169" s="172" t="s">
        <v>201</v>
      </c>
      <c r="AU169" s="172" t="s">
        <v>87</v>
      </c>
      <c r="AV169" s="15" t="s">
        <v>193</v>
      </c>
      <c r="AW169" s="15" t="s">
        <v>33</v>
      </c>
      <c r="AX169" s="15" t="s">
        <v>81</v>
      </c>
      <c r="AY169" s="172" t="s">
        <v>187</v>
      </c>
    </row>
    <row r="170" spans="2:65" s="1" customFormat="1" ht="37.950000000000003" customHeight="1">
      <c r="B170" s="33"/>
      <c r="C170" s="133" t="s">
        <v>8</v>
      </c>
      <c r="D170" s="133" t="s">
        <v>189</v>
      </c>
      <c r="E170" s="134" t="s">
        <v>4081</v>
      </c>
      <c r="F170" s="135" t="s">
        <v>4082</v>
      </c>
      <c r="G170" s="136" t="s">
        <v>138</v>
      </c>
      <c r="H170" s="137">
        <v>2.1</v>
      </c>
      <c r="I170" s="138"/>
      <c r="J170" s="139">
        <f>ROUND(I170*H170,2)</f>
        <v>0</v>
      </c>
      <c r="K170" s="135" t="s">
        <v>197</v>
      </c>
      <c r="L170" s="33"/>
      <c r="M170" s="140" t="s">
        <v>19</v>
      </c>
      <c r="N170" s="141" t="s">
        <v>46</v>
      </c>
      <c r="P170" s="142">
        <f>O170*H170</f>
        <v>0</v>
      </c>
      <c r="Q170" s="142">
        <v>0.17329600000000001</v>
      </c>
      <c r="R170" s="142">
        <f>Q170*H170</f>
        <v>0.36392160000000001</v>
      </c>
      <c r="S170" s="142">
        <v>0</v>
      </c>
      <c r="T170" s="143">
        <f>S170*H170</f>
        <v>0</v>
      </c>
      <c r="AR170" s="144" t="s">
        <v>193</v>
      </c>
      <c r="AT170" s="144" t="s">
        <v>189</v>
      </c>
      <c r="AU170" s="144" t="s">
        <v>87</v>
      </c>
      <c r="AY170" s="18" t="s">
        <v>187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8" t="s">
        <v>87</v>
      </c>
      <c r="BK170" s="145">
        <f>ROUND(I170*H170,2)</f>
        <v>0</v>
      </c>
      <c r="BL170" s="18" t="s">
        <v>193</v>
      </c>
      <c r="BM170" s="144" t="s">
        <v>4083</v>
      </c>
    </row>
    <row r="171" spans="2:65" s="1" customFormat="1">
      <c r="B171" s="33"/>
      <c r="D171" s="146" t="s">
        <v>199</v>
      </c>
      <c r="F171" s="147" t="s">
        <v>4084</v>
      </c>
      <c r="I171" s="148"/>
      <c r="L171" s="33"/>
      <c r="M171" s="149"/>
      <c r="T171" s="52"/>
      <c r="AT171" s="18" t="s">
        <v>199</v>
      </c>
      <c r="AU171" s="18" t="s">
        <v>87</v>
      </c>
    </row>
    <row r="172" spans="2:65" s="13" customFormat="1">
      <c r="B172" s="157"/>
      <c r="D172" s="151" t="s">
        <v>201</v>
      </c>
      <c r="E172" s="158" t="s">
        <v>19</v>
      </c>
      <c r="F172" s="159" t="s">
        <v>4085</v>
      </c>
      <c r="H172" s="160">
        <v>2.1</v>
      </c>
      <c r="I172" s="161"/>
      <c r="L172" s="157"/>
      <c r="M172" s="162"/>
      <c r="T172" s="163"/>
      <c r="AT172" s="158" t="s">
        <v>201</v>
      </c>
      <c r="AU172" s="158" t="s">
        <v>87</v>
      </c>
      <c r="AV172" s="13" t="s">
        <v>87</v>
      </c>
      <c r="AW172" s="13" t="s">
        <v>33</v>
      </c>
      <c r="AX172" s="13" t="s">
        <v>74</v>
      </c>
      <c r="AY172" s="158" t="s">
        <v>187</v>
      </c>
    </row>
    <row r="173" spans="2:65" s="15" customFormat="1">
      <c r="B173" s="171"/>
      <c r="D173" s="151" t="s">
        <v>201</v>
      </c>
      <c r="E173" s="172" t="s">
        <v>19</v>
      </c>
      <c r="F173" s="173" t="s">
        <v>207</v>
      </c>
      <c r="H173" s="174">
        <v>2.1</v>
      </c>
      <c r="I173" s="175"/>
      <c r="L173" s="171"/>
      <c r="M173" s="176"/>
      <c r="T173" s="177"/>
      <c r="AT173" s="172" t="s">
        <v>201</v>
      </c>
      <c r="AU173" s="172" t="s">
        <v>87</v>
      </c>
      <c r="AV173" s="15" t="s">
        <v>193</v>
      </c>
      <c r="AW173" s="15" t="s">
        <v>33</v>
      </c>
      <c r="AX173" s="15" t="s">
        <v>81</v>
      </c>
      <c r="AY173" s="172" t="s">
        <v>187</v>
      </c>
    </row>
    <row r="174" spans="2:65" s="11" customFormat="1" ht="22.95" customHeight="1">
      <c r="B174" s="121"/>
      <c r="D174" s="122" t="s">
        <v>73</v>
      </c>
      <c r="E174" s="131" t="s">
        <v>193</v>
      </c>
      <c r="F174" s="131" t="s">
        <v>1347</v>
      </c>
      <c r="I174" s="124"/>
      <c r="J174" s="132">
        <f>BK174</f>
        <v>0</v>
      </c>
      <c r="L174" s="121"/>
      <c r="M174" s="126"/>
      <c r="P174" s="127">
        <f>SUM(P175:P212)</f>
        <v>0</v>
      </c>
      <c r="R174" s="127">
        <f>SUM(R175:R212)</f>
        <v>12.87410903688</v>
      </c>
      <c r="T174" s="128">
        <f>SUM(T175:T212)</f>
        <v>0</v>
      </c>
      <c r="AR174" s="122" t="s">
        <v>81</v>
      </c>
      <c r="AT174" s="129" t="s">
        <v>73</v>
      </c>
      <c r="AU174" s="129" t="s">
        <v>81</v>
      </c>
      <c r="AY174" s="122" t="s">
        <v>187</v>
      </c>
      <c r="BK174" s="130">
        <f>SUM(BK175:BK212)</f>
        <v>0</v>
      </c>
    </row>
    <row r="175" spans="2:65" s="1" customFormat="1" ht="37.950000000000003" customHeight="1">
      <c r="B175" s="33"/>
      <c r="C175" s="133" t="s">
        <v>283</v>
      </c>
      <c r="D175" s="133" t="s">
        <v>189</v>
      </c>
      <c r="E175" s="134" t="s">
        <v>4086</v>
      </c>
      <c r="F175" s="135" t="s">
        <v>4087</v>
      </c>
      <c r="G175" s="136" t="s">
        <v>241</v>
      </c>
      <c r="H175" s="137">
        <v>0.308</v>
      </c>
      <c r="I175" s="138"/>
      <c r="J175" s="139">
        <f>ROUND(I175*H175,2)</f>
        <v>0</v>
      </c>
      <c r="K175" s="135" t="s">
        <v>197</v>
      </c>
      <c r="L175" s="33"/>
      <c r="M175" s="140" t="s">
        <v>19</v>
      </c>
      <c r="N175" s="141" t="s">
        <v>46</v>
      </c>
      <c r="P175" s="142">
        <f>O175*H175</f>
        <v>0</v>
      </c>
      <c r="Q175" s="142">
        <v>1.7094000000000002E-2</v>
      </c>
      <c r="R175" s="142">
        <f>Q175*H175</f>
        <v>5.2649520000000007E-3</v>
      </c>
      <c r="S175" s="142">
        <v>0</v>
      </c>
      <c r="T175" s="143">
        <f>S175*H175</f>
        <v>0</v>
      </c>
      <c r="AR175" s="144" t="s">
        <v>193</v>
      </c>
      <c r="AT175" s="144" t="s">
        <v>189</v>
      </c>
      <c r="AU175" s="144" t="s">
        <v>87</v>
      </c>
      <c r="AY175" s="18" t="s">
        <v>187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8" t="s">
        <v>87</v>
      </c>
      <c r="BK175" s="145">
        <f>ROUND(I175*H175,2)</f>
        <v>0</v>
      </c>
      <c r="BL175" s="18" t="s">
        <v>193</v>
      </c>
      <c r="BM175" s="144" t="s">
        <v>4088</v>
      </c>
    </row>
    <row r="176" spans="2:65" s="1" customFormat="1">
      <c r="B176" s="33"/>
      <c r="D176" s="146" t="s">
        <v>199</v>
      </c>
      <c r="F176" s="147" t="s">
        <v>4089</v>
      </c>
      <c r="I176" s="148"/>
      <c r="L176" s="33"/>
      <c r="M176" s="149"/>
      <c r="T176" s="52"/>
      <c r="AT176" s="18" t="s">
        <v>199</v>
      </c>
      <c r="AU176" s="18" t="s">
        <v>87</v>
      </c>
    </row>
    <row r="177" spans="2:65" s="12" customFormat="1">
      <c r="B177" s="150"/>
      <c r="D177" s="151" t="s">
        <v>201</v>
      </c>
      <c r="E177" s="152" t="s">
        <v>19</v>
      </c>
      <c r="F177" s="153" t="s">
        <v>4050</v>
      </c>
      <c r="H177" s="152" t="s">
        <v>19</v>
      </c>
      <c r="I177" s="154"/>
      <c r="L177" s="150"/>
      <c r="M177" s="155"/>
      <c r="T177" s="156"/>
      <c r="AT177" s="152" t="s">
        <v>201</v>
      </c>
      <c r="AU177" s="152" t="s">
        <v>87</v>
      </c>
      <c r="AV177" s="12" t="s">
        <v>81</v>
      </c>
      <c r="AW177" s="12" t="s">
        <v>33</v>
      </c>
      <c r="AX177" s="12" t="s">
        <v>74</v>
      </c>
      <c r="AY177" s="152" t="s">
        <v>187</v>
      </c>
    </row>
    <row r="178" spans="2:65" s="12" customFormat="1">
      <c r="B178" s="150"/>
      <c r="D178" s="151" t="s">
        <v>201</v>
      </c>
      <c r="E178" s="152" t="s">
        <v>19</v>
      </c>
      <c r="F178" s="153" t="s">
        <v>4059</v>
      </c>
      <c r="H178" s="152" t="s">
        <v>19</v>
      </c>
      <c r="I178" s="154"/>
      <c r="L178" s="150"/>
      <c r="M178" s="155"/>
      <c r="T178" s="156"/>
      <c r="AT178" s="152" t="s">
        <v>201</v>
      </c>
      <c r="AU178" s="152" t="s">
        <v>87</v>
      </c>
      <c r="AV178" s="12" t="s">
        <v>81</v>
      </c>
      <c r="AW178" s="12" t="s">
        <v>33</v>
      </c>
      <c r="AX178" s="12" t="s">
        <v>74</v>
      </c>
      <c r="AY178" s="152" t="s">
        <v>187</v>
      </c>
    </row>
    <row r="179" spans="2:65" s="13" customFormat="1">
      <c r="B179" s="157"/>
      <c r="D179" s="151" t="s">
        <v>201</v>
      </c>
      <c r="E179" s="158" t="s">
        <v>19</v>
      </c>
      <c r="F179" s="159" t="s">
        <v>4090</v>
      </c>
      <c r="H179" s="160">
        <v>0.153</v>
      </c>
      <c r="I179" s="161"/>
      <c r="L179" s="157"/>
      <c r="M179" s="162"/>
      <c r="T179" s="163"/>
      <c r="AT179" s="158" t="s">
        <v>201</v>
      </c>
      <c r="AU179" s="158" t="s">
        <v>87</v>
      </c>
      <c r="AV179" s="13" t="s">
        <v>87</v>
      </c>
      <c r="AW179" s="13" t="s">
        <v>33</v>
      </c>
      <c r="AX179" s="13" t="s">
        <v>74</v>
      </c>
      <c r="AY179" s="158" t="s">
        <v>187</v>
      </c>
    </row>
    <row r="180" spans="2:65" s="13" customFormat="1">
      <c r="B180" s="157"/>
      <c r="D180" s="151" t="s">
        <v>201</v>
      </c>
      <c r="E180" s="158" t="s">
        <v>19</v>
      </c>
      <c r="F180" s="159" t="s">
        <v>4091</v>
      </c>
      <c r="H180" s="160">
        <v>0.155</v>
      </c>
      <c r="I180" s="161"/>
      <c r="L180" s="157"/>
      <c r="M180" s="162"/>
      <c r="T180" s="163"/>
      <c r="AT180" s="158" t="s">
        <v>201</v>
      </c>
      <c r="AU180" s="158" t="s">
        <v>87</v>
      </c>
      <c r="AV180" s="13" t="s">
        <v>87</v>
      </c>
      <c r="AW180" s="13" t="s">
        <v>33</v>
      </c>
      <c r="AX180" s="13" t="s">
        <v>74</v>
      </c>
      <c r="AY180" s="158" t="s">
        <v>187</v>
      </c>
    </row>
    <row r="181" spans="2:65" s="15" customFormat="1">
      <c r="B181" s="171"/>
      <c r="D181" s="151" t="s">
        <v>201</v>
      </c>
      <c r="E181" s="172" t="s">
        <v>19</v>
      </c>
      <c r="F181" s="173" t="s">
        <v>207</v>
      </c>
      <c r="H181" s="174">
        <v>0.308</v>
      </c>
      <c r="I181" s="175"/>
      <c r="L181" s="171"/>
      <c r="M181" s="176"/>
      <c r="T181" s="177"/>
      <c r="AT181" s="172" t="s">
        <v>201</v>
      </c>
      <c r="AU181" s="172" t="s">
        <v>87</v>
      </c>
      <c r="AV181" s="15" t="s">
        <v>193</v>
      </c>
      <c r="AW181" s="15" t="s">
        <v>33</v>
      </c>
      <c r="AX181" s="15" t="s">
        <v>81</v>
      </c>
      <c r="AY181" s="172" t="s">
        <v>187</v>
      </c>
    </row>
    <row r="182" spans="2:65" s="1" customFormat="1" ht="24.15" customHeight="1">
      <c r="B182" s="33"/>
      <c r="C182" s="178" t="s">
        <v>295</v>
      </c>
      <c r="D182" s="178" t="s">
        <v>238</v>
      </c>
      <c r="E182" s="179" t="s">
        <v>4092</v>
      </c>
      <c r="F182" s="180" t="s">
        <v>4093</v>
      </c>
      <c r="G182" s="181" t="s">
        <v>241</v>
      </c>
      <c r="H182" s="182">
        <v>0.32400000000000001</v>
      </c>
      <c r="I182" s="183"/>
      <c r="J182" s="184">
        <f>ROUND(I182*H182,2)</f>
        <v>0</v>
      </c>
      <c r="K182" s="180" t="s">
        <v>197</v>
      </c>
      <c r="L182" s="185"/>
      <c r="M182" s="186" t="s">
        <v>19</v>
      </c>
      <c r="N182" s="187" t="s">
        <v>46</v>
      </c>
      <c r="P182" s="142">
        <f>O182*H182</f>
        <v>0</v>
      </c>
      <c r="Q182" s="142">
        <v>1</v>
      </c>
      <c r="R182" s="142">
        <f>Q182*H182</f>
        <v>0.32400000000000001</v>
      </c>
      <c r="S182" s="142">
        <v>0</v>
      </c>
      <c r="T182" s="143">
        <f>S182*H182</f>
        <v>0</v>
      </c>
      <c r="AR182" s="144" t="s">
        <v>237</v>
      </c>
      <c r="AT182" s="144" t="s">
        <v>238</v>
      </c>
      <c r="AU182" s="144" t="s">
        <v>87</v>
      </c>
      <c r="AY182" s="18" t="s">
        <v>187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8" t="s">
        <v>87</v>
      </c>
      <c r="BK182" s="145">
        <f>ROUND(I182*H182,2)</f>
        <v>0</v>
      </c>
      <c r="BL182" s="18" t="s">
        <v>193</v>
      </c>
      <c r="BM182" s="144" t="s">
        <v>4094</v>
      </c>
    </row>
    <row r="183" spans="2:65" s="12" customFormat="1">
      <c r="B183" s="150"/>
      <c r="D183" s="151" t="s">
        <v>201</v>
      </c>
      <c r="E183" s="152" t="s">
        <v>19</v>
      </c>
      <c r="F183" s="153" t="s">
        <v>4050</v>
      </c>
      <c r="H183" s="152" t="s">
        <v>19</v>
      </c>
      <c r="I183" s="154"/>
      <c r="L183" s="150"/>
      <c r="M183" s="155"/>
      <c r="T183" s="156"/>
      <c r="AT183" s="152" t="s">
        <v>201</v>
      </c>
      <c r="AU183" s="152" t="s">
        <v>87</v>
      </c>
      <c r="AV183" s="12" t="s">
        <v>81</v>
      </c>
      <c r="AW183" s="12" t="s">
        <v>33</v>
      </c>
      <c r="AX183" s="12" t="s">
        <v>74</v>
      </c>
      <c r="AY183" s="152" t="s">
        <v>187</v>
      </c>
    </row>
    <row r="184" spans="2:65" s="12" customFormat="1">
      <c r="B184" s="150"/>
      <c r="D184" s="151" t="s">
        <v>201</v>
      </c>
      <c r="E184" s="152" t="s">
        <v>19</v>
      </c>
      <c r="F184" s="153" t="s">
        <v>4059</v>
      </c>
      <c r="H184" s="152" t="s">
        <v>19</v>
      </c>
      <c r="I184" s="154"/>
      <c r="L184" s="150"/>
      <c r="M184" s="155"/>
      <c r="T184" s="156"/>
      <c r="AT184" s="152" t="s">
        <v>201</v>
      </c>
      <c r="AU184" s="152" t="s">
        <v>87</v>
      </c>
      <c r="AV184" s="12" t="s">
        <v>81</v>
      </c>
      <c r="AW184" s="12" t="s">
        <v>33</v>
      </c>
      <c r="AX184" s="12" t="s">
        <v>74</v>
      </c>
      <c r="AY184" s="152" t="s">
        <v>187</v>
      </c>
    </row>
    <row r="185" spans="2:65" s="13" customFormat="1">
      <c r="B185" s="157"/>
      <c r="D185" s="151" t="s">
        <v>201</v>
      </c>
      <c r="E185" s="158" t="s">
        <v>19</v>
      </c>
      <c r="F185" s="159" t="s">
        <v>4095</v>
      </c>
      <c r="H185" s="160">
        <v>0.161</v>
      </c>
      <c r="I185" s="161"/>
      <c r="L185" s="157"/>
      <c r="M185" s="162"/>
      <c r="T185" s="163"/>
      <c r="AT185" s="158" t="s">
        <v>201</v>
      </c>
      <c r="AU185" s="158" t="s">
        <v>87</v>
      </c>
      <c r="AV185" s="13" t="s">
        <v>87</v>
      </c>
      <c r="AW185" s="13" t="s">
        <v>33</v>
      </c>
      <c r="AX185" s="13" t="s">
        <v>74</v>
      </c>
      <c r="AY185" s="158" t="s">
        <v>187</v>
      </c>
    </row>
    <row r="186" spans="2:65" s="13" customFormat="1">
      <c r="B186" s="157"/>
      <c r="D186" s="151" t="s">
        <v>201</v>
      </c>
      <c r="E186" s="158" t="s">
        <v>19</v>
      </c>
      <c r="F186" s="159" t="s">
        <v>4096</v>
      </c>
      <c r="H186" s="160">
        <v>0.16300000000000001</v>
      </c>
      <c r="I186" s="161"/>
      <c r="L186" s="157"/>
      <c r="M186" s="162"/>
      <c r="T186" s="163"/>
      <c r="AT186" s="158" t="s">
        <v>201</v>
      </c>
      <c r="AU186" s="158" t="s">
        <v>87</v>
      </c>
      <c r="AV186" s="13" t="s">
        <v>87</v>
      </c>
      <c r="AW186" s="13" t="s">
        <v>33</v>
      </c>
      <c r="AX186" s="13" t="s">
        <v>74</v>
      </c>
      <c r="AY186" s="158" t="s">
        <v>187</v>
      </c>
    </row>
    <row r="187" spans="2:65" s="15" customFormat="1">
      <c r="B187" s="171"/>
      <c r="D187" s="151" t="s">
        <v>201</v>
      </c>
      <c r="E187" s="172" t="s">
        <v>19</v>
      </c>
      <c r="F187" s="173" t="s">
        <v>207</v>
      </c>
      <c r="H187" s="174">
        <v>0.32400000000000001</v>
      </c>
      <c r="I187" s="175"/>
      <c r="L187" s="171"/>
      <c r="M187" s="176"/>
      <c r="T187" s="177"/>
      <c r="AT187" s="172" t="s">
        <v>201</v>
      </c>
      <c r="AU187" s="172" t="s">
        <v>87</v>
      </c>
      <c r="AV187" s="15" t="s">
        <v>193</v>
      </c>
      <c r="AW187" s="15" t="s">
        <v>33</v>
      </c>
      <c r="AX187" s="15" t="s">
        <v>81</v>
      </c>
      <c r="AY187" s="172" t="s">
        <v>187</v>
      </c>
    </row>
    <row r="188" spans="2:65" s="1" customFormat="1" ht="24.15" customHeight="1">
      <c r="B188" s="33"/>
      <c r="C188" s="133" t="s">
        <v>303</v>
      </c>
      <c r="D188" s="133" t="s">
        <v>189</v>
      </c>
      <c r="E188" s="134" t="s">
        <v>1355</v>
      </c>
      <c r="F188" s="135" t="s">
        <v>1356</v>
      </c>
      <c r="G188" s="136" t="s">
        <v>142</v>
      </c>
      <c r="H188" s="137">
        <v>4.6050000000000004</v>
      </c>
      <c r="I188" s="138"/>
      <c r="J188" s="139">
        <f>ROUND(I188*H188,2)</f>
        <v>0</v>
      </c>
      <c r="K188" s="135" t="s">
        <v>197</v>
      </c>
      <c r="L188" s="33"/>
      <c r="M188" s="140" t="s">
        <v>19</v>
      </c>
      <c r="N188" s="141" t="s">
        <v>46</v>
      </c>
      <c r="P188" s="142">
        <f>O188*H188</f>
        <v>0</v>
      </c>
      <c r="Q188" s="142">
        <v>2.5019749999999998</v>
      </c>
      <c r="R188" s="142">
        <f>Q188*H188</f>
        <v>11.521594875</v>
      </c>
      <c r="S188" s="142">
        <v>0</v>
      </c>
      <c r="T188" s="143">
        <f>S188*H188</f>
        <v>0</v>
      </c>
      <c r="AR188" s="144" t="s">
        <v>193</v>
      </c>
      <c r="AT188" s="144" t="s">
        <v>189</v>
      </c>
      <c r="AU188" s="144" t="s">
        <v>87</v>
      </c>
      <c r="AY188" s="18" t="s">
        <v>187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8" t="s">
        <v>87</v>
      </c>
      <c r="BK188" s="145">
        <f>ROUND(I188*H188,2)</f>
        <v>0</v>
      </c>
      <c r="BL188" s="18" t="s">
        <v>193</v>
      </c>
      <c r="BM188" s="144" t="s">
        <v>4097</v>
      </c>
    </row>
    <row r="189" spans="2:65" s="1" customFormat="1">
      <c r="B189" s="33"/>
      <c r="D189" s="146" t="s">
        <v>199</v>
      </c>
      <c r="F189" s="147" t="s">
        <v>1358</v>
      </c>
      <c r="I189" s="148"/>
      <c r="L189" s="33"/>
      <c r="M189" s="149"/>
      <c r="T189" s="52"/>
      <c r="AT189" s="18" t="s">
        <v>199</v>
      </c>
      <c r="AU189" s="18" t="s">
        <v>87</v>
      </c>
    </row>
    <row r="190" spans="2:65" s="13" customFormat="1">
      <c r="B190" s="157"/>
      <c r="D190" s="151" t="s">
        <v>201</v>
      </c>
      <c r="E190" s="158" t="s">
        <v>19</v>
      </c>
      <c r="F190" s="159" t="s">
        <v>4098</v>
      </c>
      <c r="H190" s="160">
        <v>2.294</v>
      </c>
      <c r="I190" s="161"/>
      <c r="L190" s="157"/>
      <c r="M190" s="162"/>
      <c r="T190" s="163"/>
      <c r="AT190" s="158" t="s">
        <v>201</v>
      </c>
      <c r="AU190" s="158" t="s">
        <v>87</v>
      </c>
      <c r="AV190" s="13" t="s">
        <v>87</v>
      </c>
      <c r="AW190" s="13" t="s">
        <v>33</v>
      </c>
      <c r="AX190" s="13" t="s">
        <v>74</v>
      </c>
      <c r="AY190" s="158" t="s">
        <v>187</v>
      </c>
    </row>
    <row r="191" spans="2:65" s="13" customFormat="1">
      <c r="B191" s="157"/>
      <c r="D191" s="151" t="s">
        <v>201</v>
      </c>
      <c r="E191" s="158" t="s">
        <v>19</v>
      </c>
      <c r="F191" s="159" t="s">
        <v>4099</v>
      </c>
      <c r="H191" s="160">
        <v>0.51700000000000002</v>
      </c>
      <c r="I191" s="161"/>
      <c r="L191" s="157"/>
      <c r="M191" s="162"/>
      <c r="T191" s="163"/>
      <c r="AT191" s="158" t="s">
        <v>201</v>
      </c>
      <c r="AU191" s="158" t="s">
        <v>87</v>
      </c>
      <c r="AV191" s="13" t="s">
        <v>87</v>
      </c>
      <c r="AW191" s="13" t="s">
        <v>33</v>
      </c>
      <c r="AX191" s="13" t="s">
        <v>74</v>
      </c>
      <c r="AY191" s="158" t="s">
        <v>187</v>
      </c>
    </row>
    <row r="192" spans="2:65" s="13" customFormat="1">
      <c r="B192" s="157"/>
      <c r="D192" s="151" t="s">
        <v>201</v>
      </c>
      <c r="E192" s="158" t="s">
        <v>19</v>
      </c>
      <c r="F192" s="159" t="s">
        <v>4100</v>
      </c>
      <c r="H192" s="160">
        <v>1.794</v>
      </c>
      <c r="I192" s="161"/>
      <c r="L192" s="157"/>
      <c r="M192" s="162"/>
      <c r="T192" s="163"/>
      <c r="AT192" s="158" t="s">
        <v>201</v>
      </c>
      <c r="AU192" s="158" t="s">
        <v>87</v>
      </c>
      <c r="AV192" s="13" t="s">
        <v>87</v>
      </c>
      <c r="AW192" s="13" t="s">
        <v>33</v>
      </c>
      <c r="AX192" s="13" t="s">
        <v>74</v>
      </c>
      <c r="AY192" s="158" t="s">
        <v>187</v>
      </c>
    </row>
    <row r="193" spans="2:65" s="15" customFormat="1">
      <c r="B193" s="171"/>
      <c r="D193" s="151" t="s">
        <v>201</v>
      </c>
      <c r="E193" s="172" t="s">
        <v>19</v>
      </c>
      <c r="F193" s="173" t="s">
        <v>207</v>
      </c>
      <c r="H193" s="174">
        <v>4.6050000000000004</v>
      </c>
      <c r="I193" s="175"/>
      <c r="L193" s="171"/>
      <c r="M193" s="176"/>
      <c r="T193" s="177"/>
      <c r="AT193" s="172" t="s">
        <v>201</v>
      </c>
      <c r="AU193" s="172" t="s">
        <v>87</v>
      </c>
      <c r="AV193" s="15" t="s">
        <v>193</v>
      </c>
      <c r="AW193" s="15" t="s">
        <v>33</v>
      </c>
      <c r="AX193" s="15" t="s">
        <v>81</v>
      </c>
      <c r="AY193" s="172" t="s">
        <v>187</v>
      </c>
    </row>
    <row r="194" spans="2:65" s="1" customFormat="1" ht="24.15" customHeight="1">
      <c r="B194" s="33"/>
      <c r="C194" s="133" t="s">
        <v>320</v>
      </c>
      <c r="D194" s="133" t="s">
        <v>189</v>
      </c>
      <c r="E194" s="134" t="s">
        <v>1365</v>
      </c>
      <c r="F194" s="135" t="s">
        <v>1366</v>
      </c>
      <c r="G194" s="136" t="s">
        <v>138</v>
      </c>
      <c r="H194" s="137">
        <v>26.466000000000001</v>
      </c>
      <c r="I194" s="138"/>
      <c r="J194" s="139">
        <f>ROUND(I194*H194,2)</f>
        <v>0</v>
      </c>
      <c r="K194" s="135" t="s">
        <v>197</v>
      </c>
      <c r="L194" s="33"/>
      <c r="M194" s="140" t="s">
        <v>19</v>
      </c>
      <c r="N194" s="141" t="s">
        <v>46</v>
      </c>
      <c r="P194" s="142">
        <f>O194*H194</f>
        <v>0</v>
      </c>
      <c r="Q194" s="142">
        <v>1.11725E-2</v>
      </c>
      <c r="R194" s="142">
        <f>Q194*H194</f>
        <v>0.29569138500000003</v>
      </c>
      <c r="S194" s="142">
        <v>0</v>
      </c>
      <c r="T194" s="143">
        <f>S194*H194</f>
        <v>0</v>
      </c>
      <c r="AR194" s="144" t="s">
        <v>193</v>
      </c>
      <c r="AT194" s="144" t="s">
        <v>189</v>
      </c>
      <c r="AU194" s="144" t="s">
        <v>87</v>
      </c>
      <c r="AY194" s="18" t="s">
        <v>187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8" t="s">
        <v>87</v>
      </c>
      <c r="BK194" s="145">
        <f>ROUND(I194*H194,2)</f>
        <v>0</v>
      </c>
      <c r="BL194" s="18" t="s">
        <v>193</v>
      </c>
      <c r="BM194" s="144" t="s">
        <v>4101</v>
      </c>
    </row>
    <row r="195" spans="2:65" s="1" customFormat="1">
      <c r="B195" s="33"/>
      <c r="D195" s="146" t="s">
        <v>199</v>
      </c>
      <c r="F195" s="147" t="s">
        <v>1368</v>
      </c>
      <c r="I195" s="148"/>
      <c r="L195" s="33"/>
      <c r="M195" s="149"/>
      <c r="T195" s="52"/>
      <c r="AT195" s="18" t="s">
        <v>199</v>
      </c>
      <c r="AU195" s="18" t="s">
        <v>87</v>
      </c>
    </row>
    <row r="196" spans="2:65" s="13" customFormat="1">
      <c r="B196" s="157"/>
      <c r="D196" s="151" t="s">
        <v>201</v>
      </c>
      <c r="E196" s="158" t="s">
        <v>19</v>
      </c>
      <c r="F196" s="159" t="s">
        <v>4102</v>
      </c>
      <c r="H196" s="160">
        <v>13.269</v>
      </c>
      <c r="I196" s="161"/>
      <c r="L196" s="157"/>
      <c r="M196" s="162"/>
      <c r="T196" s="163"/>
      <c r="AT196" s="158" t="s">
        <v>201</v>
      </c>
      <c r="AU196" s="158" t="s">
        <v>87</v>
      </c>
      <c r="AV196" s="13" t="s">
        <v>87</v>
      </c>
      <c r="AW196" s="13" t="s">
        <v>33</v>
      </c>
      <c r="AX196" s="13" t="s">
        <v>74</v>
      </c>
      <c r="AY196" s="158" t="s">
        <v>187</v>
      </c>
    </row>
    <row r="197" spans="2:65" s="13" customFormat="1">
      <c r="B197" s="157"/>
      <c r="D197" s="151" t="s">
        <v>201</v>
      </c>
      <c r="E197" s="158" t="s">
        <v>19</v>
      </c>
      <c r="F197" s="159" t="s">
        <v>4103</v>
      </c>
      <c r="H197" s="160">
        <v>2.82</v>
      </c>
      <c r="I197" s="161"/>
      <c r="L197" s="157"/>
      <c r="M197" s="162"/>
      <c r="T197" s="163"/>
      <c r="AT197" s="158" t="s">
        <v>201</v>
      </c>
      <c r="AU197" s="158" t="s">
        <v>87</v>
      </c>
      <c r="AV197" s="13" t="s">
        <v>87</v>
      </c>
      <c r="AW197" s="13" t="s">
        <v>33</v>
      </c>
      <c r="AX197" s="13" t="s">
        <v>74</v>
      </c>
      <c r="AY197" s="158" t="s">
        <v>187</v>
      </c>
    </row>
    <row r="198" spans="2:65" s="13" customFormat="1">
      <c r="B198" s="157"/>
      <c r="D198" s="151" t="s">
        <v>201</v>
      </c>
      <c r="E198" s="158" t="s">
        <v>19</v>
      </c>
      <c r="F198" s="159" t="s">
        <v>4104</v>
      </c>
      <c r="H198" s="160">
        <v>10.377000000000001</v>
      </c>
      <c r="I198" s="161"/>
      <c r="L198" s="157"/>
      <c r="M198" s="162"/>
      <c r="T198" s="163"/>
      <c r="AT198" s="158" t="s">
        <v>201</v>
      </c>
      <c r="AU198" s="158" t="s">
        <v>87</v>
      </c>
      <c r="AV198" s="13" t="s">
        <v>87</v>
      </c>
      <c r="AW198" s="13" t="s">
        <v>33</v>
      </c>
      <c r="AX198" s="13" t="s">
        <v>74</v>
      </c>
      <c r="AY198" s="158" t="s">
        <v>187</v>
      </c>
    </row>
    <row r="199" spans="2:65" s="15" customFormat="1">
      <c r="B199" s="171"/>
      <c r="D199" s="151" t="s">
        <v>201</v>
      </c>
      <c r="E199" s="172" t="s">
        <v>19</v>
      </c>
      <c r="F199" s="173" t="s">
        <v>207</v>
      </c>
      <c r="H199" s="174">
        <v>26.466000000000001</v>
      </c>
      <c r="I199" s="175"/>
      <c r="L199" s="171"/>
      <c r="M199" s="176"/>
      <c r="T199" s="177"/>
      <c r="AT199" s="172" t="s">
        <v>201</v>
      </c>
      <c r="AU199" s="172" t="s">
        <v>87</v>
      </c>
      <c r="AV199" s="15" t="s">
        <v>193</v>
      </c>
      <c r="AW199" s="15" t="s">
        <v>33</v>
      </c>
      <c r="AX199" s="15" t="s">
        <v>81</v>
      </c>
      <c r="AY199" s="172" t="s">
        <v>187</v>
      </c>
    </row>
    <row r="200" spans="2:65" s="1" customFormat="1" ht="24.15" customHeight="1">
      <c r="B200" s="33"/>
      <c r="C200" s="133" t="s">
        <v>327</v>
      </c>
      <c r="D200" s="133" t="s">
        <v>189</v>
      </c>
      <c r="E200" s="134" t="s">
        <v>1371</v>
      </c>
      <c r="F200" s="135" t="s">
        <v>1372</v>
      </c>
      <c r="G200" s="136" t="s">
        <v>138</v>
      </c>
      <c r="H200" s="137">
        <v>26.466000000000001</v>
      </c>
      <c r="I200" s="138"/>
      <c r="J200" s="139">
        <f>ROUND(I200*H200,2)</f>
        <v>0</v>
      </c>
      <c r="K200" s="135" t="s">
        <v>197</v>
      </c>
      <c r="L200" s="33"/>
      <c r="M200" s="140" t="s">
        <v>19</v>
      </c>
      <c r="N200" s="141" t="s">
        <v>46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193</v>
      </c>
      <c r="AT200" s="144" t="s">
        <v>189</v>
      </c>
      <c r="AU200" s="144" t="s">
        <v>87</v>
      </c>
      <c r="AY200" s="18" t="s">
        <v>187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8" t="s">
        <v>87</v>
      </c>
      <c r="BK200" s="145">
        <f>ROUND(I200*H200,2)</f>
        <v>0</v>
      </c>
      <c r="BL200" s="18" t="s">
        <v>193</v>
      </c>
      <c r="BM200" s="144" t="s">
        <v>4105</v>
      </c>
    </row>
    <row r="201" spans="2:65" s="1" customFormat="1">
      <c r="B201" s="33"/>
      <c r="D201" s="146" t="s">
        <v>199</v>
      </c>
      <c r="F201" s="147" t="s">
        <v>1374</v>
      </c>
      <c r="I201" s="148"/>
      <c r="L201" s="33"/>
      <c r="M201" s="149"/>
      <c r="T201" s="52"/>
      <c r="AT201" s="18" t="s">
        <v>199</v>
      </c>
      <c r="AU201" s="18" t="s">
        <v>87</v>
      </c>
    </row>
    <row r="202" spans="2:65" s="13" customFormat="1">
      <c r="B202" s="157"/>
      <c r="D202" s="151" t="s">
        <v>201</v>
      </c>
      <c r="E202" s="158" t="s">
        <v>19</v>
      </c>
      <c r="F202" s="159" t="s">
        <v>4102</v>
      </c>
      <c r="H202" s="160">
        <v>13.269</v>
      </c>
      <c r="I202" s="161"/>
      <c r="L202" s="157"/>
      <c r="M202" s="162"/>
      <c r="T202" s="163"/>
      <c r="AT202" s="158" t="s">
        <v>201</v>
      </c>
      <c r="AU202" s="158" t="s">
        <v>87</v>
      </c>
      <c r="AV202" s="13" t="s">
        <v>87</v>
      </c>
      <c r="AW202" s="13" t="s">
        <v>33</v>
      </c>
      <c r="AX202" s="13" t="s">
        <v>74</v>
      </c>
      <c r="AY202" s="158" t="s">
        <v>187</v>
      </c>
    </row>
    <row r="203" spans="2:65" s="13" customFormat="1">
      <c r="B203" s="157"/>
      <c r="D203" s="151" t="s">
        <v>201</v>
      </c>
      <c r="E203" s="158" t="s">
        <v>19</v>
      </c>
      <c r="F203" s="159" t="s">
        <v>4103</v>
      </c>
      <c r="H203" s="160">
        <v>2.82</v>
      </c>
      <c r="I203" s="161"/>
      <c r="L203" s="157"/>
      <c r="M203" s="162"/>
      <c r="T203" s="163"/>
      <c r="AT203" s="158" t="s">
        <v>201</v>
      </c>
      <c r="AU203" s="158" t="s">
        <v>87</v>
      </c>
      <c r="AV203" s="13" t="s">
        <v>87</v>
      </c>
      <c r="AW203" s="13" t="s">
        <v>33</v>
      </c>
      <c r="AX203" s="13" t="s">
        <v>74</v>
      </c>
      <c r="AY203" s="158" t="s">
        <v>187</v>
      </c>
    </row>
    <row r="204" spans="2:65" s="13" customFormat="1">
      <c r="B204" s="157"/>
      <c r="D204" s="151" t="s">
        <v>201</v>
      </c>
      <c r="E204" s="158" t="s">
        <v>19</v>
      </c>
      <c r="F204" s="159" t="s">
        <v>4104</v>
      </c>
      <c r="H204" s="160">
        <v>10.377000000000001</v>
      </c>
      <c r="I204" s="161"/>
      <c r="L204" s="157"/>
      <c r="M204" s="162"/>
      <c r="T204" s="163"/>
      <c r="AT204" s="158" t="s">
        <v>201</v>
      </c>
      <c r="AU204" s="158" t="s">
        <v>87</v>
      </c>
      <c r="AV204" s="13" t="s">
        <v>87</v>
      </c>
      <c r="AW204" s="13" t="s">
        <v>33</v>
      </c>
      <c r="AX204" s="13" t="s">
        <v>74</v>
      </c>
      <c r="AY204" s="158" t="s">
        <v>187</v>
      </c>
    </row>
    <row r="205" spans="2:65" s="15" customFormat="1">
      <c r="B205" s="171"/>
      <c r="D205" s="151" t="s">
        <v>201</v>
      </c>
      <c r="E205" s="172" t="s">
        <v>19</v>
      </c>
      <c r="F205" s="173" t="s">
        <v>207</v>
      </c>
      <c r="H205" s="174">
        <v>26.466000000000001</v>
      </c>
      <c r="I205" s="175"/>
      <c r="L205" s="171"/>
      <c r="M205" s="176"/>
      <c r="T205" s="177"/>
      <c r="AT205" s="172" t="s">
        <v>201</v>
      </c>
      <c r="AU205" s="172" t="s">
        <v>87</v>
      </c>
      <c r="AV205" s="15" t="s">
        <v>193</v>
      </c>
      <c r="AW205" s="15" t="s">
        <v>33</v>
      </c>
      <c r="AX205" s="15" t="s">
        <v>81</v>
      </c>
      <c r="AY205" s="172" t="s">
        <v>187</v>
      </c>
    </row>
    <row r="206" spans="2:65" s="1" customFormat="1" ht="24.15" customHeight="1">
      <c r="B206" s="33"/>
      <c r="C206" s="133" t="s">
        <v>332</v>
      </c>
      <c r="D206" s="133" t="s">
        <v>189</v>
      </c>
      <c r="E206" s="134" t="s">
        <v>1375</v>
      </c>
      <c r="F206" s="135" t="s">
        <v>1376</v>
      </c>
      <c r="G206" s="136" t="s">
        <v>241</v>
      </c>
      <c r="H206" s="137">
        <v>0.69099999999999995</v>
      </c>
      <c r="I206" s="138"/>
      <c r="J206" s="139">
        <f>ROUND(I206*H206,2)</f>
        <v>0</v>
      </c>
      <c r="K206" s="135" t="s">
        <v>197</v>
      </c>
      <c r="L206" s="33"/>
      <c r="M206" s="140" t="s">
        <v>19</v>
      </c>
      <c r="N206" s="141" t="s">
        <v>46</v>
      </c>
      <c r="P206" s="142">
        <f>O206*H206</f>
        <v>0</v>
      </c>
      <c r="Q206" s="142">
        <v>1.0529056800000001</v>
      </c>
      <c r="R206" s="142">
        <f>Q206*H206</f>
        <v>0.72755782487999998</v>
      </c>
      <c r="S206" s="142">
        <v>0</v>
      </c>
      <c r="T206" s="143">
        <f>S206*H206</f>
        <v>0</v>
      </c>
      <c r="AR206" s="144" t="s">
        <v>193</v>
      </c>
      <c r="AT206" s="144" t="s">
        <v>189</v>
      </c>
      <c r="AU206" s="144" t="s">
        <v>87</v>
      </c>
      <c r="AY206" s="18" t="s">
        <v>187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8" t="s">
        <v>87</v>
      </c>
      <c r="BK206" s="145">
        <f>ROUND(I206*H206,2)</f>
        <v>0</v>
      </c>
      <c r="BL206" s="18" t="s">
        <v>193</v>
      </c>
      <c r="BM206" s="144" t="s">
        <v>4106</v>
      </c>
    </row>
    <row r="207" spans="2:65" s="1" customFormat="1">
      <c r="B207" s="33"/>
      <c r="D207" s="146" t="s">
        <v>199</v>
      </c>
      <c r="F207" s="147" t="s">
        <v>1378</v>
      </c>
      <c r="I207" s="148"/>
      <c r="L207" s="33"/>
      <c r="M207" s="149"/>
      <c r="T207" s="52"/>
      <c r="AT207" s="18" t="s">
        <v>199</v>
      </c>
      <c r="AU207" s="18" t="s">
        <v>87</v>
      </c>
    </row>
    <row r="208" spans="2:65" s="12" customFormat="1">
      <c r="B208" s="150"/>
      <c r="D208" s="151" t="s">
        <v>201</v>
      </c>
      <c r="E208" s="152" t="s">
        <v>19</v>
      </c>
      <c r="F208" s="153" t="s">
        <v>4107</v>
      </c>
      <c r="H208" s="152" t="s">
        <v>19</v>
      </c>
      <c r="I208" s="154"/>
      <c r="L208" s="150"/>
      <c r="M208" s="155"/>
      <c r="T208" s="156"/>
      <c r="AT208" s="152" t="s">
        <v>201</v>
      </c>
      <c r="AU208" s="152" t="s">
        <v>87</v>
      </c>
      <c r="AV208" s="12" t="s">
        <v>81</v>
      </c>
      <c r="AW208" s="12" t="s">
        <v>33</v>
      </c>
      <c r="AX208" s="12" t="s">
        <v>74</v>
      </c>
      <c r="AY208" s="152" t="s">
        <v>187</v>
      </c>
    </row>
    <row r="209" spans="2:65" s="13" customFormat="1">
      <c r="B209" s="157"/>
      <c r="D209" s="151" t="s">
        <v>201</v>
      </c>
      <c r="E209" s="158" t="s">
        <v>19</v>
      </c>
      <c r="F209" s="159" t="s">
        <v>4108</v>
      </c>
      <c r="H209" s="160">
        <v>0.34399999999999997</v>
      </c>
      <c r="I209" s="161"/>
      <c r="L209" s="157"/>
      <c r="M209" s="162"/>
      <c r="T209" s="163"/>
      <c r="AT209" s="158" t="s">
        <v>201</v>
      </c>
      <c r="AU209" s="158" t="s">
        <v>87</v>
      </c>
      <c r="AV209" s="13" t="s">
        <v>87</v>
      </c>
      <c r="AW209" s="13" t="s">
        <v>33</v>
      </c>
      <c r="AX209" s="13" t="s">
        <v>74</v>
      </c>
      <c r="AY209" s="158" t="s">
        <v>187</v>
      </c>
    </row>
    <row r="210" spans="2:65" s="13" customFormat="1">
      <c r="B210" s="157"/>
      <c r="D210" s="151" t="s">
        <v>201</v>
      </c>
      <c r="E210" s="158" t="s">
        <v>19</v>
      </c>
      <c r="F210" s="159" t="s">
        <v>4109</v>
      </c>
      <c r="H210" s="160">
        <v>7.8E-2</v>
      </c>
      <c r="I210" s="161"/>
      <c r="L210" s="157"/>
      <c r="M210" s="162"/>
      <c r="T210" s="163"/>
      <c r="AT210" s="158" t="s">
        <v>201</v>
      </c>
      <c r="AU210" s="158" t="s">
        <v>87</v>
      </c>
      <c r="AV210" s="13" t="s">
        <v>87</v>
      </c>
      <c r="AW210" s="13" t="s">
        <v>33</v>
      </c>
      <c r="AX210" s="13" t="s">
        <v>74</v>
      </c>
      <c r="AY210" s="158" t="s">
        <v>187</v>
      </c>
    </row>
    <row r="211" spans="2:65" s="13" customFormat="1">
      <c r="B211" s="157"/>
      <c r="D211" s="151" t="s">
        <v>201</v>
      </c>
      <c r="E211" s="158" t="s">
        <v>19</v>
      </c>
      <c r="F211" s="159" t="s">
        <v>4110</v>
      </c>
      <c r="H211" s="160">
        <v>0.26900000000000002</v>
      </c>
      <c r="I211" s="161"/>
      <c r="L211" s="157"/>
      <c r="M211" s="162"/>
      <c r="T211" s="163"/>
      <c r="AT211" s="158" t="s">
        <v>201</v>
      </c>
      <c r="AU211" s="158" t="s">
        <v>87</v>
      </c>
      <c r="AV211" s="13" t="s">
        <v>87</v>
      </c>
      <c r="AW211" s="13" t="s">
        <v>33</v>
      </c>
      <c r="AX211" s="13" t="s">
        <v>74</v>
      </c>
      <c r="AY211" s="158" t="s">
        <v>187</v>
      </c>
    </row>
    <row r="212" spans="2:65" s="15" customFormat="1">
      <c r="B212" s="171"/>
      <c r="D212" s="151" t="s">
        <v>201</v>
      </c>
      <c r="E212" s="172" t="s">
        <v>19</v>
      </c>
      <c r="F212" s="173" t="s">
        <v>207</v>
      </c>
      <c r="H212" s="174">
        <v>0.69099999999999995</v>
      </c>
      <c r="I212" s="175"/>
      <c r="L212" s="171"/>
      <c r="M212" s="176"/>
      <c r="T212" s="177"/>
      <c r="AT212" s="172" t="s">
        <v>201</v>
      </c>
      <c r="AU212" s="172" t="s">
        <v>87</v>
      </c>
      <c r="AV212" s="15" t="s">
        <v>193</v>
      </c>
      <c r="AW212" s="15" t="s">
        <v>33</v>
      </c>
      <c r="AX212" s="15" t="s">
        <v>81</v>
      </c>
      <c r="AY212" s="172" t="s">
        <v>187</v>
      </c>
    </row>
    <row r="213" spans="2:65" s="11" customFormat="1" ht="22.95" customHeight="1">
      <c r="B213" s="121"/>
      <c r="D213" s="122" t="s">
        <v>73</v>
      </c>
      <c r="E213" s="131" t="s">
        <v>224</v>
      </c>
      <c r="F213" s="131" t="s">
        <v>1390</v>
      </c>
      <c r="I213" s="124"/>
      <c r="J213" s="132">
        <f>BK213</f>
        <v>0</v>
      </c>
      <c r="L213" s="121"/>
      <c r="M213" s="126"/>
      <c r="P213" s="127">
        <f>SUM(P214:P326)</f>
        <v>0</v>
      </c>
      <c r="R213" s="127">
        <f>SUM(R214:R326)</f>
        <v>19.232483130903102</v>
      </c>
      <c r="T213" s="128">
        <f>SUM(T214:T326)</f>
        <v>1.3109000000000002E-4</v>
      </c>
      <c r="AR213" s="122" t="s">
        <v>81</v>
      </c>
      <c r="AT213" s="129" t="s">
        <v>73</v>
      </c>
      <c r="AU213" s="129" t="s">
        <v>81</v>
      </c>
      <c r="AY213" s="122" t="s">
        <v>187</v>
      </c>
      <c r="BK213" s="130">
        <f>SUM(BK214:BK326)</f>
        <v>0</v>
      </c>
    </row>
    <row r="214" spans="2:65" s="1" customFormat="1" ht="24.15" customHeight="1">
      <c r="B214" s="33"/>
      <c r="C214" s="133" t="s">
        <v>338</v>
      </c>
      <c r="D214" s="133" t="s">
        <v>189</v>
      </c>
      <c r="E214" s="134" t="s">
        <v>4111</v>
      </c>
      <c r="F214" s="135" t="s">
        <v>4112</v>
      </c>
      <c r="G214" s="136" t="s">
        <v>138</v>
      </c>
      <c r="H214" s="137">
        <v>21.3</v>
      </c>
      <c r="I214" s="138"/>
      <c r="J214" s="139">
        <f>ROUND(I214*H214,2)</f>
        <v>0</v>
      </c>
      <c r="K214" s="135" t="s">
        <v>197</v>
      </c>
      <c r="L214" s="33"/>
      <c r="M214" s="140" t="s">
        <v>19</v>
      </c>
      <c r="N214" s="141" t="s">
        <v>46</v>
      </c>
      <c r="P214" s="142">
        <f>O214*H214</f>
        <v>0</v>
      </c>
      <c r="Q214" s="142">
        <v>2.63E-4</v>
      </c>
      <c r="R214" s="142">
        <f>Q214*H214</f>
        <v>5.6018999999999999E-3</v>
      </c>
      <c r="S214" s="142">
        <v>0</v>
      </c>
      <c r="T214" s="143">
        <f>S214*H214</f>
        <v>0</v>
      </c>
      <c r="AR214" s="144" t="s">
        <v>193</v>
      </c>
      <c r="AT214" s="144" t="s">
        <v>189</v>
      </c>
      <c r="AU214" s="144" t="s">
        <v>87</v>
      </c>
      <c r="AY214" s="18" t="s">
        <v>187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8" t="s">
        <v>87</v>
      </c>
      <c r="BK214" s="145">
        <f>ROUND(I214*H214,2)</f>
        <v>0</v>
      </c>
      <c r="BL214" s="18" t="s">
        <v>193</v>
      </c>
      <c r="BM214" s="144" t="s">
        <v>4113</v>
      </c>
    </row>
    <row r="215" spans="2:65" s="1" customFormat="1">
      <c r="B215" s="33"/>
      <c r="D215" s="146" t="s">
        <v>199</v>
      </c>
      <c r="F215" s="147" t="s">
        <v>4114</v>
      </c>
      <c r="I215" s="148"/>
      <c r="L215" s="33"/>
      <c r="M215" s="149"/>
      <c r="T215" s="52"/>
      <c r="AT215" s="18" t="s">
        <v>199</v>
      </c>
      <c r="AU215" s="18" t="s">
        <v>87</v>
      </c>
    </row>
    <row r="216" spans="2:65" s="12" customFormat="1">
      <c r="B216" s="150"/>
      <c r="D216" s="151" t="s">
        <v>201</v>
      </c>
      <c r="E216" s="152" t="s">
        <v>19</v>
      </c>
      <c r="F216" s="153" t="s">
        <v>4050</v>
      </c>
      <c r="H216" s="152" t="s">
        <v>19</v>
      </c>
      <c r="I216" s="154"/>
      <c r="L216" s="150"/>
      <c r="M216" s="155"/>
      <c r="T216" s="156"/>
      <c r="AT216" s="152" t="s">
        <v>201</v>
      </c>
      <c r="AU216" s="152" t="s">
        <v>87</v>
      </c>
      <c r="AV216" s="12" t="s">
        <v>81</v>
      </c>
      <c r="AW216" s="12" t="s">
        <v>33</v>
      </c>
      <c r="AX216" s="12" t="s">
        <v>74</v>
      </c>
      <c r="AY216" s="152" t="s">
        <v>187</v>
      </c>
    </row>
    <row r="217" spans="2:65" s="12" customFormat="1">
      <c r="B217" s="150"/>
      <c r="D217" s="151" t="s">
        <v>201</v>
      </c>
      <c r="E217" s="152" t="s">
        <v>19</v>
      </c>
      <c r="F217" s="153" t="s">
        <v>4051</v>
      </c>
      <c r="H217" s="152" t="s">
        <v>19</v>
      </c>
      <c r="I217" s="154"/>
      <c r="L217" s="150"/>
      <c r="M217" s="155"/>
      <c r="T217" s="156"/>
      <c r="AT217" s="152" t="s">
        <v>201</v>
      </c>
      <c r="AU217" s="152" t="s">
        <v>87</v>
      </c>
      <c r="AV217" s="12" t="s">
        <v>81</v>
      </c>
      <c r="AW217" s="12" t="s">
        <v>33</v>
      </c>
      <c r="AX217" s="12" t="s">
        <v>74</v>
      </c>
      <c r="AY217" s="152" t="s">
        <v>187</v>
      </c>
    </row>
    <row r="218" spans="2:65" s="13" customFormat="1">
      <c r="B218" s="157"/>
      <c r="D218" s="151" t="s">
        <v>201</v>
      </c>
      <c r="E218" s="158" t="s">
        <v>19</v>
      </c>
      <c r="F218" s="159" t="s">
        <v>4115</v>
      </c>
      <c r="H218" s="160">
        <v>21.3</v>
      </c>
      <c r="I218" s="161"/>
      <c r="L218" s="157"/>
      <c r="M218" s="162"/>
      <c r="T218" s="163"/>
      <c r="AT218" s="158" t="s">
        <v>201</v>
      </c>
      <c r="AU218" s="158" t="s">
        <v>87</v>
      </c>
      <c r="AV218" s="13" t="s">
        <v>87</v>
      </c>
      <c r="AW218" s="13" t="s">
        <v>33</v>
      </c>
      <c r="AX218" s="13" t="s">
        <v>74</v>
      </c>
      <c r="AY218" s="158" t="s">
        <v>187</v>
      </c>
    </row>
    <row r="219" spans="2:65" s="15" customFormat="1">
      <c r="B219" s="171"/>
      <c r="D219" s="151" t="s">
        <v>201</v>
      </c>
      <c r="E219" s="172" t="s">
        <v>4013</v>
      </c>
      <c r="F219" s="173" t="s">
        <v>207</v>
      </c>
      <c r="H219" s="174">
        <v>21.3</v>
      </c>
      <c r="I219" s="175"/>
      <c r="L219" s="171"/>
      <c r="M219" s="176"/>
      <c r="T219" s="177"/>
      <c r="AT219" s="172" t="s">
        <v>201</v>
      </c>
      <c r="AU219" s="172" t="s">
        <v>87</v>
      </c>
      <c r="AV219" s="15" t="s">
        <v>193</v>
      </c>
      <c r="AW219" s="15" t="s">
        <v>33</v>
      </c>
      <c r="AX219" s="15" t="s">
        <v>81</v>
      </c>
      <c r="AY219" s="172" t="s">
        <v>187</v>
      </c>
    </row>
    <row r="220" spans="2:65" s="1" customFormat="1" ht="24.15" customHeight="1">
      <c r="B220" s="33"/>
      <c r="C220" s="133" t="s">
        <v>344</v>
      </c>
      <c r="D220" s="133" t="s">
        <v>189</v>
      </c>
      <c r="E220" s="134" t="s">
        <v>4116</v>
      </c>
      <c r="F220" s="135" t="s">
        <v>4117</v>
      </c>
      <c r="G220" s="136" t="s">
        <v>138</v>
      </c>
      <c r="H220" s="137">
        <v>21.3</v>
      </c>
      <c r="I220" s="138"/>
      <c r="J220" s="139">
        <f>ROUND(I220*H220,2)</f>
        <v>0</v>
      </c>
      <c r="K220" s="135" t="s">
        <v>197</v>
      </c>
      <c r="L220" s="33"/>
      <c r="M220" s="140" t="s">
        <v>19</v>
      </c>
      <c r="N220" s="141" t="s">
        <v>46</v>
      </c>
      <c r="P220" s="142">
        <f>O220*H220</f>
        <v>0</v>
      </c>
      <c r="Q220" s="142">
        <v>3.0000000000000001E-3</v>
      </c>
      <c r="R220" s="142">
        <f>Q220*H220</f>
        <v>6.3899999999999998E-2</v>
      </c>
      <c r="S220" s="142">
        <v>0</v>
      </c>
      <c r="T220" s="143">
        <f>S220*H220</f>
        <v>0</v>
      </c>
      <c r="AR220" s="144" t="s">
        <v>193</v>
      </c>
      <c r="AT220" s="144" t="s">
        <v>189</v>
      </c>
      <c r="AU220" s="144" t="s">
        <v>87</v>
      </c>
      <c r="AY220" s="18" t="s">
        <v>187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8" t="s">
        <v>87</v>
      </c>
      <c r="BK220" s="145">
        <f>ROUND(I220*H220,2)</f>
        <v>0</v>
      </c>
      <c r="BL220" s="18" t="s">
        <v>193</v>
      </c>
      <c r="BM220" s="144" t="s">
        <v>4118</v>
      </c>
    </row>
    <row r="221" spans="2:65" s="1" customFormat="1">
      <c r="B221" s="33"/>
      <c r="D221" s="146" t="s">
        <v>199</v>
      </c>
      <c r="F221" s="147" t="s">
        <v>4119</v>
      </c>
      <c r="I221" s="148"/>
      <c r="L221" s="33"/>
      <c r="M221" s="149"/>
      <c r="T221" s="52"/>
      <c r="AT221" s="18" t="s">
        <v>199</v>
      </c>
      <c r="AU221" s="18" t="s">
        <v>87</v>
      </c>
    </row>
    <row r="222" spans="2:65" s="13" customFormat="1">
      <c r="B222" s="157"/>
      <c r="D222" s="151" t="s">
        <v>201</v>
      </c>
      <c r="E222" s="158" t="s">
        <v>19</v>
      </c>
      <c r="F222" s="159" t="s">
        <v>4013</v>
      </c>
      <c r="H222" s="160">
        <v>21.3</v>
      </c>
      <c r="I222" s="161"/>
      <c r="L222" s="157"/>
      <c r="M222" s="162"/>
      <c r="T222" s="163"/>
      <c r="AT222" s="158" t="s">
        <v>201</v>
      </c>
      <c r="AU222" s="158" t="s">
        <v>87</v>
      </c>
      <c r="AV222" s="13" t="s">
        <v>87</v>
      </c>
      <c r="AW222" s="13" t="s">
        <v>33</v>
      </c>
      <c r="AX222" s="13" t="s">
        <v>74</v>
      </c>
      <c r="AY222" s="158" t="s">
        <v>187</v>
      </c>
    </row>
    <row r="223" spans="2:65" s="15" customFormat="1">
      <c r="B223" s="171"/>
      <c r="D223" s="151" t="s">
        <v>201</v>
      </c>
      <c r="E223" s="172" t="s">
        <v>19</v>
      </c>
      <c r="F223" s="173" t="s">
        <v>207</v>
      </c>
      <c r="H223" s="174">
        <v>21.3</v>
      </c>
      <c r="I223" s="175"/>
      <c r="L223" s="171"/>
      <c r="M223" s="176"/>
      <c r="T223" s="177"/>
      <c r="AT223" s="172" t="s">
        <v>201</v>
      </c>
      <c r="AU223" s="172" t="s">
        <v>87</v>
      </c>
      <c r="AV223" s="15" t="s">
        <v>193</v>
      </c>
      <c r="AW223" s="15" t="s">
        <v>33</v>
      </c>
      <c r="AX223" s="15" t="s">
        <v>81</v>
      </c>
      <c r="AY223" s="172" t="s">
        <v>187</v>
      </c>
    </row>
    <row r="224" spans="2:65" s="1" customFormat="1" ht="33" customHeight="1">
      <c r="B224" s="33"/>
      <c r="C224" s="133" t="s">
        <v>7</v>
      </c>
      <c r="D224" s="133" t="s">
        <v>189</v>
      </c>
      <c r="E224" s="134" t="s">
        <v>4120</v>
      </c>
      <c r="F224" s="135" t="s">
        <v>4121</v>
      </c>
      <c r="G224" s="136" t="s">
        <v>138</v>
      </c>
      <c r="H224" s="137">
        <v>164.125</v>
      </c>
      <c r="I224" s="138"/>
      <c r="J224" s="139">
        <f>ROUND(I224*H224,2)</f>
        <v>0</v>
      </c>
      <c r="K224" s="135" t="s">
        <v>197</v>
      </c>
      <c r="L224" s="33"/>
      <c r="M224" s="140" t="s">
        <v>19</v>
      </c>
      <c r="N224" s="141" t="s">
        <v>46</v>
      </c>
      <c r="P224" s="142">
        <f>O224*H224</f>
        <v>0</v>
      </c>
      <c r="Q224" s="142">
        <v>7.3499999999999998E-3</v>
      </c>
      <c r="R224" s="142">
        <f>Q224*H224</f>
        <v>1.2063187499999999</v>
      </c>
      <c r="S224" s="142">
        <v>0</v>
      </c>
      <c r="T224" s="143">
        <f>S224*H224</f>
        <v>0</v>
      </c>
      <c r="AR224" s="144" t="s">
        <v>193</v>
      </c>
      <c r="AT224" s="144" t="s">
        <v>189</v>
      </c>
      <c r="AU224" s="144" t="s">
        <v>87</v>
      </c>
      <c r="AY224" s="18" t="s">
        <v>187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8" t="s">
        <v>87</v>
      </c>
      <c r="BK224" s="145">
        <f>ROUND(I224*H224,2)</f>
        <v>0</v>
      </c>
      <c r="BL224" s="18" t="s">
        <v>193</v>
      </c>
      <c r="BM224" s="144" t="s">
        <v>4122</v>
      </c>
    </row>
    <row r="225" spans="2:65" s="1" customFormat="1">
      <c r="B225" s="33"/>
      <c r="D225" s="146" t="s">
        <v>199</v>
      </c>
      <c r="F225" s="147" t="s">
        <v>4123</v>
      </c>
      <c r="I225" s="148"/>
      <c r="L225" s="33"/>
      <c r="M225" s="149"/>
      <c r="T225" s="52"/>
      <c r="AT225" s="18" t="s">
        <v>199</v>
      </c>
      <c r="AU225" s="18" t="s">
        <v>87</v>
      </c>
    </row>
    <row r="226" spans="2:65" s="13" customFormat="1">
      <c r="B226" s="157"/>
      <c r="D226" s="151" t="s">
        <v>201</v>
      </c>
      <c r="E226" s="158" t="s">
        <v>19</v>
      </c>
      <c r="F226" s="159" t="s">
        <v>4010</v>
      </c>
      <c r="H226" s="160">
        <v>164.125</v>
      </c>
      <c r="I226" s="161"/>
      <c r="L226" s="157"/>
      <c r="M226" s="162"/>
      <c r="T226" s="163"/>
      <c r="AT226" s="158" t="s">
        <v>201</v>
      </c>
      <c r="AU226" s="158" t="s">
        <v>87</v>
      </c>
      <c r="AV226" s="13" t="s">
        <v>87</v>
      </c>
      <c r="AW226" s="13" t="s">
        <v>33</v>
      </c>
      <c r="AX226" s="13" t="s">
        <v>74</v>
      </c>
      <c r="AY226" s="158" t="s">
        <v>187</v>
      </c>
    </row>
    <row r="227" spans="2:65" s="15" customFormat="1">
      <c r="B227" s="171"/>
      <c r="D227" s="151" t="s">
        <v>201</v>
      </c>
      <c r="E227" s="172" t="s">
        <v>19</v>
      </c>
      <c r="F227" s="173" t="s">
        <v>207</v>
      </c>
      <c r="H227" s="174">
        <v>164.125</v>
      </c>
      <c r="I227" s="175"/>
      <c r="L227" s="171"/>
      <c r="M227" s="176"/>
      <c r="T227" s="177"/>
      <c r="AT227" s="172" t="s">
        <v>201</v>
      </c>
      <c r="AU227" s="172" t="s">
        <v>87</v>
      </c>
      <c r="AV227" s="15" t="s">
        <v>193</v>
      </c>
      <c r="AW227" s="15" t="s">
        <v>33</v>
      </c>
      <c r="AX227" s="15" t="s">
        <v>81</v>
      </c>
      <c r="AY227" s="172" t="s">
        <v>187</v>
      </c>
    </row>
    <row r="228" spans="2:65" s="1" customFormat="1" ht="24.15" customHeight="1">
      <c r="B228" s="33"/>
      <c r="C228" s="133" t="s">
        <v>362</v>
      </c>
      <c r="D228" s="133" t="s">
        <v>189</v>
      </c>
      <c r="E228" s="134" t="s">
        <v>1408</v>
      </c>
      <c r="F228" s="135" t="s">
        <v>1409</v>
      </c>
      <c r="G228" s="136" t="s">
        <v>138</v>
      </c>
      <c r="H228" s="137">
        <v>164.125</v>
      </c>
      <c r="I228" s="138"/>
      <c r="J228" s="139">
        <f>ROUND(I228*H228,2)</f>
        <v>0</v>
      </c>
      <c r="K228" s="135" t="s">
        <v>197</v>
      </c>
      <c r="L228" s="33"/>
      <c r="M228" s="140" t="s">
        <v>19</v>
      </c>
      <c r="N228" s="141" t="s">
        <v>46</v>
      </c>
      <c r="P228" s="142">
        <f>O228*H228</f>
        <v>0</v>
      </c>
      <c r="Q228" s="142">
        <v>2.63E-4</v>
      </c>
      <c r="R228" s="142">
        <f>Q228*H228</f>
        <v>4.3164874999999998E-2</v>
      </c>
      <c r="S228" s="142">
        <v>0</v>
      </c>
      <c r="T228" s="143">
        <f>S228*H228</f>
        <v>0</v>
      </c>
      <c r="AR228" s="144" t="s">
        <v>193</v>
      </c>
      <c r="AT228" s="144" t="s">
        <v>189</v>
      </c>
      <c r="AU228" s="144" t="s">
        <v>87</v>
      </c>
      <c r="AY228" s="18" t="s">
        <v>187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8" t="s">
        <v>87</v>
      </c>
      <c r="BK228" s="145">
        <f>ROUND(I228*H228,2)</f>
        <v>0</v>
      </c>
      <c r="BL228" s="18" t="s">
        <v>193</v>
      </c>
      <c r="BM228" s="144" t="s">
        <v>4124</v>
      </c>
    </row>
    <row r="229" spans="2:65" s="1" customFormat="1">
      <c r="B229" s="33"/>
      <c r="D229" s="146" t="s">
        <v>199</v>
      </c>
      <c r="F229" s="147" t="s">
        <v>1411</v>
      </c>
      <c r="I229" s="148"/>
      <c r="L229" s="33"/>
      <c r="M229" s="149"/>
      <c r="T229" s="52"/>
      <c r="AT229" s="18" t="s">
        <v>199</v>
      </c>
      <c r="AU229" s="18" t="s">
        <v>87</v>
      </c>
    </row>
    <row r="230" spans="2:65" s="12" customFormat="1">
      <c r="B230" s="150"/>
      <c r="D230" s="151" t="s">
        <v>201</v>
      </c>
      <c r="E230" s="152" t="s">
        <v>19</v>
      </c>
      <c r="F230" s="153" t="s">
        <v>4050</v>
      </c>
      <c r="H230" s="152" t="s">
        <v>19</v>
      </c>
      <c r="I230" s="154"/>
      <c r="L230" s="150"/>
      <c r="M230" s="155"/>
      <c r="T230" s="156"/>
      <c r="AT230" s="152" t="s">
        <v>201</v>
      </c>
      <c r="AU230" s="152" t="s">
        <v>87</v>
      </c>
      <c r="AV230" s="12" t="s">
        <v>81</v>
      </c>
      <c r="AW230" s="12" t="s">
        <v>33</v>
      </c>
      <c r="AX230" s="12" t="s">
        <v>74</v>
      </c>
      <c r="AY230" s="152" t="s">
        <v>187</v>
      </c>
    </row>
    <row r="231" spans="2:65" s="12" customFormat="1">
      <c r="B231" s="150"/>
      <c r="D231" s="151" t="s">
        <v>201</v>
      </c>
      <c r="E231" s="152" t="s">
        <v>19</v>
      </c>
      <c r="F231" s="153" t="s">
        <v>4051</v>
      </c>
      <c r="H231" s="152" t="s">
        <v>19</v>
      </c>
      <c r="I231" s="154"/>
      <c r="L231" s="150"/>
      <c r="M231" s="155"/>
      <c r="T231" s="156"/>
      <c r="AT231" s="152" t="s">
        <v>201</v>
      </c>
      <c r="AU231" s="152" t="s">
        <v>87</v>
      </c>
      <c r="AV231" s="12" t="s">
        <v>81</v>
      </c>
      <c r="AW231" s="12" t="s">
        <v>33</v>
      </c>
      <c r="AX231" s="12" t="s">
        <v>74</v>
      </c>
      <c r="AY231" s="152" t="s">
        <v>187</v>
      </c>
    </row>
    <row r="232" spans="2:65" s="13" customFormat="1" ht="20.399999999999999">
      <c r="B232" s="157"/>
      <c r="D232" s="151" t="s">
        <v>201</v>
      </c>
      <c r="E232" s="158" t="s">
        <v>19</v>
      </c>
      <c r="F232" s="159" t="s">
        <v>4125</v>
      </c>
      <c r="H232" s="160">
        <v>45.624000000000002</v>
      </c>
      <c r="I232" s="161"/>
      <c r="L232" s="157"/>
      <c r="M232" s="162"/>
      <c r="T232" s="163"/>
      <c r="AT232" s="158" t="s">
        <v>201</v>
      </c>
      <c r="AU232" s="158" t="s">
        <v>87</v>
      </c>
      <c r="AV232" s="13" t="s">
        <v>87</v>
      </c>
      <c r="AW232" s="13" t="s">
        <v>33</v>
      </c>
      <c r="AX232" s="13" t="s">
        <v>74</v>
      </c>
      <c r="AY232" s="158" t="s">
        <v>187</v>
      </c>
    </row>
    <row r="233" spans="2:65" s="13" customFormat="1" ht="20.399999999999999">
      <c r="B233" s="157"/>
      <c r="D233" s="151" t="s">
        <v>201</v>
      </c>
      <c r="E233" s="158" t="s">
        <v>19</v>
      </c>
      <c r="F233" s="159" t="s">
        <v>4126</v>
      </c>
      <c r="H233" s="160">
        <v>68.850999999999999</v>
      </c>
      <c r="I233" s="161"/>
      <c r="L233" s="157"/>
      <c r="M233" s="162"/>
      <c r="T233" s="163"/>
      <c r="AT233" s="158" t="s">
        <v>201</v>
      </c>
      <c r="AU233" s="158" t="s">
        <v>87</v>
      </c>
      <c r="AV233" s="13" t="s">
        <v>87</v>
      </c>
      <c r="AW233" s="13" t="s">
        <v>33</v>
      </c>
      <c r="AX233" s="13" t="s">
        <v>74</v>
      </c>
      <c r="AY233" s="158" t="s">
        <v>187</v>
      </c>
    </row>
    <row r="234" spans="2:65" s="12" customFormat="1">
      <c r="B234" s="150"/>
      <c r="D234" s="151" t="s">
        <v>201</v>
      </c>
      <c r="E234" s="152" t="s">
        <v>19</v>
      </c>
      <c r="F234" s="153" t="s">
        <v>4059</v>
      </c>
      <c r="H234" s="152" t="s">
        <v>19</v>
      </c>
      <c r="I234" s="154"/>
      <c r="L234" s="150"/>
      <c r="M234" s="155"/>
      <c r="T234" s="156"/>
      <c r="AT234" s="152" t="s">
        <v>201</v>
      </c>
      <c r="AU234" s="152" t="s">
        <v>87</v>
      </c>
      <c r="AV234" s="12" t="s">
        <v>81</v>
      </c>
      <c r="AW234" s="12" t="s">
        <v>33</v>
      </c>
      <c r="AX234" s="12" t="s">
        <v>74</v>
      </c>
      <c r="AY234" s="152" t="s">
        <v>187</v>
      </c>
    </row>
    <row r="235" spans="2:65" s="13" customFormat="1" ht="20.399999999999999">
      <c r="B235" s="157"/>
      <c r="D235" s="151" t="s">
        <v>201</v>
      </c>
      <c r="E235" s="158" t="s">
        <v>19</v>
      </c>
      <c r="F235" s="159" t="s">
        <v>4127</v>
      </c>
      <c r="H235" s="160">
        <v>49.65</v>
      </c>
      <c r="I235" s="161"/>
      <c r="L235" s="157"/>
      <c r="M235" s="162"/>
      <c r="T235" s="163"/>
      <c r="AT235" s="158" t="s">
        <v>201</v>
      </c>
      <c r="AU235" s="158" t="s">
        <v>87</v>
      </c>
      <c r="AV235" s="13" t="s">
        <v>87</v>
      </c>
      <c r="AW235" s="13" t="s">
        <v>33</v>
      </c>
      <c r="AX235" s="13" t="s">
        <v>74</v>
      </c>
      <c r="AY235" s="158" t="s">
        <v>187</v>
      </c>
    </row>
    <row r="236" spans="2:65" s="15" customFormat="1">
      <c r="B236" s="171"/>
      <c r="D236" s="151" t="s">
        <v>201</v>
      </c>
      <c r="E236" s="172" t="s">
        <v>4010</v>
      </c>
      <c r="F236" s="173" t="s">
        <v>207</v>
      </c>
      <c r="H236" s="174">
        <v>164.125</v>
      </c>
      <c r="I236" s="175"/>
      <c r="L236" s="171"/>
      <c r="M236" s="176"/>
      <c r="T236" s="177"/>
      <c r="AT236" s="172" t="s">
        <v>201</v>
      </c>
      <c r="AU236" s="172" t="s">
        <v>87</v>
      </c>
      <c r="AV236" s="15" t="s">
        <v>193</v>
      </c>
      <c r="AW236" s="15" t="s">
        <v>33</v>
      </c>
      <c r="AX236" s="15" t="s">
        <v>81</v>
      </c>
      <c r="AY236" s="172" t="s">
        <v>187</v>
      </c>
    </row>
    <row r="237" spans="2:65" s="1" customFormat="1" ht="44.25" customHeight="1">
      <c r="B237" s="33"/>
      <c r="C237" s="133" t="s">
        <v>368</v>
      </c>
      <c r="D237" s="133" t="s">
        <v>189</v>
      </c>
      <c r="E237" s="134" t="s">
        <v>4128</v>
      </c>
      <c r="F237" s="135" t="s">
        <v>4129</v>
      </c>
      <c r="G237" s="136" t="s">
        <v>138</v>
      </c>
      <c r="H237" s="137">
        <v>164.125</v>
      </c>
      <c r="I237" s="138"/>
      <c r="J237" s="139">
        <f>ROUND(I237*H237,2)</f>
        <v>0</v>
      </c>
      <c r="K237" s="135" t="s">
        <v>197</v>
      </c>
      <c r="L237" s="33"/>
      <c r="M237" s="140" t="s">
        <v>19</v>
      </c>
      <c r="N237" s="141" t="s">
        <v>46</v>
      </c>
      <c r="P237" s="142">
        <f>O237*H237</f>
        <v>0</v>
      </c>
      <c r="Q237" s="142">
        <v>1.8380000000000001E-2</v>
      </c>
      <c r="R237" s="142">
        <f>Q237*H237</f>
        <v>3.0166175000000002</v>
      </c>
      <c r="S237" s="142">
        <v>0</v>
      </c>
      <c r="T237" s="143">
        <f>S237*H237</f>
        <v>0</v>
      </c>
      <c r="AR237" s="144" t="s">
        <v>193</v>
      </c>
      <c r="AT237" s="144" t="s">
        <v>189</v>
      </c>
      <c r="AU237" s="144" t="s">
        <v>87</v>
      </c>
      <c r="AY237" s="18" t="s">
        <v>187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8" t="s">
        <v>87</v>
      </c>
      <c r="BK237" s="145">
        <f>ROUND(I237*H237,2)</f>
        <v>0</v>
      </c>
      <c r="BL237" s="18" t="s">
        <v>193</v>
      </c>
      <c r="BM237" s="144" t="s">
        <v>4130</v>
      </c>
    </row>
    <row r="238" spans="2:65" s="1" customFormat="1">
      <c r="B238" s="33"/>
      <c r="D238" s="146" t="s">
        <v>199</v>
      </c>
      <c r="F238" s="147" t="s">
        <v>4131</v>
      </c>
      <c r="I238" s="148"/>
      <c r="L238" s="33"/>
      <c r="M238" s="149"/>
      <c r="T238" s="52"/>
      <c r="AT238" s="18" t="s">
        <v>199</v>
      </c>
      <c r="AU238" s="18" t="s">
        <v>87</v>
      </c>
    </row>
    <row r="239" spans="2:65" s="13" customFormat="1">
      <c r="B239" s="157"/>
      <c r="D239" s="151" t="s">
        <v>201</v>
      </c>
      <c r="E239" s="158" t="s">
        <v>19</v>
      </c>
      <c r="F239" s="159" t="s">
        <v>4010</v>
      </c>
      <c r="H239" s="160">
        <v>164.125</v>
      </c>
      <c r="I239" s="161"/>
      <c r="L239" s="157"/>
      <c r="M239" s="162"/>
      <c r="T239" s="163"/>
      <c r="AT239" s="158" t="s">
        <v>201</v>
      </c>
      <c r="AU239" s="158" t="s">
        <v>87</v>
      </c>
      <c r="AV239" s="13" t="s">
        <v>87</v>
      </c>
      <c r="AW239" s="13" t="s">
        <v>33</v>
      </c>
      <c r="AX239" s="13" t="s">
        <v>74</v>
      </c>
      <c r="AY239" s="158" t="s">
        <v>187</v>
      </c>
    </row>
    <row r="240" spans="2:65" s="15" customFormat="1">
      <c r="B240" s="171"/>
      <c r="D240" s="151" t="s">
        <v>201</v>
      </c>
      <c r="E240" s="172" t="s">
        <v>19</v>
      </c>
      <c r="F240" s="173" t="s">
        <v>207</v>
      </c>
      <c r="H240" s="174">
        <v>164.125</v>
      </c>
      <c r="I240" s="175"/>
      <c r="L240" s="171"/>
      <c r="M240" s="176"/>
      <c r="T240" s="177"/>
      <c r="AT240" s="172" t="s">
        <v>201</v>
      </c>
      <c r="AU240" s="172" t="s">
        <v>87</v>
      </c>
      <c r="AV240" s="15" t="s">
        <v>193</v>
      </c>
      <c r="AW240" s="15" t="s">
        <v>33</v>
      </c>
      <c r="AX240" s="15" t="s">
        <v>81</v>
      </c>
      <c r="AY240" s="172" t="s">
        <v>187</v>
      </c>
    </row>
    <row r="241" spans="2:65" s="1" customFormat="1" ht="44.25" customHeight="1">
      <c r="B241" s="33"/>
      <c r="C241" s="133" t="s">
        <v>376</v>
      </c>
      <c r="D241" s="133" t="s">
        <v>189</v>
      </c>
      <c r="E241" s="134" t="s">
        <v>4132</v>
      </c>
      <c r="F241" s="135" t="s">
        <v>4133</v>
      </c>
      <c r="G241" s="136" t="s">
        <v>138</v>
      </c>
      <c r="H241" s="137">
        <v>164.125</v>
      </c>
      <c r="I241" s="138"/>
      <c r="J241" s="139">
        <f>ROUND(I241*H241,2)</f>
        <v>0</v>
      </c>
      <c r="K241" s="135" t="s">
        <v>197</v>
      </c>
      <c r="L241" s="33"/>
      <c r="M241" s="140" t="s">
        <v>19</v>
      </c>
      <c r="N241" s="141" t="s">
        <v>46</v>
      </c>
      <c r="P241" s="142">
        <f>O241*H241</f>
        <v>0</v>
      </c>
      <c r="Q241" s="142">
        <v>7.9000000000000008E-3</v>
      </c>
      <c r="R241" s="142">
        <f>Q241*H241</f>
        <v>1.2965875000000002</v>
      </c>
      <c r="S241" s="142">
        <v>0</v>
      </c>
      <c r="T241" s="143">
        <f>S241*H241</f>
        <v>0</v>
      </c>
      <c r="AR241" s="144" t="s">
        <v>193</v>
      </c>
      <c r="AT241" s="144" t="s">
        <v>189</v>
      </c>
      <c r="AU241" s="144" t="s">
        <v>87</v>
      </c>
      <c r="AY241" s="18" t="s">
        <v>187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8" t="s">
        <v>87</v>
      </c>
      <c r="BK241" s="145">
        <f>ROUND(I241*H241,2)</f>
        <v>0</v>
      </c>
      <c r="BL241" s="18" t="s">
        <v>193</v>
      </c>
      <c r="BM241" s="144" t="s">
        <v>4134</v>
      </c>
    </row>
    <row r="242" spans="2:65" s="1" customFormat="1">
      <c r="B242" s="33"/>
      <c r="D242" s="146" t="s">
        <v>199</v>
      </c>
      <c r="F242" s="147" t="s">
        <v>4135</v>
      </c>
      <c r="I242" s="148"/>
      <c r="L242" s="33"/>
      <c r="M242" s="149"/>
      <c r="T242" s="52"/>
      <c r="AT242" s="18" t="s">
        <v>199</v>
      </c>
      <c r="AU242" s="18" t="s">
        <v>87</v>
      </c>
    </row>
    <row r="243" spans="2:65" s="13" customFormat="1">
      <c r="B243" s="157"/>
      <c r="D243" s="151" t="s">
        <v>201</v>
      </c>
      <c r="E243" s="158" t="s">
        <v>19</v>
      </c>
      <c r="F243" s="159" t="s">
        <v>4010</v>
      </c>
      <c r="H243" s="160">
        <v>164.125</v>
      </c>
      <c r="I243" s="161"/>
      <c r="L243" s="157"/>
      <c r="M243" s="162"/>
      <c r="T243" s="163"/>
      <c r="AT243" s="158" t="s">
        <v>201</v>
      </c>
      <c r="AU243" s="158" t="s">
        <v>87</v>
      </c>
      <c r="AV243" s="13" t="s">
        <v>87</v>
      </c>
      <c r="AW243" s="13" t="s">
        <v>33</v>
      </c>
      <c r="AX243" s="13" t="s">
        <v>74</v>
      </c>
      <c r="AY243" s="158" t="s">
        <v>187</v>
      </c>
    </row>
    <row r="244" spans="2:65" s="15" customFormat="1">
      <c r="B244" s="171"/>
      <c r="D244" s="151" t="s">
        <v>201</v>
      </c>
      <c r="E244" s="172" t="s">
        <v>19</v>
      </c>
      <c r="F244" s="173" t="s">
        <v>207</v>
      </c>
      <c r="H244" s="174">
        <v>164.125</v>
      </c>
      <c r="I244" s="175"/>
      <c r="L244" s="171"/>
      <c r="M244" s="176"/>
      <c r="T244" s="177"/>
      <c r="AT244" s="172" t="s">
        <v>201</v>
      </c>
      <c r="AU244" s="172" t="s">
        <v>87</v>
      </c>
      <c r="AV244" s="15" t="s">
        <v>193</v>
      </c>
      <c r="AW244" s="15" t="s">
        <v>33</v>
      </c>
      <c r="AX244" s="15" t="s">
        <v>81</v>
      </c>
      <c r="AY244" s="172" t="s">
        <v>187</v>
      </c>
    </row>
    <row r="245" spans="2:65" s="1" customFormat="1" ht="21.75" customHeight="1">
      <c r="B245" s="33"/>
      <c r="C245" s="133" t="s">
        <v>381</v>
      </c>
      <c r="D245" s="133" t="s">
        <v>189</v>
      </c>
      <c r="E245" s="134" t="s">
        <v>4136</v>
      </c>
      <c r="F245" s="135" t="s">
        <v>4137</v>
      </c>
      <c r="G245" s="136" t="s">
        <v>138</v>
      </c>
      <c r="H245" s="137">
        <v>5.1079999999999997</v>
      </c>
      <c r="I245" s="138"/>
      <c r="J245" s="139">
        <f>ROUND(I245*H245,2)</f>
        <v>0</v>
      </c>
      <c r="K245" s="135" t="s">
        <v>197</v>
      </c>
      <c r="L245" s="33"/>
      <c r="M245" s="140" t="s">
        <v>19</v>
      </c>
      <c r="N245" s="141" t="s">
        <v>46</v>
      </c>
      <c r="P245" s="142">
        <f>O245*H245</f>
        <v>0</v>
      </c>
      <c r="Q245" s="142">
        <v>3.2050000000000002E-2</v>
      </c>
      <c r="R245" s="142">
        <f>Q245*H245</f>
        <v>0.16371140000000001</v>
      </c>
      <c r="S245" s="142">
        <v>0</v>
      </c>
      <c r="T245" s="143">
        <f>S245*H245</f>
        <v>0</v>
      </c>
      <c r="AR245" s="144" t="s">
        <v>193</v>
      </c>
      <c r="AT245" s="144" t="s">
        <v>189</v>
      </c>
      <c r="AU245" s="144" t="s">
        <v>87</v>
      </c>
      <c r="AY245" s="18" t="s">
        <v>187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8" t="s">
        <v>87</v>
      </c>
      <c r="BK245" s="145">
        <f>ROUND(I245*H245,2)</f>
        <v>0</v>
      </c>
      <c r="BL245" s="18" t="s">
        <v>193</v>
      </c>
      <c r="BM245" s="144" t="s">
        <v>4138</v>
      </c>
    </row>
    <row r="246" spans="2:65" s="1" customFormat="1">
      <c r="B246" s="33"/>
      <c r="D246" s="146" t="s">
        <v>199</v>
      </c>
      <c r="F246" s="147" t="s">
        <v>4139</v>
      </c>
      <c r="I246" s="148"/>
      <c r="L246" s="33"/>
      <c r="M246" s="149"/>
      <c r="T246" s="52"/>
      <c r="AT246" s="18" t="s">
        <v>199</v>
      </c>
      <c r="AU246" s="18" t="s">
        <v>87</v>
      </c>
    </row>
    <row r="247" spans="2:65" s="13" customFormat="1">
      <c r="B247" s="157"/>
      <c r="D247" s="151" t="s">
        <v>201</v>
      </c>
      <c r="E247" s="158" t="s">
        <v>19</v>
      </c>
      <c r="F247" s="159" t="s">
        <v>4140</v>
      </c>
      <c r="H247" s="160">
        <v>3.5539999999999998</v>
      </c>
      <c r="I247" s="161"/>
      <c r="L247" s="157"/>
      <c r="M247" s="162"/>
      <c r="T247" s="163"/>
      <c r="AT247" s="158" t="s">
        <v>201</v>
      </c>
      <c r="AU247" s="158" t="s">
        <v>87</v>
      </c>
      <c r="AV247" s="13" t="s">
        <v>87</v>
      </c>
      <c r="AW247" s="13" t="s">
        <v>33</v>
      </c>
      <c r="AX247" s="13" t="s">
        <v>74</v>
      </c>
      <c r="AY247" s="158" t="s">
        <v>187</v>
      </c>
    </row>
    <row r="248" spans="2:65" s="13" customFormat="1">
      <c r="B248" s="157"/>
      <c r="D248" s="151" t="s">
        <v>201</v>
      </c>
      <c r="E248" s="158" t="s">
        <v>19</v>
      </c>
      <c r="F248" s="159" t="s">
        <v>4141</v>
      </c>
      <c r="H248" s="160">
        <v>1.554</v>
      </c>
      <c r="I248" s="161"/>
      <c r="L248" s="157"/>
      <c r="M248" s="162"/>
      <c r="T248" s="163"/>
      <c r="AT248" s="158" t="s">
        <v>201</v>
      </c>
      <c r="AU248" s="158" t="s">
        <v>87</v>
      </c>
      <c r="AV248" s="13" t="s">
        <v>87</v>
      </c>
      <c r="AW248" s="13" t="s">
        <v>33</v>
      </c>
      <c r="AX248" s="13" t="s">
        <v>74</v>
      </c>
      <c r="AY248" s="158" t="s">
        <v>187</v>
      </c>
    </row>
    <row r="249" spans="2:65" s="15" customFormat="1">
      <c r="B249" s="171"/>
      <c r="D249" s="151" t="s">
        <v>201</v>
      </c>
      <c r="E249" s="172" t="s">
        <v>19</v>
      </c>
      <c r="F249" s="173" t="s">
        <v>207</v>
      </c>
      <c r="H249" s="174">
        <v>5.1079999999999997</v>
      </c>
      <c r="I249" s="175"/>
      <c r="L249" s="171"/>
      <c r="M249" s="176"/>
      <c r="T249" s="177"/>
      <c r="AT249" s="172" t="s">
        <v>201</v>
      </c>
      <c r="AU249" s="172" t="s">
        <v>87</v>
      </c>
      <c r="AV249" s="15" t="s">
        <v>193</v>
      </c>
      <c r="AW249" s="15" t="s">
        <v>33</v>
      </c>
      <c r="AX249" s="15" t="s">
        <v>81</v>
      </c>
      <c r="AY249" s="172" t="s">
        <v>187</v>
      </c>
    </row>
    <row r="250" spans="2:65" s="1" customFormat="1" ht="24.15" customHeight="1">
      <c r="B250" s="33"/>
      <c r="C250" s="133" t="s">
        <v>390</v>
      </c>
      <c r="D250" s="133" t="s">
        <v>189</v>
      </c>
      <c r="E250" s="134" t="s">
        <v>4142</v>
      </c>
      <c r="F250" s="135" t="s">
        <v>4143</v>
      </c>
      <c r="G250" s="136" t="s">
        <v>138</v>
      </c>
      <c r="H250" s="137">
        <v>143.40799999999999</v>
      </c>
      <c r="I250" s="138"/>
      <c r="J250" s="139">
        <f>ROUND(I250*H250,2)</f>
        <v>0</v>
      </c>
      <c r="K250" s="135" t="s">
        <v>197</v>
      </c>
      <c r="L250" s="33"/>
      <c r="M250" s="140" t="s">
        <v>19</v>
      </c>
      <c r="N250" s="141" t="s">
        <v>46</v>
      </c>
      <c r="P250" s="142">
        <f>O250*H250</f>
        <v>0</v>
      </c>
      <c r="Q250" s="142">
        <v>2.63E-4</v>
      </c>
      <c r="R250" s="142">
        <f>Q250*H250</f>
        <v>3.7716303999999999E-2</v>
      </c>
      <c r="S250" s="142">
        <v>0</v>
      </c>
      <c r="T250" s="143">
        <f>S250*H250</f>
        <v>0</v>
      </c>
      <c r="AR250" s="144" t="s">
        <v>193</v>
      </c>
      <c r="AT250" s="144" t="s">
        <v>189</v>
      </c>
      <c r="AU250" s="144" t="s">
        <v>87</v>
      </c>
      <c r="AY250" s="18" t="s">
        <v>187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8" t="s">
        <v>87</v>
      </c>
      <c r="BK250" s="145">
        <f>ROUND(I250*H250,2)</f>
        <v>0</v>
      </c>
      <c r="BL250" s="18" t="s">
        <v>193</v>
      </c>
      <c r="BM250" s="144" t="s">
        <v>4144</v>
      </c>
    </row>
    <row r="251" spans="2:65" s="1" customFormat="1">
      <c r="B251" s="33"/>
      <c r="D251" s="146" t="s">
        <v>199</v>
      </c>
      <c r="F251" s="147" t="s">
        <v>4145</v>
      </c>
      <c r="I251" s="148"/>
      <c r="L251" s="33"/>
      <c r="M251" s="149"/>
      <c r="T251" s="52"/>
      <c r="AT251" s="18" t="s">
        <v>199</v>
      </c>
      <c r="AU251" s="18" t="s">
        <v>87</v>
      </c>
    </row>
    <row r="252" spans="2:65" s="12" customFormat="1">
      <c r="B252" s="150"/>
      <c r="D252" s="151" t="s">
        <v>201</v>
      </c>
      <c r="E252" s="152" t="s">
        <v>19</v>
      </c>
      <c r="F252" s="153" t="s">
        <v>4146</v>
      </c>
      <c r="H252" s="152" t="s">
        <v>19</v>
      </c>
      <c r="I252" s="154"/>
      <c r="L252" s="150"/>
      <c r="M252" s="155"/>
      <c r="T252" s="156"/>
      <c r="AT252" s="152" t="s">
        <v>201</v>
      </c>
      <c r="AU252" s="152" t="s">
        <v>87</v>
      </c>
      <c r="AV252" s="12" t="s">
        <v>81</v>
      </c>
      <c r="AW252" s="12" t="s">
        <v>33</v>
      </c>
      <c r="AX252" s="12" t="s">
        <v>74</v>
      </c>
      <c r="AY252" s="152" t="s">
        <v>187</v>
      </c>
    </row>
    <row r="253" spans="2:65" s="13" customFormat="1">
      <c r="B253" s="157"/>
      <c r="D253" s="151" t="s">
        <v>201</v>
      </c>
      <c r="E253" s="158" t="s">
        <v>19</v>
      </c>
      <c r="F253" s="159" t="s">
        <v>4147</v>
      </c>
      <c r="H253" s="160">
        <v>138.30000000000001</v>
      </c>
      <c r="I253" s="161"/>
      <c r="L253" s="157"/>
      <c r="M253" s="162"/>
      <c r="T253" s="163"/>
      <c r="AT253" s="158" t="s">
        <v>201</v>
      </c>
      <c r="AU253" s="158" t="s">
        <v>87</v>
      </c>
      <c r="AV253" s="13" t="s">
        <v>87</v>
      </c>
      <c r="AW253" s="13" t="s">
        <v>33</v>
      </c>
      <c r="AX253" s="13" t="s">
        <v>74</v>
      </c>
      <c r="AY253" s="158" t="s">
        <v>187</v>
      </c>
    </row>
    <row r="254" spans="2:65" s="13" customFormat="1">
      <c r="B254" s="157"/>
      <c r="D254" s="151" t="s">
        <v>201</v>
      </c>
      <c r="E254" s="158" t="s">
        <v>19</v>
      </c>
      <c r="F254" s="159" t="s">
        <v>4140</v>
      </c>
      <c r="H254" s="160">
        <v>3.5539999999999998</v>
      </c>
      <c r="I254" s="161"/>
      <c r="L254" s="157"/>
      <c r="M254" s="162"/>
      <c r="T254" s="163"/>
      <c r="AT254" s="158" t="s">
        <v>201</v>
      </c>
      <c r="AU254" s="158" t="s">
        <v>87</v>
      </c>
      <c r="AV254" s="13" t="s">
        <v>87</v>
      </c>
      <c r="AW254" s="13" t="s">
        <v>33</v>
      </c>
      <c r="AX254" s="13" t="s">
        <v>74</v>
      </c>
      <c r="AY254" s="158" t="s">
        <v>187</v>
      </c>
    </row>
    <row r="255" spans="2:65" s="13" customFormat="1">
      <c r="B255" s="157"/>
      <c r="D255" s="151" t="s">
        <v>201</v>
      </c>
      <c r="E255" s="158" t="s">
        <v>19</v>
      </c>
      <c r="F255" s="159" t="s">
        <v>4141</v>
      </c>
      <c r="H255" s="160">
        <v>1.554</v>
      </c>
      <c r="I255" s="161"/>
      <c r="L255" s="157"/>
      <c r="M255" s="162"/>
      <c r="T255" s="163"/>
      <c r="AT255" s="158" t="s">
        <v>201</v>
      </c>
      <c r="AU255" s="158" t="s">
        <v>87</v>
      </c>
      <c r="AV255" s="13" t="s">
        <v>87</v>
      </c>
      <c r="AW255" s="13" t="s">
        <v>33</v>
      </c>
      <c r="AX255" s="13" t="s">
        <v>74</v>
      </c>
      <c r="AY255" s="158" t="s">
        <v>187</v>
      </c>
    </row>
    <row r="256" spans="2:65" s="15" customFormat="1">
      <c r="B256" s="171"/>
      <c r="D256" s="151" t="s">
        <v>201</v>
      </c>
      <c r="E256" s="172" t="s">
        <v>19</v>
      </c>
      <c r="F256" s="173" t="s">
        <v>207</v>
      </c>
      <c r="H256" s="174">
        <v>143.40799999999999</v>
      </c>
      <c r="I256" s="175"/>
      <c r="L256" s="171"/>
      <c r="M256" s="176"/>
      <c r="T256" s="177"/>
      <c r="AT256" s="172" t="s">
        <v>201</v>
      </c>
      <c r="AU256" s="172" t="s">
        <v>87</v>
      </c>
      <c r="AV256" s="15" t="s">
        <v>193</v>
      </c>
      <c r="AW256" s="15" t="s">
        <v>33</v>
      </c>
      <c r="AX256" s="15" t="s">
        <v>81</v>
      </c>
      <c r="AY256" s="172" t="s">
        <v>187</v>
      </c>
    </row>
    <row r="257" spans="2:65" s="1" customFormat="1" ht="33" customHeight="1">
      <c r="B257" s="33"/>
      <c r="C257" s="133" t="s">
        <v>395</v>
      </c>
      <c r="D257" s="133" t="s">
        <v>189</v>
      </c>
      <c r="E257" s="134" t="s">
        <v>4148</v>
      </c>
      <c r="F257" s="135" t="s">
        <v>4149</v>
      </c>
      <c r="G257" s="136" t="s">
        <v>138</v>
      </c>
      <c r="H257" s="137">
        <v>138.30000000000001</v>
      </c>
      <c r="I257" s="138"/>
      <c r="J257" s="139">
        <f>ROUND(I257*H257,2)</f>
        <v>0</v>
      </c>
      <c r="K257" s="135" t="s">
        <v>197</v>
      </c>
      <c r="L257" s="33"/>
      <c r="M257" s="140" t="s">
        <v>19</v>
      </c>
      <c r="N257" s="141" t="s">
        <v>46</v>
      </c>
      <c r="P257" s="142">
        <f>O257*H257</f>
        <v>0</v>
      </c>
      <c r="Q257" s="142">
        <v>2.0480000000000002E-2</v>
      </c>
      <c r="R257" s="142">
        <f>Q257*H257</f>
        <v>2.8323840000000007</v>
      </c>
      <c r="S257" s="142">
        <v>0</v>
      </c>
      <c r="T257" s="143">
        <f>S257*H257</f>
        <v>0</v>
      </c>
      <c r="AR257" s="144" t="s">
        <v>193</v>
      </c>
      <c r="AT257" s="144" t="s">
        <v>189</v>
      </c>
      <c r="AU257" s="144" t="s">
        <v>87</v>
      </c>
      <c r="AY257" s="18" t="s">
        <v>187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8" t="s">
        <v>87</v>
      </c>
      <c r="BK257" s="145">
        <f>ROUND(I257*H257,2)</f>
        <v>0</v>
      </c>
      <c r="BL257" s="18" t="s">
        <v>193</v>
      </c>
      <c r="BM257" s="144" t="s">
        <v>4150</v>
      </c>
    </row>
    <row r="258" spans="2:65" s="1" customFormat="1">
      <c r="B258" s="33"/>
      <c r="D258" s="146" t="s">
        <v>199</v>
      </c>
      <c r="F258" s="147" t="s">
        <v>4151</v>
      </c>
      <c r="I258" s="148"/>
      <c r="L258" s="33"/>
      <c r="M258" s="149"/>
      <c r="T258" s="52"/>
      <c r="AT258" s="18" t="s">
        <v>199</v>
      </c>
      <c r="AU258" s="18" t="s">
        <v>87</v>
      </c>
    </row>
    <row r="259" spans="2:65" s="12" customFormat="1">
      <c r="B259" s="150"/>
      <c r="D259" s="151" t="s">
        <v>201</v>
      </c>
      <c r="E259" s="152" t="s">
        <v>19</v>
      </c>
      <c r="F259" s="153" t="s">
        <v>4146</v>
      </c>
      <c r="H259" s="152" t="s">
        <v>19</v>
      </c>
      <c r="I259" s="154"/>
      <c r="L259" s="150"/>
      <c r="M259" s="155"/>
      <c r="T259" s="156"/>
      <c r="AT259" s="152" t="s">
        <v>201</v>
      </c>
      <c r="AU259" s="152" t="s">
        <v>87</v>
      </c>
      <c r="AV259" s="12" t="s">
        <v>81</v>
      </c>
      <c r="AW259" s="12" t="s">
        <v>33</v>
      </c>
      <c r="AX259" s="12" t="s">
        <v>74</v>
      </c>
      <c r="AY259" s="152" t="s">
        <v>187</v>
      </c>
    </row>
    <row r="260" spans="2:65" s="13" customFormat="1">
      <c r="B260" s="157"/>
      <c r="D260" s="151" t="s">
        <v>201</v>
      </c>
      <c r="E260" s="158" t="s">
        <v>19</v>
      </c>
      <c r="F260" s="159" t="s">
        <v>4147</v>
      </c>
      <c r="H260" s="160">
        <v>138.30000000000001</v>
      </c>
      <c r="I260" s="161"/>
      <c r="L260" s="157"/>
      <c r="M260" s="162"/>
      <c r="T260" s="163"/>
      <c r="AT260" s="158" t="s">
        <v>201</v>
      </c>
      <c r="AU260" s="158" t="s">
        <v>87</v>
      </c>
      <c r="AV260" s="13" t="s">
        <v>87</v>
      </c>
      <c r="AW260" s="13" t="s">
        <v>33</v>
      </c>
      <c r="AX260" s="13" t="s">
        <v>74</v>
      </c>
      <c r="AY260" s="158" t="s">
        <v>187</v>
      </c>
    </row>
    <row r="261" spans="2:65" s="15" customFormat="1">
      <c r="B261" s="171"/>
      <c r="D261" s="151" t="s">
        <v>201</v>
      </c>
      <c r="E261" s="172" t="s">
        <v>19</v>
      </c>
      <c r="F261" s="173" t="s">
        <v>207</v>
      </c>
      <c r="H261" s="174">
        <v>138.30000000000001</v>
      </c>
      <c r="I261" s="175"/>
      <c r="L261" s="171"/>
      <c r="M261" s="176"/>
      <c r="T261" s="177"/>
      <c r="AT261" s="172" t="s">
        <v>201</v>
      </c>
      <c r="AU261" s="172" t="s">
        <v>87</v>
      </c>
      <c r="AV261" s="15" t="s">
        <v>193</v>
      </c>
      <c r="AW261" s="15" t="s">
        <v>33</v>
      </c>
      <c r="AX261" s="15" t="s">
        <v>81</v>
      </c>
      <c r="AY261" s="172" t="s">
        <v>187</v>
      </c>
    </row>
    <row r="262" spans="2:65" s="1" customFormat="1" ht="33" customHeight="1">
      <c r="B262" s="33"/>
      <c r="C262" s="133" t="s">
        <v>401</v>
      </c>
      <c r="D262" s="133" t="s">
        <v>189</v>
      </c>
      <c r="E262" s="134" t="s">
        <v>4152</v>
      </c>
      <c r="F262" s="135" t="s">
        <v>4153</v>
      </c>
      <c r="G262" s="136" t="s">
        <v>138</v>
      </c>
      <c r="H262" s="137">
        <v>143.40799999999999</v>
      </c>
      <c r="I262" s="138"/>
      <c r="J262" s="139">
        <f>ROUND(I262*H262,2)</f>
        <v>0</v>
      </c>
      <c r="K262" s="135" t="s">
        <v>197</v>
      </c>
      <c r="L262" s="33"/>
      <c r="M262" s="140" t="s">
        <v>19</v>
      </c>
      <c r="N262" s="141" t="s">
        <v>46</v>
      </c>
      <c r="P262" s="142">
        <f>O262*H262</f>
        <v>0</v>
      </c>
      <c r="Q262" s="142">
        <v>4.3839999999999999E-3</v>
      </c>
      <c r="R262" s="142">
        <f>Q262*H262</f>
        <v>0.6287006719999999</v>
      </c>
      <c r="S262" s="142">
        <v>0</v>
      </c>
      <c r="T262" s="143">
        <f>S262*H262</f>
        <v>0</v>
      </c>
      <c r="AR262" s="144" t="s">
        <v>193</v>
      </c>
      <c r="AT262" s="144" t="s">
        <v>189</v>
      </c>
      <c r="AU262" s="144" t="s">
        <v>87</v>
      </c>
      <c r="AY262" s="18" t="s">
        <v>187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8" t="s">
        <v>87</v>
      </c>
      <c r="BK262" s="145">
        <f>ROUND(I262*H262,2)</f>
        <v>0</v>
      </c>
      <c r="BL262" s="18" t="s">
        <v>193</v>
      </c>
      <c r="BM262" s="144" t="s">
        <v>4154</v>
      </c>
    </row>
    <row r="263" spans="2:65" s="1" customFormat="1">
      <c r="B263" s="33"/>
      <c r="D263" s="146" t="s">
        <v>199</v>
      </c>
      <c r="F263" s="147" t="s">
        <v>4155</v>
      </c>
      <c r="I263" s="148"/>
      <c r="L263" s="33"/>
      <c r="M263" s="149"/>
      <c r="T263" s="52"/>
      <c r="AT263" s="18" t="s">
        <v>199</v>
      </c>
      <c r="AU263" s="18" t="s">
        <v>87</v>
      </c>
    </row>
    <row r="264" spans="2:65" s="12" customFormat="1">
      <c r="B264" s="150"/>
      <c r="D264" s="151" t="s">
        <v>201</v>
      </c>
      <c r="E264" s="152" t="s">
        <v>19</v>
      </c>
      <c r="F264" s="153" t="s">
        <v>4146</v>
      </c>
      <c r="H264" s="152" t="s">
        <v>19</v>
      </c>
      <c r="I264" s="154"/>
      <c r="L264" s="150"/>
      <c r="M264" s="155"/>
      <c r="T264" s="156"/>
      <c r="AT264" s="152" t="s">
        <v>201</v>
      </c>
      <c r="AU264" s="152" t="s">
        <v>87</v>
      </c>
      <c r="AV264" s="12" t="s">
        <v>81</v>
      </c>
      <c r="AW264" s="12" t="s">
        <v>33</v>
      </c>
      <c r="AX264" s="12" t="s">
        <v>74</v>
      </c>
      <c r="AY264" s="152" t="s">
        <v>187</v>
      </c>
    </row>
    <row r="265" spans="2:65" s="13" customFormat="1">
      <c r="B265" s="157"/>
      <c r="D265" s="151" t="s">
        <v>201</v>
      </c>
      <c r="E265" s="158" t="s">
        <v>19</v>
      </c>
      <c r="F265" s="159" t="s">
        <v>4147</v>
      </c>
      <c r="H265" s="160">
        <v>138.30000000000001</v>
      </c>
      <c r="I265" s="161"/>
      <c r="L265" s="157"/>
      <c r="M265" s="162"/>
      <c r="T265" s="163"/>
      <c r="AT265" s="158" t="s">
        <v>201</v>
      </c>
      <c r="AU265" s="158" t="s">
        <v>87</v>
      </c>
      <c r="AV265" s="13" t="s">
        <v>87</v>
      </c>
      <c r="AW265" s="13" t="s">
        <v>33</v>
      </c>
      <c r="AX265" s="13" t="s">
        <v>74</v>
      </c>
      <c r="AY265" s="158" t="s">
        <v>187</v>
      </c>
    </row>
    <row r="266" spans="2:65" s="13" customFormat="1">
      <c r="B266" s="157"/>
      <c r="D266" s="151" t="s">
        <v>201</v>
      </c>
      <c r="E266" s="158" t="s">
        <v>19</v>
      </c>
      <c r="F266" s="159" t="s">
        <v>4140</v>
      </c>
      <c r="H266" s="160">
        <v>3.5539999999999998</v>
      </c>
      <c r="I266" s="161"/>
      <c r="L266" s="157"/>
      <c r="M266" s="162"/>
      <c r="T266" s="163"/>
      <c r="AT266" s="158" t="s">
        <v>201</v>
      </c>
      <c r="AU266" s="158" t="s">
        <v>87</v>
      </c>
      <c r="AV266" s="13" t="s">
        <v>87</v>
      </c>
      <c r="AW266" s="13" t="s">
        <v>33</v>
      </c>
      <c r="AX266" s="13" t="s">
        <v>74</v>
      </c>
      <c r="AY266" s="158" t="s">
        <v>187</v>
      </c>
    </row>
    <row r="267" spans="2:65" s="13" customFormat="1">
      <c r="B267" s="157"/>
      <c r="D267" s="151" t="s">
        <v>201</v>
      </c>
      <c r="E267" s="158" t="s">
        <v>19</v>
      </c>
      <c r="F267" s="159" t="s">
        <v>4141</v>
      </c>
      <c r="H267" s="160">
        <v>1.554</v>
      </c>
      <c r="I267" s="161"/>
      <c r="L267" s="157"/>
      <c r="M267" s="162"/>
      <c r="T267" s="163"/>
      <c r="AT267" s="158" t="s">
        <v>201</v>
      </c>
      <c r="AU267" s="158" t="s">
        <v>87</v>
      </c>
      <c r="AV267" s="13" t="s">
        <v>87</v>
      </c>
      <c r="AW267" s="13" t="s">
        <v>33</v>
      </c>
      <c r="AX267" s="13" t="s">
        <v>74</v>
      </c>
      <c r="AY267" s="158" t="s">
        <v>187</v>
      </c>
    </row>
    <row r="268" spans="2:65" s="15" customFormat="1">
      <c r="B268" s="171"/>
      <c r="D268" s="151" t="s">
        <v>201</v>
      </c>
      <c r="E268" s="172" t="s">
        <v>19</v>
      </c>
      <c r="F268" s="173" t="s">
        <v>207</v>
      </c>
      <c r="H268" s="174">
        <v>143.40799999999999</v>
      </c>
      <c r="I268" s="175"/>
      <c r="L268" s="171"/>
      <c r="M268" s="176"/>
      <c r="T268" s="177"/>
      <c r="AT268" s="172" t="s">
        <v>201</v>
      </c>
      <c r="AU268" s="172" t="s">
        <v>87</v>
      </c>
      <c r="AV268" s="15" t="s">
        <v>193</v>
      </c>
      <c r="AW268" s="15" t="s">
        <v>33</v>
      </c>
      <c r="AX268" s="15" t="s">
        <v>81</v>
      </c>
      <c r="AY268" s="172" t="s">
        <v>187</v>
      </c>
    </row>
    <row r="269" spans="2:65" s="1" customFormat="1" ht="24.15" customHeight="1">
      <c r="B269" s="33"/>
      <c r="C269" s="133" t="s">
        <v>407</v>
      </c>
      <c r="D269" s="133" t="s">
        <v>189</v>
      </c>
      <c r="E269" s="134" t="s">
        <v>1506</v>
      </c>
      <c r="F269" s="135" t="s">
        <v>1507</v>
      </c>
      <c r="G269" s="136" t="s">
        <v>138</v>
      </c>
      <c r="H269" s="137">
        <v>143.40799999999999</v>
      </c>
      <c r="I269" s="138"/>
      <c r="J269" s="139">
        <f>ROUND(I269*H269,2)</f>
        <v>0</v>
      </c>
      <c r="K269" s="135" t="s">
        <v>197</v>
      </c>
      <c r="L269" s="33"/>
      <c r="M269" s="140" t="s">
        <v>19</v>
      </c>
      <c r="N269" s="141" t="s">
        <v>46</v>
      </c>
      <c r="P269" s="142">
        <f>O269*H269</f>
        <v>0</v>
      </c>
      <c r="Q269" s="142">
        <v>1.3999999999999999E-4</v>
      </c>
      <c r="R269" s="142">
        <f>Q269*H269</f>
        <v>2.0077119999999997E-2</v>
      </c>
      <c r="S269" s="142">
        <v>0</v>
      </c>
      <c r="T269" s="143">
        <f>S269*H269</f>
        <v>0</v>
      </c>
      <c r="AR269" s="144" t="s">
        <v>193</v>
      </c>
      <c r="AT269" s="144" t="s">
        <v>189</v>
      </c>
      <c r="AU269" s="144" t="s">
        <v>87</v>
      </c>
      <c r="AY269" s="18" t="s">
        <v>187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8" t="s">
        <v>87</v>
      </c>
      <c r="BK269" s="145">
        <f>ROUND(I269*H269,2)</f>
        <v>0</v>
      </c>
      <c r="BL269" s="18" t="s">
        <v>193</v>
      </c>
      <c r="BM269" s="144" t="s">
        <v>4156</v>
      </c>
    </row>
    <row r="270" spans="2:65" s="1" customFormat="1">
      <c r="B270" s="33"/>
      <c r="D270" s="146" t="s">
        <v>199</v>
      </c>
      <c r="F270" s="147" t="s">
        <v>1509</v>
      </c>
      <c r="I270" s="148"/>
      <c r="L270" s="33"/>
      <c r="M270" s="149"/>
      <c r="T270" s="52"/>
      <c r="AT270" s="18" t="s">
        <v>199</v>
      </c>
      <c r="AU270" s="18" t="s">
        <v>87</v>
      </c>
    </row>
    <row r="271" spans="2:65" s="12" customFormat="1">
      <c r="B271" s="150"/>
      <c r="D271" s="151" t="s">
        <v>201</v>
      </c>
      <c r="E271" s="152" t="s">
        <v>19</v>
      </c>
      <c r="F271" s="153" t="s">
        <v>4146</v>
      </c>
      <c r="H271" s="152" t="s">
        <v>19</v>
      </c>
      <c r="I271" s="154"/>
      <c r="L271" s="150"/>
      <c r="M271" s="155"/>
      <c r="T271" s="156"/>
      <c r="AT271" s="152" t="s">
        <v>201</v>
      </c>
      <c r="AU271" s="152" t="s">
        <v>87</v>
      </c>
      <c r="AV271" s="12" t="s">
        <v>81</v>
      </c>
      <c r="AW271" s="12" t="s">
        <v>33</v>
      </c>
      <c r="AX271" s="12" t="s">
        <v>74</v>
      </c>
      <c r="AY271" s="152" t="s">
        <v>187</v>
      </c>
    </row>
    <row r="272" spans="2:65" s="13" customFormat="1">
      <c r="B272" s="157"/>
      <c r="D272" s="151" t="s">
        <v>201</v>
      </c>
      <c r="E272" s="158" t="s">
        <v>19</v>
      </c>
      <c r="F272" s="159" t="s">
        <v>4147</v>
      </c>
      <c r="H272" s="160">
        <v>138.30000000000001</v>
      </c>
      <c r="I272" s="161"/>
      <c r="L272" s="157"/>
      <c r="M272" s="162"/>
      <c r="T272" s="163"/>
      <c r="AT272" s="158" t="s">
        <v>201</v>
      </c>
      <c r="AU272" s="158" t="s">
        <v>87</v>
      </c>
      <c r="AV272" s="13" t="s">
        <v>87</v>
      </c>
      <c r="AW272" s="13" t="s">
        <v>33</v>
      </c>
      <c r="AX272" s="13" t="s">
        <v>74</v>
      </c>
      <c r="AY272" s="158" t="s">
        <v>187</v>
      </c>
    </row>
    <row r="273" spans="2:65" s="13" customFormat="1">
      <c r="B273" s="157"/>
      <c r="D273" s="151" t="s">
        <v>201</v>
      </c>
      <c r="E273" s="158" t="s">
        <v>19</v>
      </c>
      <c r="F273" s="159" t="s">
        <v>4140</v>
      </c>
      <c r="H273" s="160">
        <v>3.5539999999999998</v>
      </c>
      <c r="I273" s="161"/>
      <c r="L273" s="157"/>
      <c r="M273" s="162"/>
      <c r="T273" s="163"/>
      <c r="AT273" s="158" t="s">
        <v>201</v>
      </c>
      <c r="AU273" s="158" t="s">
        <v>87</v>
      </c>
      <c r="AV273" s="13" t="s">
        <v>87</v>
      </c>
      <c r="AW273" s="13" t="s">
        <v>33</v>
      </c>
      <c r="AX273" s="13" t="s">
        <v>74</v>
      </c>
      <c r="AY273" s="158" t="s">
        <v>187</v>
      </c>
    </row>
    <row r="274" spans="2:65" s="13" customFormat="1">
      <c r="B274" s="157"/>
      <c r="D274" s="151" t="s">
        <v>201</v>
      </c>
      <c r="E274" s="158" t="s">
        <v>19</v>
      </c>
      <c r="F274" s="159" t="s">
        <v>4141</v>
      </c>
      <c r="H274" s="160">
        <v>1.554</v>
      </c>
      <c r="I274" s="161"/>
      <c r="L274" s="157"/>
      <c r="M274" s="162"/>
      <c r="T274" s="163"/>
      <c r="AT274" s="158" t="s">
        <v>201</v>
      </c>
      <c r="AU274" s="158" t="s">
        <v>87</v>
      </c>
      <c r="AV274" s="13" t="s">
        <v>87</v>
      </c>
      <c r="AW274" s="13" t="s">
        <v>33</v>
      </c>
      <c r="AX274" s="13" t="s">
        <v>74</v>
      </c>
      <c r="AY274" s="158" t="s">
        <v>187</v>
      </c>
    </row>
    <row r="275" spans="2:65" s="15" customFormat="1">
      <c r="B275" s="171"/>
      <c r="D275" s="151" t="s">
        <v>201</v>
      </c>
      <c r="E275" s="172" t="s">
        <v>19</v>
      </c>
      <c r="F275" s="173" t="s">
        <v>207</v>
      </c>
      <c r="H275" s="174">
        <v>143.40799999999999</v>
      </c>
      <c r="I275" s="175"/>
      <c r="L275" s="171"/>
      <c r="M275" s="176"/>
      <c r="T275" s="177"/>
      <c r="AT275" s="172" t="s">
        <v>201</v>
      </c>
      <c r="AU275" s="172" t="s">
        <v>87</v>
      </c>
      <c r="AV275" s="15" t="s">
        <v>193</v>
      </c>
      <c r="AW275" s="15" t="s">
        <v>33</v>
      </c>
      <c r="AX275" s="15" t="s">
        <v>81</v>
      </c>
      <c r="AY275" s="172" t="s">
        <v>187</v>
      </c>
    </row>
    <row r="276" spans="2:65" s="1" customFormat="1" ht="37.950000000000003" customHeight="1">
      <c r="B276" s="33"/>
      <c r="C276" s="133" t="s">
        <v>413</v>
      </c>
      <c r="D276" s="133" t="s">
        <v>189</v>
      </c>
      <c r="E276" s="134" t="s">
        <v>4157</v>
      </c>
      <c r="F276" s="135" t="s">
        <v>4158</v>
      </c>
      <c r="G276" s="136" t="s">
        <v>138</v>
      </c>
      <c r="H276" s="137">
        <v>143.40799999999999</v>
      </c>
      <c r="I276" s="138"/>
      <c r="J276" s="139">
        <f>ROUND(I276*H276,2)</f>
        <v>0</v>
      </c>
      <c r="K276" s="135" t="s">
        <v>197</v>
      </c>
      <c r="L276" s="33"/>
      <c r="M276" s="140" t="s">
        <v>19</v>
      </c>
      <c r="N276" s="141" t="s">
        <v>46</v>
      </c>
      <c r="P276" s="142">
        <f>O276*H276</f>
        <v>0</v>
      </c>
      <c r="Q276" s="142">
        <v>3.3E-3</v>
      </c>
      <c r="R276" s="142">
        <f>Q276*H276</f>
        <v>0.47324639999999996</v>
      </c>
      <c r="S276" s="142">
        <v>0</v>
      </c>
      <c r="T276" s="143">
        <f>S276*H276</f>
        <v>0</v>
      </c>
      <c r="AR276" s="144" t="s">
        <v>193</v>
      </c>
      <c r="AT276" s="144" t="s">
        <v>189</v>
      </c>
      <c r="AU276" s="144" t="s">
        <v>87</v>
      </c>
      <c r="AY276" s="18" t="s">
        <v>187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8" t="s">
        <v>87</v>
      </c>
      <c r="BK276" s="145">
        <f>ROUND(I276*H276,2)</f>
        <v>0</v>
      </c>
      <c r="BL276" s="18" t="s">
        <v>193</v>
      </c>
      <c r="BM276" s="144" t="s">
        <v>4159</v>
      </c>
    </row>
    <row r="277" spans="2:65" s="1" customFormat="1">
      <c r="B277" s="33"/>
      <c r="D277" s="146" t="s">
        <v>199</v>
      </c>
      <c r="F277" s="147" t="s">
        <v>4160</v>
      </c>
      <c r="I277" s="148"/>
      <c r="L277" s="33"/>
      <c r="M277" s="149"/>
      <c r="T277" s="52"/>
      <c r="AT277" s="18" t="s">
        <v>199</v>
      </c>
      <c r="AU277" s="18" t="s">
        <v>87</v>
      </c>
    </row>
    <row r="278" spans="2:65" s="12" customFormat="1">
      <c r="B278" s="150"/>
      <c r="D278" s="151" t="s">
        <v>201</v>
      </c>
      <c r="E278" s="152" t="s">
        <v>19</v>
      </c>
      <c r="F278" s="153" t="s">
        <v>4146</v>
      </c>
      <c r="H278" s="152" t="s">
        <v>19</v>
      </c>
      <c r="I278" s="154"/>
      <c r="L278" s="150"/>
      <c r="M278" s="155"/>
      <c r="T278" s="156"/>
      <c r="AT278" s="152" t="s">
        <v>201</v>
      </c>
      <c r="AU278" s="152" t="s">
        <v>87</v>
      </c>
      <c r="AV278" s="12" t="s">
        <v>81</v>
      </c>
      <c r="AW278" s="12" t="s">
        <v>33</v>
      </c>
      <c r="AX278" s="12" t="s">
        <v>74</v>
      </c>
      <c r="AY278" s="152" t="s">
        <v>187</v>
      </c>
    </row>
    <row r="279" spans="2:65" s="13" customFormat="1">
      <c r="B279" s="157"/>
      <c r="D279" s="151" t="s">
        <v>201</v>
      </c>
      <c r="E279" s="158" t="s">
        <v>19</v>
      </c>
      <c r="F279" s="159" t="s">
        <v>4147</v>
      </c>
      <c r="H279" s="160">
        <v>138.30000000000001</v>
      </c>
      <c r="I279" s="161"/>
      <c r="L279" s="157"/>
      <c r="M279" s="162"/>
      <c r="T279" s="163"/>
      <c r="AT279" s="158" t="s">
        <v>201</v>
      </c>
      <c r="AU279" s="158" t="s">
        <v>87</v>
      </c>
      <c r="AV279" s="13" t="s">
        <v>87</v>
      </c>
      <c r="AW279" s="13" t="s">
        <v>33</v>
      </c>
      <c r="AX279" s="13" t="s">
        <v>74</v>
      </c>
      <c r="AY279" s="158" t="s">
        <v>187</v>
      </c>
    </row>
    <row r="280" spans="2:65" s="13" customFormat="1">
      <c r="B280" s="157"/>
      <c r="D280" s="151" t="s">
        <v>201</v>
      </c>
      <c r="E280" s="158" t="s">
        <v>19</v>
      </c>
      <c r="F280" s="159" t="s">
        <v>4140</v>
      </c>
      <c r="H280" s="160">
        <v>3.5539999999999998</v>
      </c>
      <c r="I280" s="161"/>
      <c r="L280" s="157"/>
      <c r="M280" s="162"/>
      <c r="T280" s="163"/>
      <c r="AT280" s="158" t="s">
        <v>201</v>
      </c>
      <c r="AU280" s="158" t="s">
        <v>87</v>
      </c>
      <c r="AV280" s="13" t="s">
        <v>87</v>
      </c>
      <c r="AW280" s="13" t="s">
        <v>33</v>
      </c>
      <c r="AX280" s="13" t="s">
        <v>74</v>
      </c>
      <c r="AY280" s="158" t="s">
        <v>187</v>
      </c>
    </row>
    <row r="281" spans="2:65" s="13" customFormat="1">
      <c r="B281" s="157"/>
      <c r="D281" s="151" t="s">
        <v>201</v>
      </c>
      <c r="E281" s="158" t="s">
        <v>19</v>
      </c>
      <c r="F281" s="159" t="s">
        <v>4141</v>
      </c>
      <c r="H281" s="160">
        <v>1.554</v>
      </c>
      <c r="I281" s="161"/>
      <c r="L281" s="157"/>
      <c r="M281" s="162"/>
      <c r="T281" s="163"/>
      <c r="AT281" s="158" t="s">
        <v>201</v>
      </c>
      <c r="AU281" s="158" t="s">
        <v>87</v>
      </c>
      <c r="AV281" s="13" t="s">
        <v>87</v>
      </c>
      <c r="AW281" s="13" t="s">
        <v>33</v>
      </c>
      <c r="AX281" s="13" t="s">
        <v>74</v>
      </c>
      <c r="AY281" s="158" t="s">
        <v>187</v>
      </c>
    </row>
    <row r="282" spans="2:65" s="15" customFormat="1">
      <c r="B282" s="171"/>
      <c r="D282" s="151" t="s">
        <v>201</v>
      </c>
      <c r="E282" s="172" t="s">
        <v>19</v>
      </c>
      <c r="F282" s="173" t="s">
        <v>207</v>
      </c>
      <c r="H282" s="174">
        <v>143.40799999999999</v>
      </c>
      <c r="I282" s="175"/>
      <c r="L282" s="171"/>
      <c r="M282" s="176"/>
      <c r="T282" s="177"/>
      <c r="AT282" s="172" t="s">
        <v>201</v>
      </c>
      <c r="AU282" s="172" t="s">
        <v>87</v>
      </c>
      <c r="AV282" s="15" t="s">
        <v>193</v>
      </c>
      <c r="AW282" s="15" t="s">
        <v>33</v>
      </c>
      <c r="AX282" s="15" t="s">
        <v>81</v>
      </c>
      <c r="AY282" s="172" t="s">
        <v>187</v>
      </c>
    </row>
    <row r="283" spans="2:65" s="1" customFormat="1" ht="24.15" customHeight="1">
      <c r="B283" s="33"/>
      <c r="C283" s="133" t="s">
        <v>419</v>
      </c>
      <c r="D283" s="133" t="s">
        <v>189</v>
      </c>
      <c r="E283" s="134" t="s">
        <v>4161</v>
      </c>
      <c r="F283" s="135" t="s">
        <v>4162</v>
      </c>
      <c r="G283" s="136" t="s">
        <v>384</v>
      </c>
      <c r="H283" s="137">
        <v>2.83</v>
      </c>
      <c r="I283" s="138"/>
      <c r="J283" s="139">
        <f>ROUND(I283*H283,2)</f>
        <v>0</v>
      </c>
      <c r="K283" s="135" t="s">
        <v>197</v>
      </c>
      <c r="L283" s="33"/>
      <c r="M283" s="140" t="s">
        <v>19</v>
      </c>
      <c r="N283" s="141" t="s">
        <v>46</v>
      </c>
      <c r="P283" s="142">
        <f>O283*H283</f>
        <v>0</v>
      </c>
      <c r="Q283" s="142">
        <v>2.0646000000000001E-2</v>
      </c>
      <c r="R283" s="142">
        <f>Q283*H283</f>
        <v>5.8428180000000003E-2</v>
      </c>
      <c r="S283" s="142">
        <v>0</v>
      </c>
      <c r="T283" s="143">
        <f>S283*H283</f>
        <v>0</v>
      </c>
      <c r="AR283" s="144" t="s">
        <v>193</v>
      </c>
      <c r="AT283" s="144" t="s">
        <v>189</v>
      </c>
      <c r="AU283" s="144" t="s">
        <v>87</v>
      </c>
      <c r="AY283" s="18" t="s">
        <v>187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8" t="s">
        <v>87</v>
      </c>
      <c r="BK283" s="145">
        <f>ROUND(I283*H283,2)</f>
        <v>0</v>
      </c>
      <c r="BL283" s="18" t="s">
        <v>193</v>
      </c>
      <c r="BM283" s="144" t="s">
        <v>4163</v>
      </c>
    </row>
    <row r="284" spans="2:65" s="1" customFormat="1">
      <c r="B284" s="33"/>
      <c r="D284" s="146" t="s">
        <v>199</v>
      </c>
      <c r="F284" s="147" t="s">
        <v>4164</v>
      </c>
      <c r="I284" s="148"/>
      <c r="L284" s="33"/>
      <c r="M284" s="149"/>
      <c r="T284" s="52"/>
      <c r="AT284" s="18" t="s">
        <v>199</v>
      </c>
      <c r="AU284" s="18" t="s">
        <v>87</v>
      </c>
    </row>
    <row r="285" spans="2:65" s="12" customFormat="1">
      <c r="B285" s="150"/>
      <c r="D285" s="151" t="s">
        <v>201</v>
      </c>
      <c r="E285" s="152" t="s">
        <v>19</v>
      </c>
      <c r="F285" s="153" t="s">
        <v>4050</v>
      </c>
      <c r="H285" s="152" t="s">
        <v>19</v>
      </c>
      <c r="I285" s="154"/>
      <c r="L285" s="150"/>
      <c r="M285" s="155"/>
      <c r="T285" s="156"/>
      <c r="AT285" s="152" t="s">
        <v>201</v>
      </c>
      <c r="AU285" s="152" t="s">
        <v>87</v>
      </c>
      <c r="AV285" s="12" t="s">
        <v>81</v>
      </c>
      <c r="AW285" s="12" t="s">
        <v>33</v>
      </c>
      <c r="AX285" s="12" t="s">
        <v>74</v>
      </c>
      <c r="AY285" s="152" t="s">
        <v>187</v>
      </c>
    </row>
    <row r="286" spans="2:65" s="12" customFormat="1">
      <c r="B286" s="150"/>
      <c r="D286" s="151" t="s">
        <v>201</v>
      </c>
      <c r="E286" s="152" t="s">
        <v>19</v>
      </c>
      <c r="F286" s="153" t="s">
        <v>4165</v>
      </c>
      <c r="H286" s="152" t="s">
        <v>19</v>
      </c>
      <c r="I286" s="154"/>
      <c r="L286" s="150"/>
      <c r="M286" s="155"/>
      <c r="T286" s="156"/>
      <c r="AT286" s="152" t="s">
        <v>201</v>
      </c>
      <c r="AU286" s="152" t="s">
        <v>87</v>
      </c>
      <c r="AV286" s="12" t="s">
        <v>81</v>
      </c>
      <c r="AW286" s="12" t="s">
        <v>33</v>
      </c>
      <c r="AX286" s="12" t="s">
        <v>74</v>
      </c>
      <c r="AY286" s="152" t="s">
        <v>187</v>
      </c>
    </row>
    <row r="287" spans="2:65" s="13" customFormat="1">
      <c r="B287" s="157"/>
      <c r="D287" s="151" t="s">
        <v>201</v>
      </c>
      <c r="E287" s="158" t="s">
        <v>19</v>
      </c>
      <c r="F287" s="159" t="s">
        <v>4166</v>
      </c>
      <c r="H287" s="160">
        <v>1.94</v>
      </c>
      <c r="I287" s="161"/>
      <c r="L287" s="157"/>
      <c r="M287" s="162"/>
      <c r="T287" s="163"/>
      <c r="AT287" s="158" t="s">
        <v>201</v>
      </c>
      <c r="AU287" s="158" t="s">
        <v>87</v>
      </c>
      <c r="AV287" s="13" t="s">
        <v>87</v>
      </c>
      <c r="AW287" s="13" t="s">
        <v>33</v>
      </c>
      <c r="AX287" s="13" t="s">
        <v>74</v>
      </c>
      <c r="AY287" s="158" t="s">
        <v>187</v>
      </c>
    </row>
    <row r="288" spans="2:65" s="13" customFormat="1">
      <c r="B288" s="157"/>
      <c r="D288" s="151" t="s">
        <v>201</v>
      </c>
      <c r="E288" s="158" t="s">
        <v>19</v>
      </c>
      <c r="F288" s="159" t="s">
        <v>4167</v>
      </c>
      <c r="H288" s="160">
        <v>0.89</v>
      </c>
      <c r="I288" s="161"/>
      <c r="L288" s="157"/>
      <c r="M288" s="162"/>
      <c r="T288" s="163"/>
      <c r="AT288" s="158" t="s">
        <v>201</v>
      </c>
      <c r="AU288" s="158" t="s">
        <v>87</v>
      </c>
      <c r="AV288" s="13" t="s">
        <v>87</v>
      </c>
      <c r="AW288" s="13" t="s">
        <v>33</v>
      </c>
      <c r="AX288" s="13" t="s">
        <v>74</v>
      </c>
      <c r="AY288" s="158" t="s">
        <v>187</v>
      </c>
    </row>
    <row r="289" spans="2:65" s="15" customFormat="1">
      <c r="B289" s="171"/>
      <c r="D289" s="151" t="s">
        <v>201</v>
      </c>
      <c r="E289" s="172" t="s">
        <v>19</v>
      </c>
      <c r="F289" s="173" t="s">
        <v>207</v>
      </c>
      <c r="H289" s="174">
        <v>2.83</v>
      </c>
      <c r="I289" s="175"/>
      <c r="L289" s="171"/>
      <c r="M289" s="176"/>
      <c r="T289" s="177"/>
      <c r="AT289" s="172" t="s">
        <v>201</v>
      </c>
      <c r="AU289" s="172" t="s">
        <v>87</v>
      </c>
      <c r="AV289" s="15" t="s">
        <v>193</v>
      </c>
      <c r="AW289" s="15" t="s">
        <v>33</v>
      </c>
      <c r="AX289" s="15" t="s">
        <v>81</v>
      </c>
      <c r="AY289" s="172" t="s">
        <v>187</v>
      </c>
    </row>
    <row r="290" spans="2:65" s="1" customFormat="1" ht="37.950000000000003" customHeight="1">
      <c r="B290" s="33"/>
      <c r="C290" s="133" t="s">
        <v>425</v>
      </c>
      <c r="D290" s="133" t="s">
        <v>189</v>
      </c>
      <c r="E290" s="134" t="s">
        <v>4168</v>
      </c>
      <c r="F290" s="135" t="s">
        <v>4169</v>
      </c>
      <c r="G290" s="136" t="s">
        <v>138</v>
      </c>
      <c r="H290" s="137">
        <v>13.109</v>
      </c>
      <c r="I290" s="138"/>
      <c r="J290" s="139">
        <f>ROUND(I290*H290,2)</f>
        <v>0</v>
      </c>
      <c r="K290" s="135" t="s">
        <v>197</v>
      </c>
      <c r="L290" s="33"/>
      <c r="M290" s="140" t="s">
        <v>19</v>
      </c>
      <c r="N290" s="141" t="s">
        <v>46</v>
      </c>
      <c r="P290" s="142">
        <f>O290*H290</f>
        <v>0</v>
      </c>
      <c r="Q290" s="142">
        <v>2.1999999999999999E-5</v>
      </c>
      <c r="R290" s="142">
        <f>Q290*H290</f>
        <v>2.8839799999999999E-4</v>
      </c>
      <c r="S290" s="142">
        <v>1.0000000000000001E-5</v>
      </c>
      <c r="T290" s="143">
        <f>S290*H290</f>
        <v>1.3109000000000002E-4</v>
      </c>
      <c r="AR290" s="144" t="s">
        <v>193</v>
      </c>
      <c r="AT290" s="144" t="s">
        <v>189</v>
      </c>
      <c r="AU290" s="144" t="s">
        <v>87</v>
      </c>
      <c r="AY290" s="18" t="s">
        <v>187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8" t="s">
        <v>87</v>
      </c>
      <c r="BK290" s="145">
        <f>ROUND(I290*H290,2)</f>
        <v>0</v>
      </c>
      <c r="BL290" s="18" t="s">
        <v>193</v>
      </c>
      <c r="BM290" s="144" t="s">
        <v>4170</v>
      </c>
    </row>
    <row r="291" spans="2:65" s="1" customFormat="1">
      <c r="B291" s="33"/>
      <c r="D291" s="146" t="s">
        <v>199</v>
      </c>
      <c r="F291" s="147" t="s">
        <v>4171</v>
      </c>
      <c r="I291" s="148"/>
      <c r="L291" s="33"/>
      <c r="M291" s="149"/>
      <c r="T291" s="52"/>
      <c r="AT291" s="18" t="s">
        <v>199</v>
      </c>
      <c r="AU291" s="18" t="s">
        <v>87</v>
      </c>
    </row>
    <row r="292" spans="2:65" s="13" customFormat="1">
      <c r="B292" s="157"/>
      <c r="D292" s="151" t="s">
        <v>201</v>
      </c>
      <c r="E292" s="158" t="s">
        <v>19</v>
      </c>
      <c r="F292" s="159" t="s">
        <v>4172</v>
      </c>
      <c r="H292" s="160">
        <v>3.99</v>
      </c>
      <c r="I292" s="161"/>
      <c r="L292" s="157"/>
      <c r="M292" s="162"/>
      <c r="T292" s="163"/>
      <c r="AT292" s="158" t="s">
        <v>201</v>
      </c>
      <c r="AU292" s="158" t="s">
        <v>87</v>
      </c>
      <c r="AV292" s="13" t="s">
        <v>87</v>
      </c>
      <c r="AW292" s="13" t="s">
        <v>33</v>
      </c>
      <c r="AX292" s="13" t="s">
        <v>74</v>
      </c>
      <c r="AY292" s="158" t="s">
        <v>187</v>
      </c>
    </row>
    <row r="293" spans="2:65" s="13" customFormat="1">
      <c r="B293" s="157"/>
      <c r="D293" s="151" t="s">
        <v>201</v>
      </c>
      <c r="E293" s="158" t="s">
        <v>19</v>
      </c>
      <c r="F293" s="159" t="s">
        <v>4173</v>
      </c>
      <c r="H293" s="160">
        <v>1.0669999999999999</v>
      </c>
      <c r="I293" s="161"/>
      <c r="L293" s="157"/>
      <c r="M293" s="162"/>
      <c r="T293" s="163"/>
      <c r="AT293" s="158" t="s">
        <v>201</v>
      </c>
      <c r="AU293" s="158" t="s">
        <v>87</v>
      </c>
      <c r="AV293" s="13" t="s">
        <v>87</v>
      </c>
      <c r="AW293" s="13" t="s">
        <v>33</v>
      </c>
      <c r="AX293" s="13" t="s">
        <v>74</v>
      </c>
      <c r="AY293" s="158" t="s">
        <v>187</v>
      </c>
    </row>
    <row r="294" spans="2:65" s="13" customFormat="1">
      <c r="B294" s="157"/>
      <c r="D294" s="151" t="s">
        <v>201</v>
      </c>
      <c r="E294" s="158" t="s">
        <v>19</v>
      </c>
      <c r="F294" s="159" t="s">
        <v>4174</v>
      </c>
      <c r="H294" s="160">
        <v>8.0519999999999996</v>
      </c>
      <c r="I294" s="161"/>
      <c r="L294" s="157"/>
      <c r="M294" s="162"/>
      <c r="T294" s="163"/>
      <c r="AT294" s="158" t="s">
        <v>201</v>
      </c>
      <c r="AU294" s="158" t="s">
        <v>87</v>
      </c>
      <c r="AV294" s="13" t="s">
        <v>87</v>
      </c>
      <c r="AW294" s="13" t="s">
        <v>33</v>
      </c>
      <c r="AX294" s="13" t="s">
        <v>74</v>
      </c>
      <c r="AY294" s="158" t="s">
        <v>187</v>
      </c>
    </row>
    <row r="295" spans="2:65" s="15" customFormat="1">
      <c r="B295" s="171"/>
      <c r="D295" s="151" t="s">
        <v>201</v>
      </c>
      <c r="E295" s="172" t="s">
        <v>19</v>
      </c>
      <c r="F295" s="173" t="s">
        <v>207</v>
      </c>
      <c r="H295" s="174">
        <v>13.109</v>
      </c>
      <c r="I295" s="175"/>
      <c r="L295" s="171"/>
      <c r="M295" s="176"/>
      <c r="T295" s="177"/>
      <c r="AT295" s="172" t="s">
        <v>201</v>
      </c>
      <c r="AU295" s="172" t="s">
        <v>87</v>
      </c>
      <c r="AV295" s="15" t="s">
        <v>193</v>
      </c>
      <c r="AW295" s="15" t="s">
        <v>33</v>
      </c>
      <c r="AX295" s="15" t="s">
        <v>81</v>
      </c>
      <c r="AY295" s="172" t="s">
        <v>187</v>
      </c>
    </row>
    <row r="296" spans="2:65" s="1" customFormat="1" ht="33" customHeight="1">
      <c r="B296" s="33"/>
      <c r="C296" s="133" t="s">
        <v>431</v>
      </c>
      <c r="D296" s="133" t="s">
        <v>189</v>
      </c>
      <c r="E296" s="134" t="s">
        <v>4175</v>
      </c>
      <c r="F296" s="135" t="s">
        <v>4176</v>
      </c>
      <c r="G296" s="136" t="s">
        <v>142</v>
      </c>
      <c r="H296" s="137">
        <v>1.704</v>
      </c>
      <c r="I296" s="138"/>
      <c r="J296" s="139">
        <f>ROUND(I296*H296,2)</f>
        <v>0</v>
      </c>
      <c r="K296" s="135" t="s">
        <v>197</v>
      </c>
      <c r="L296" s="33"/>
      <c r="M296" s="140" t="s">
        <v>19</v>
      </c>
      <c r="N296" s="141" t="s">
        <v>46</v>
      </c>
      <c r="P296" s="142">
        <f>O296*H296</f>
        <v>0</v>
      </c>
      <c r="Q296" s="142">
        <v>2.5018699999999998</v>
      </c>
      <c r="R296" s="142">
        <f>Q296*H296</f>
        <v>4.2631864799999999</v>
      </c>
      <c r="S296" s="142">
        <v>0</v>
      </c>
      <c r="T296" s="143">
        <f>S296*H296</f>
        <v>0</v>
      </c>
      <c r="AR296" s="144" t="s">
        <v>193</v>
      </c>
      <c r="AT296" s="144" t="s">
        <v>189</v>
      </c>
      <c r="AU296" s="144" t="s">
        <v>87</v>
      </c>
      <c r="AY296" s="18" t="s">
        <v>187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8" t="s">
        <v>87</v>
      </c>
      <c r="BK296" s="145">
        <f>ROUND(I296*H296,2)</f>
        <v>0</v>
      </c>
      <c r="BL296" s="18" t="s">
        <v>193</v>
      </c>
      <c r="BM296" s="144" t="s">
        <v>4177</v>
      </c>
    </row>
    <row r="297" spans="2:65" s="1" customFormat="1">
      <c r="B297" s="33"/>
      <c r="D297" s="146" t="s">
        <v>199</v>
      </c>
      <c r="F297" s="147" t="s">
        <v>4178</v>
      </c>
      <c r="I297" s="148"/>
      <c r="L297" s="33"/>
      <c r="M297" s="149"/>
      <c r="T297" s="52"/>
      <c r="AT297" s="18" t="s">
        <v>199</v>
      </c>
      <c r="AU297" s="18" t="s">
        <v>87</v>
      </c>
    </row>
    <row r="298" spans="2:65" s="12" customFormat="1">
      <c r="B298" s="150"/>
      <c r="D298" s="151" t="s">
        <v>201</v>
      </c>
      <c r="E298" s="152" t="s">
        <v>19</v>
      </c>
      <c r="F298" s="153" t="s">
        <v>4050</v>
      </c>
      <c r="H298" s="152" t="s">
        <v>19</v>
      </c>
      <c r="I298" s="154"/>
      <c r="L298" s="150"/>
      <c r="M298" s="155"/>
      <c r="T298" s="156"/>
      <c r="AT298" s="152" t="s">
        <v>201</v>
      </c>
      <c r="AU298" s="152" t="s">
        <v>87</v>
      </c>
      <c r="AV298" s="12" t="s">
        <v>81</v>
      </c>
      <c r="AW298" s="12" t="s">
        <v>33</v>
      </c>
      <c r="AX298" s="12" t="s">
        <v>74</v>
      </c>
      <c r="AY298" s="152" t="s">
        <v>187</v>
      </c>
    </row>
    <row r="299" spans="2:65" s="12" customFormat="1">
      <c r="B299" s="150"/>
      <c r="D299" s="151" t="s">
        <v>201</v>
      </c>
      <c r="E299" s="152" t="s">
        <v>19</v>
      </c>
      <c r="F299" s="153" t="s">
        <v>4051</v>
      </c>
      <c r="H299" s="152" t="s">
        <v>19</v>
      </c>
      <c r="I299" s="154"/>
      <c r="L299" s="150"/>
      <c r="M299" s="155"/>
      <c r="T299" s="156"/>
      <c r="AT299" s="152" t="s">
        <v>201</v>
      </c>
      <c r="AU299" s="152" t="s">
        <v>87</v>
      </c>
      <c r="AV299" s="12" t="s">
        <v>81</v>
      </c>
      <c r="AW299" s="12" t="s">
        <v>33</v>
      </c>
      <c r="AX299" s="12" t="s">
        <v>74</v>
      </c>
      <c r="AY299" s="152" t="s">
        <v>187</v>
      </c>
    </row>
    <row r="300" spans="2:65" s="13" customFormat="1">
      <c r="B300" s="157"/>
      <c r="D300" s="151" t="s">
        <v>201</v>
      </c>
      <c r="E300" s="158" t="s">
        <v>19</v>
      </c>
      <c r="F300" s="159" t="s">
        <v>4179</v>
      </c>
      <c r="H300" s="160">
        <v>1.704</v>
      </c>
      <c r="I300" s="161"/>
      <c r="L300" s="157"/>
      <c r="M300" s="162"/>
      <c r="T300" s="163"/>
      <c r="AT300" s="158" t="s">
        <v>201</v>
      </c>
      <c r="AU300" s="158" t="s">
        <v>87</v>
      </c>
      <c r="AV300" s="13" t="s">
        <v>87</v>
      </c>
      <c r="AW300" s="13" t="s">
        <v>33</v>
      </c>
      <c r="AX300" s="13" t="s">
        <v>74</v>
      </c>
      <c r="AY300" s="158" t="s">
        <v>187</v>
      </c>
    </row>
    <row r="301" spans="2:65" s="15" customFormat="1">
      <c r="B301" s="171"/>
      <c r="D301" s="151" t="s">
        <v>201</v>
      </c>
      <c r="E301" s="172" t="s">
        <v>19</v>
      </c>
      <c r="F301" s="173" t="s">
        <v>207</v>
      </c>
      <c r="H301" s="174">
        <v>1.704</v>
      </c>
      <c r="I301" s="175"/>
      <c r="L301" s="171"/>
      <c r="M301" s="176"/>
      <c r="T301" s="177"/>
      <c r="AT301" s="172" t="s">
        <v>201</v>
      </c>
      <c r="AU301" s="172" t="s">
        <v>87</v>
      </c>
      <c r="AV301" s="15" t="s">
        <v>193</v>
      </c>
      <c r="AW301" s="15" t="s">
        <v>33</v>
      </c>
      <c r="AX301" s="15" t="s">
        <v>81</v>
      </c>
      <c r="AY301" s="172" t="s">
        <v>187</v>
      </c>
    </row>
    <row r="302" spans="2:65" s="1" customFormat="1" ht="33" customHeight="1">
      <c r="B302" s="33"/>
      <c r="C302" s="133" t="s">
        <v>437</v>
      </c>
      <c r="D302" s="133" t="s">
        <v>189</v>
      </c>
      <c r="E302" s="134" t="s">
        <v>1670</v>
      </c>
      <c r="F302" s="135" t="s">
        <v>1671</v>
      </c>
      <c r="G302" s="136" t="s">
        <v>142</v>
      </c>
      <c r="H302" s="137">
        <v>2.13</v>
      </c>
      <c r="I302" s="138"/>
      <c r="J302" s="139">
        <f>ROUND(I302*H302,2)</f>
        <v>0</v>
      </c>
      <c r="K302" s="135" t="s">
        <v>197</v>
      </c>
      <c r="L302" s="33"/>
      <c r="M302" s="140" t="s">
        <v>19</v>
      </c>
      <c r="N302" s="141" t="s">
        <v>46</v>
      </c>
      <c r="P302" s="142">
        <f>O302*H302</f>
        <v>0</v>
      </c>
      <c r="Q302" s="142">
        <v>2.3010199999999998</v>
      </c>
      <c r="R302" s="142">
        <f>Q302*H302</f>
        <v>4.9011725999999998</v>
      </c>
      <c r="S302" s="142">
        <v>0</v>
      </c>
      <c r="T302" s="143">
        <f>S302*H302</f>
        <v>0</v>
      </c>
      <c r="AR302" s="144" t="s">
        <v>193</v>
      </c>
      <c r="AT302" s="144" t="s">
        <v>189</v>
      </c>
      <c r="AU302" s="144" t="s">
        <v>87</v>
      </c>
      <c r="AY302" s="18" t="s">
        <v>187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8" t="s">
        <v>87</v>
      </c>
      <c r="BK302" s="145">
        <f>ROUND(I302*H302,2)</f>
        <v>0</v>
      </c>
      <c r="BL302" s="18" t="s">
        <v>193</v>
      </c>
      <c r="BM302" s="144" t="s">
        <v>4180</v>
      </c>
    </row>
    <row r="303" spans="2:65" s="1" customFormat="1">
      <c r="B303" s="33"/>
      <c r="D303" s="146" t="s">
        <v>199</v>
      </c>
      <c r="F303" s="147" t="s">
        <v>1673</v>
      </c>
      <c r="I303" s="148"/>
      <c r="L303" s="33"/>
      <c r="M303" s="149"/>
      <c r="T303" s="52"/>
      <c r="AT303" s="18" t="s">
        <v>199</v>
      </c>
      <c r="AU303" s="18" t="s">
        <v>87</v>
      </c>
    </row>
    <row r="304" spans="2:65" s="12" customFormat="1">
      <c r="B304" s="150"/>
      <c r="D304" s="151" t="s">
        <v>201</v>
      </c>
      <c r="E304" s="152" t="s">
        <v>19</v>
      </c>
      <c r="F304" s="153" t="s">
        <v>4050</v>
      </c>
      <c r="H304" s="152" t="s">
        <v>19</v>
      </c>
      <c r="I304" s="154"/>
      <c r="L304" s="150"/>
      <c r="M304" s="155"/>
      <c r="T304" s="156"/>
      <c r="AT304" s="152" t="s">
        <v>201</v>
      </c>
      <c r="AU304" s="152" t="s">
        <v>87</v>
      </c>
      <c r="AV304" s="12" t="s">
        <v>81</v>
      </c>
      <c r="AW304" s="12" t="s">
        <v>33</v>
      </c>
      <c r="AX304" s="12" t="s">
        <v>74</v>
      </c>
      <c r="AY304" s="152" t="s">
        <v>187</v>
      </c>
    </row>
    <row r="305" spans="2:65" s="12" customFormat="1">
      <c r="B305" s="150"/>
      <c r="D305" s="151" t="s">
        <v>201</v>
      </c>
      <c r="E305" s="152" t="s">
        <v>19</v>
      </c>
      <c r="F305" s="153" t="s">
        <v>4051</v>
      </c>
      <c r="H305" s="152" t="s">
        <v>19</v>
      </c>
      <c r="I305" s="154"/>
      <c r="L305" s="150"/>
      <c r="M305" s="155"/>
      <c r="T305" s="156"/>
      <c r="AT305" s="152" t="s">
        <v>201</v>
      </c>
      <c r="AU305" s="152" t="s">
        <v>87</v>
      </c>
      <c r="AV305" s="12" t="s">
        <v>81</v>
      </c>
      <c r="AW305" s="12" t="s">
        <v>33</v>
      </c>
      <c r="AX305" s="12" t="s">
        <v>74</v>
      </c>
      <c r="AY305" s="152" t="s">
        <v>187</v>
      </c>
    </row>
    <row r="306" spans="2:65" s="13" customFormat="1">
      <c r="B306" s="157"/>
      <c r="D306" s="151" t="s">
        <v>201</v>
      </c>
      <c r="E306" s="158" t="s">
        <v>19</v>
      </c>
      <c r="F306" s="159" t="s">
        <v>4181</v>
      </c>
      <c r="H306" s="160">
        <v>2.13</v>
      </c>
      <c r="I306" s="161"/>
      <c r="L306" s="157"/>
      <c r="M306" s="162"/>
      <c r="T306" s="163"/>
      <c r="AT306" s="158" t="s">
        <v>201</v>
      </c>
      <c r="AU306" s="158" t="s">
        <v>87</v>
      </c>
      <c r="AV306" s="13" t="s">
        <v>87</v>
      </c>
      <c r="AW306" s="13" t="s">
        <v>33</v>
      </c>
      <c r="AX306" s="13" t="s">
        <v>74</v>
      </c>
      <c r="AY306" s="158" t="s">
        <v>187</v>
      </c>
    </row>
    <row r="307" spans="2:65" s="15" customFormat="1">
      <c r="B307" s="171"/>
      <c r="D307" s="151" t="s">
        <v>201</v>
      </c>
      <c r="E307" s="172" t="s">
        <v>19</v>
      </c>
      <c r="F307" s="173" t="s">
        <v>207</v>
      </c>
      <c r="H307" s="174">
        <v>2.13</v>
      </c>
      <c r="I307" s="175"/>
      <c r="L307" s="171"/>
      <c r="M307" s="176"/>
      <c r="T307" s="177"/>
      <c r="AT307" s="172" t="s">
        <v>201</v>
      </c>
      <c r="AU307" s="172" t="s">
        <v>87</v>
      </c>
      <c r="AV307" s="15" t="s">
        <v>193</v>
      </c>
      <c r="AW307" s="15" t="s">
        <v>33</v>
      </c>
      <c r="AX307" s="15" t="s">
        <v>81</v>
      </c>
      <c r="AY307" s="172" t="s">
        <v>187</v>
      </c>
    </row>
    <row r="308" spans="2:65" s="1" customFormat="1" ht="33" customHeight="1">
      <c r="B308" s="33"/>
      <c r="C308" s="133" t="s">
        <v>443</v>
      </c>
      <c r="D308" s="133" t="s">
        <v>189</v>
      </c>
      <c r="E308" s="134" t="s">
        <v>4182</v>
      </c>
      <c r="F308" s="135" t="s">
        <v>4183</v>
      </c>
      <c r="G308" s="136" t="s">
        <v>142</v>
      </c>
      <c r="H308" s="137">
        <v>1.704</v>
      </c>
      <c r="I308" s="138"/>
      <c r="J308" s="139">
        <f>ROUND(I308*H308,2)</f>
        <v>0</v>
      </c>
      <c r="K308" s="135" t="s">
        <v>197</v>
      </c>
      <c r="L308" s="33"/>
      <c r="M308" s="140" t="s">
        <v>19</v>
      </c>
      <c r="N308" s="141" t="s">
        <v>46</v>
      </c>
      <c r="P308" s="142">
        <f>O308*H308</f>
        <v>0</v>
      </c>
      <c r="Q308" s="142">
        <v>0</v>
      </c>
      <c r="R308" s="142">
        <f>Q308*H308</f>
        <v>0</v>
      </c>
      <c r="S308" s="142">
        <v>0</v>
      </c>
      <c r="T308" s="143">
        <f>S308*H308</f>
        <v>0</v>
      </c>
      <c r="AR308" s="144" t="s">
        <v>193</v>
      </c>
      <c r="AT308" s="144" t="s">
        <v>189</v>
      </c>
      <c r="AU308" s="144" t="s">
        <v>87</v>
      </c>
      <c r="AY308" s="18" t="s">
        <v>187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8" t="s">
        <v>87</v>
      </c>
      <c r="BK308" s="145">
        <f>ROUND(I308*H308,2)</f>
        <v>0</v>
      </c>
      <c r="BL308" s="18" t="s">
        <v>193</v>
      </c>
      <c r="BM308" s="144" t="s">
        <v>4184</v>
      </c>
    </row>
    <row r="309" spans="2:65" s="1" customFormat="1">
      <c r="B309" s="33"/>
      <c r="D309" s="146" t="s">
        <v>199</v>
      </c>
      <c r="F309" s="147" t="s">
        <v>4185</v>
      </c>
      <c r="I309" s="148"/>
      <c r="L309" s="33"/>
      <c r="M309" s="149"/>
      <c r="T309" s="52"/>
      <c r="AT309" s="18" t="s">
        <v>199</v>
      </c>
      <c r="AU309" s="18" t="s">
        <v>87</v>
      </c>
    </row>
    <row r="310" spans="2:65" s="1" customFormat="1" ht="37.950000000000003" customHeight="1">
      <c r="B310" s="33"/>
      <c r="C310" s="133" t="s">
        <v>451</v>
      </c>
      <c r="D310" s="133" t="s">
        <v>189</v>
      </c>
      <c r="E310" s="134" t="s">
        <v>4186</v>
      </c>
      <c r="F310" s="135" t="s">
        <v>4187</v>
      </c>
      <c r="G310" s="136" t="s">
        <v>142</v>
      </c>
      <c r="H310" s="137">
        <v>2.13</v>
      </c>
      <c r="I310" s="138"/>
      <c r="J310" s="139">
        <f>ROUND(I310*H310,2)</f>
        <v>0</v>
      </c>
      <c r="K310" s="135" t="s">
        <v>197</v>
      </c>
      <c r="L310" s="33"/>
      <c r="M310" s="140" t="s">
        <v>19</v>
      </c>
      <c r="N310" s="141" t="s">
        <v>46</v>
      </c>
      <c r="P310" s="142">
        <f>O310*H310</f>
        <v>0</v>
      </c>
      <c r="Q310" s="142">
        <v>0</v>
      </c>
      <c r="R310" s="142">
        <f>Q310*H310</f>
        <v>0</v>
      </c>
      <c r="S310" s="142">
        <v>0</v>
      </c>
      <c r="T310" s="143">
        <f>S310*H310</f>
        <v>0</v>
      </c>
      <c r="AR310" s="144" t="s">
        <v>193</v>
      </c>
      <c r="AT310" s="144" t="s">
        <v>189</v>
      </c>
      <c r="AU310" s="144" t="s">
        <v>87</v>
      </c>
      <c r="AY310" s="18" t="s">
        <v>187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8" t="s">
        <v>87</v>
      </c>
      <c r="BK310" s="145">
        <f>ROUND(I310*H310,2)</f>
        <v>0</v>
      </c>
      <c r="BL310" s="18" t="s">
        <v>193</v>
      </c>
      <c r="BM310" s="144" t="s">
        <v>4188</v>
      </c>
    </row>
    <row r="311" spans="2:65" s="1" customFormat="1">
      <c r="B311" s="33"/>
      <c r="D311" s="146" t="s">
        <v>199</v>
      </c>
      <c r="F311" s="147" t="s">
        <v>4189</v>
      </c>
      <c r="I311" s="148"/>
      <c r="L311" s="33"/>
      <c r="M311" s="149"/>
      <c r="T311" s="52"/>
      <c r="AT311" s="18" t="s">
        <v>199</v>
      </c>
      <c r="AU311" s="18" t="s">
        <v>87</v>
      </c>
    </row>
    <row r="312" spans="2:65" s="1" customFormat="1" ht="44.25" customHeight="1">
      <c r="B312" s="33"/>
      <c r="C312" s="133" t="s">
        <v>458</v>
      </c>
      <c r="D312" s="133" t="s">
        <v>189</v>
      </c>
      <c r="E312" s="134" t="s">
        <v>1678</v>
      </c>
      <c r="F312" s="135" t="s">
        <v>1679</v>
      </c>
      <c r="G312" s="136" t="s">
        <v>142</v>
      </c>
      <c r="H312" s="137">
        <v>1.704</v>
      </c>
      <c r="I312" s="138"/>
      <c r="J312" s="139">
        <f>ROUND(I312*H312,2)</f>
        <v>0</v>
      </c>
      <c r="K312" s="135" t="s">
        <v>197</v>
      </c>
      <c r="L312" s="33"/>
      <c r="M312" s="140" t="s">
        <v>19</v>
      </c>
      <c r="N312" s="141" t="s">
        <v>46</v>
      </c>
      <c r="P312" s="142">
        <f>O312*H312</f>
        <v>0</v>
      </c>
      <c r="Q312" s="142">
        <v>0</v>
      </c>
      <c r="R312" s="142">
        <f>Q312*H312</f>
        <v>0</v>
      </c>
      <c r="S312" s="142">
        <v>0</v>
      </c>
      <c r="T312" s="143">
        <f>S312*H312</f>
        <v>0</v>
      </c>
      <c r="AR312" s="144" t="s">
        <v>193</v>
      </c>
      <c r="AT312" s="144" t="s">
        <v>189</v>
      </c>
      <c r="AU312" s="144" t="s">
        <v>87</v>
      </c>
      <c r="AY312" s="18" t="s">
        <v>187</v>
      </c>
      <c r="BE312" s="145">
        <f>IF(N312="základní",J312,0)</f>
        <v>0</v>
      </c>
      <c r="BF312" s="145">
        <f>IF(N312="snížená",J312,0)</f>
        <v>0</v>
      </c>
      <c r="BG312" s="145">
        <f>IF(N312="zákl. přenesená",J312,0)</f>
        <v>0</v>
      </c>
      <c r="BH312" s="145">
        <f>IF(N312="sníž. přenesená",J312,0)</f>
        <v>0</v>
      </c>
      <c r="BI312" s="145">
        <f>IF(N312="nulová",J312,0)</f>
        <v>0</v>
      </c>
      <c r="BJ312" s="18" t="s">
        <v>87</v>
      </c>
      <c r="BK312" s="145">
        <f>ROUND(I312*H312,2)</f>
        <v>0</v>
      </c>
      <c r="BL312" s="18" t="s">
        <v>193</v>
      </c>
      <c r="BM312" s="144" t="s">
        <v>4190</v>
      </c>
    </row>
    <row r="313" spans="2:65" s="1" customFormat="1">
      <c r="B313" s="33"/>
      <c r="D313" s="146" t="s">
        <v>199</v>
      </c>
      <c r="F313" s="147" t="s">
        <v>1681</v>
      </c>
      <c r="I313" s="148"/>
      <c r="L313" s="33"/>
      <c r="M313" s="149"/>
      <c r="T313" s="52"/>
      <c r="AT313" s="18" t="s">
        <v>199</v>
      </c>
      <c r="AU313" s="18" t="s">
        <v>87</v>
      </c>
    </row>
    <row r="314" spans="2:65" s="1" customFormat="1" ht="21.75" customHeight="1">
      <c r="B314" s="33"/>
      <c r="C314" s="133" t="s">
        <v>463</v>
      </c>
      <c r="D314" s="133" t="s">
        <v>189</v>
      </c>
      <c r="E314" s="134" t="s">
        <v>1686</v>
      </c>
      <c r="F314" s="135" t="s">
        <v>1687</v>
      </c>
      <c r="G314" s="136" t="s">
        <v>241</v>
      </c>
      <c r="H314" s="137">
        <v>0.123</v>
      </c>
      <c r="I314" s="138"/>
      <c r="J314" s="139">
        <f>ROUND(I314*H314,2)</f>
        <v>0</v>
      </c>
      <c r="K314" s="135" t="s">
        <v>197</v>
      </c>
      <c r="L314" s="33"/>
      <c r="M314" s="140" t="s">
        <v>19</v>
      </c>
      <c r="N314" s="141" t="s">
        <v>46</v>
      </c>
      <c r="P314" s="142">
        <f>O314*H314</f>
        <v>0</v>
      </c>
      <c r="Q314" s="142">
        <v>1.0627727796999999</v>
      </c>
      <c r="R314" s="142">
        <f>Q314*H314</f>
        <v>0.13072105190309999</v>
      </c>
      <c r="S314" s="142">
        <v>0</v>
      </c>
      <c r="T314" s="143">
        <f>S314*H314</f>
        <v>0</v>
      </c>
      <c r="AR314" s="144" t="s">
        <v>193</v>
      </c>
      <c r="AT314" s="144" t="s">
        <v>189</v>
      </c>
      <c r="AU314" s="144" t="s">
        <v>87</v>
      </c>
      <c r="AY314" s="18" t="s">
        <v>187</v>
      </c>
      <c r="BE314" s="145">
        <f>IF(N314="základní",J314,0)</f>
        <v>0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8" t="s">
        <v>87</v>
      </c>
      <c r="BK314" s="145">
        <f>ROUND(I314*H314,2)</f>
        <v>0</v>
      </c>
      <c r="BL314" s="18" t="s">
        <v>193</v>
      </c>
      <c r="BM314" s="144" t="s">
        <v>4191</v>
      </c>
    </row>
    <row r="315" spans="2:65" s="1" customFormat="1">
      <c r="B315" s="33"/>
      <c r="D315" s="146" t="s">
        <v>199</v>
      </c>
      <c r="F315" s="147" t="s">
        <v>1689</v>
      </c>
      <c r="I315" s="148"/>
      <c r="L315" s="33"/>
      <c r="M315" s="149"/>
      <c r="T315" s="52"/>
      <c r="AT315" s="18" t="s">
        <v>199</v>
      </c>
      <c r="AU315" s="18" t="s">
        <v>87</v>
      </c>
    </row>
    <row r="316" spans="2:65" s="12" customFormat="1">
      <c r="B316" s="150"/>
      <c r="D316" s="151" t="s">
        <v>201</v>
      </c>
      <c r="E316" s="152" t="s">
        <v>19</v>
      </c>
      <c r="F316" s="153" t="s">
        <v>4192</v>
      </c>
      <c r="H316" s="152" t="s">
        <v>19</v>
      </c>
      <c r="I316" s="154"/>
      <c r="L316" s="150"/>
      <c r="M316" s="155"/>
      <c r="T316" s="156"/>
      <c r="AT316" s="152" t="s">
        <v>201</v>
      </c>
      <c r="AU316" s="152" t="s">
        <v>87</v>
      </c>
      <c r="AV316" s="12" t="s">
        <v>81</v>
      </c>
      <c r="AW316" s="12" t="s">
        <v>33</v>
      </c>
      <c r="AX316" s="12" t="s">
        <v>74</v>
      </c>
      <c r="AY316" s="152" t="s">
        <v>187</v>
      </c>
    </row>
    <row r="317" spans="2:65" s="12" customFormat="1">
      <c r="B317" s="150"/>
      <c r="D317" s="151" t="s">
        <v>201</v>
      </c>
      <c r="E317" s="152" t="s">
        <v>19</v>
      </c>
      <c r="F317" s="153" t="s">
        <v>4050</v>
      </c>
      <c r="H317" s="152" t="s">
        <v>19</v>
      </c>
      <c r="I317" s="154"/>
      <c r="L317" s="150"/>
      <c r="M317" s="155"/>
      <c r="T317" s="156"/>
      <c r="AT317" s="152" t="s">
        <v>201</v>
      </c>
      <c r="AU317" s="152" t="s">
        <v>87</v>
      </c>
      <c r="AV317" s="12" t="s">
        <v>81</v>
      </c>
      <c r="AW317" s="12" t="s">
        <v>33</v>
      </c>
      <c r="AX317" s="12" t="s">
        <v>74</v>
      </c>
      <c r="AY317" s="152" t="s">
        <v>187</v>
      </c>
    </row>
    <row r="318" spans="2:65" s="12" customFormat="1">
      <c r="B318" s="150"/>
      <c r="D318" s="151" t="s">
        <v>201</v>
      </c>
      <c r="E318" s="152" t="s">
        <v>19</v>
      </c>
      <c r="F318" s="153" t="s">
        <v>4051</v>
      </c>
      <c r="H318" s="152" t="s">
        <v>19</v>
      </c>
      <c r="I318" s="154"/>
      <c r="L318" s="150"/>
      <c r="M318" s="155"/>
      <c r="T318" s="156"/>
      <c r="AT318" s="152" t="s">
        <v>201</v>
      </c>
      <c r="AU318" s="152" t="s">
        <v>87</v>
      </c>
      <c r="AV318" s="12" t="s">
        <v>81</v>
      </c>
      <c r="AW318" s="12" t="s">
        <v>33</v>
      </c>
      <c r="AX318" s="12" t="s">
        <v>74</v>
      </c>
      <c r="AY318" s="152" t="s">
        <v>187</v>
      </c>
    </row>
    <row r="319" spans="2:65" s="13" customFormat="1">
      <c r="B319" s="157"/>
      <c r="D319" s="151" t="s">
        <v>201</v>
      </c>
      <c r="E319" s="158" t="s">
        <v>19</v>
      </c>
      <c r="F319" s="159" t="s">
        <v>4193</v>
      </c>
      <c r="H319" s="160">
        <v>0.123</v>
      </c>
      <c r="I319" s="161"/>
      <c r="L319" s="157"/>
      <c r="M319" s="162"/>
      <c r="T319" s="163"/>
      <c r="AT319" s="158" t="s">
        <v>201</v>
      </c>
      <c r="AU319" s="158" t="s">
        <v>87</v>
      </c>
      <c r="AV319" s="13" t="s">
        <v>87</v>
      </c>
      <c r="AW319" s="13" t="s">
        <v>33</v>
      </c>
      <c r="AX319" s="13" t="s">
        <v>74</v>
      </c>
      <c r="AY319" s="158" t="s">
        <v>187</v>
      </c>
    </row>
    <row r="320" spans="2:65" s="15" customFormat="1">
      <c r="B320" s="171"/>
      <c r="D320" s="151" t="s">
        <v>201</v>
      </c>
      <c r="E320" s="172" t="s">
        <v>19</v>
      </c>
      <c r="F320" s="173" t="s">
        <v>207</v>
      </c>
      <c r="H320" s="174">
        <v>0.123</v>
      </c>
      <c r="I320" s="175"/>
      <c r="L320" s="171"/>
      <c r="M320" s="176"/>
      <c r="T320" s="177"/>
      <c r="AT320" s="172" t="s">
        <v>201</v>
      </c>
      <c r="AU320" s="172" t="s">
        <v>87</v>
      </c>
      <c r="AV320" s="15" t="s">
        <v>193</v>
      </c>
      <c r="AW320" s="15" t="s">
        <v>33</v>
      </c>
      <c r="AX320" s="15" t="s">
        <v>81</v>
      </c>
      <c r="AY320" s="172" t="s">
        <v>187</v>
      </c>
    </row>
    <row r="321" spans="2:65" s="1" customFormat="1" ht="37.950000000000003" customHeight="1">
      <c r="B321" s="33"/>
      <c r="C321" s="133" t="s">
        <v>469</v>
      </c>
      <c r="D321" s="133" t="s">
        <v>189</v>
      </c>
      <c r="E321" s="134" t="s">
        <v>4194</v>
      </c>
      <c r="F321" s="135" t="s">
        <v>4195</v>
      </c>
      <c r="G321" s="136" t="s">
        <v>248</v>
      </c>
      <c r="H321" s="137">
        <v>1</v>
      </c>
      <c r="I321" s="138"/>
      <c r="J321" s="139">
        <f>ROUND(I321*H321,2)</f>
        <v>0</v>
      </c>
      <c r="K321" s="135" t="s">
        <v>197</v>
      </c>
      <c r="L321" s="33"/>
      <c r="M321" s="140" t="s">
        <v>19</v>
      </c>
      <c r="N321" s="141" t="s">
        <v>46</v>
      </c>
      <c r="P321" s="142">
        <f>O321*H321</f>
        <v>0</v>
      </c>
      <c r="Q321" s="142">
        <v>9.0660000000000004E-2</v>
      </c>
      <c r="R321" s="142">
        <f>Q321*H321</f>
        <v>9.0660000000000004E-2</v>
      </c>
      <c r="S321" s="142">
        <v>0</v>
      </c>
      <c r="T321" s="143">
        <f>S321*H321</f>
        <v>0</v>
      </c>
      <c r="AR321" s="144" t="s">
        <v>193</v>
      </c>
      <c r="AT321" s="144" t="s">
        <v>189</v>
      </c>
      <c r="AU321" s="144" t="s">
        <v>87</v>
      </c>
      <c r="AY321" s="18" t="s">
        <v>187</v>
      </c>
      <c r="BE321" s="145">
        <f>IF(N321="základní",J321,0)</f>
        <v>0</v>
      </c>
      <c r="BF321" s="145">
        <f>IF(N321="snížená",J321,0)</f>
        <v>0</v>
      </c>
      <c r="BG321" s="145">
        <f>IF(N321="zákl. přenesená",J321,0)</f>
        <v>0</v>
      </c>
      <c r="BH321" s="145">
        <f>IF(N321="sníž. přenesená",J321,0)</f>
        <v>0</v>
      </c>
      <c r="BI321" s="145">
        <f>IF(N321="nulová",J321,0)</f>
        <v>0</v>
      </c>
      <c r="BJ321" s="18" t="s">
        <v>87</v>
      </c>
      <c r="BK321" s="145">
        <f>ROUND(I321*H321,2)</f>
        <v>0</v>
      </c>
      <c r="BL321" s="18" t="s">
        <v>193</v>
      </c>
      <c r="BM321" s="144" t="s">
        <v>4196</v>
      </c>
    </row>
    <row r="322" spans="2:65" s="1" customFormat="1">
      <c r="B322" s="33"/>
      <c r="D322" s="146" t="s">
        <v>199</v>
      </c>
      <c r="F322" s="147" t="s">
        <v>4197</v>
      </c>
      <c r="I322" s="148"/>
      <c r="L322" s="33"/>
      <c r="M322" s="149"/>
      <c r="T322" s="52"/>
      <c r="AT322" s="18" t="s">
        <v>199</v>
      </c>
      <c r="AU322" s="18" t="s">
        <v>87</v>
      </c>
    </row>
    <row r="323" spans="2:65" s="12" customFormat="1">
      <c r="B323" s="150"/>
      <c r="D323" s="151" t="s">
        <v>201</v>
      </c>
      <c r="E323" s="152" t="s">
        <v>19</v>
      </c>
      <c r="F323" s="153" t="s">
        <v>4050</v>
      </c>
      <c r="H323" s="152" t="s">
        <v>19</v>
      </c>
      <c r="I323" s="154"/>
      <c r="L323" s="150"/>
      <c r="M323" s="155"/>
      <c r="T323" s="156"/>
      <c r="AT323" s="152" t="s">
        <v>201</v>
      </c>
      <c r="AU323" s="152" t="s">
        <v>87</v>
      </c>
      <c r="AV323" s="12" t="s">
        <v>81</v>
      </c>
      <c r="AW323" s="12" t="s">
        <v>33</v>
      </c>
      <c r="AX323" s="12" t="s">
        <v>74</v>
      </c>
      <c r="AY323" s="152" t="s">
        <v>187</v>
      </c>
    </row>
    <row r="324" spans="2:65" s="12" customFormat="1">
      <c r="B324" s="150"/>
      <c r="D324" s="151" t="s">
        <v>201</v>
      </c>
      <c r="E324" s="152" t="s">
        <v>19</v>
      </c>
      <c r="F324" s="153" t="s">
        <v>4165</v>
      </c>
      <c r="H324" s="152" t="s">
        <v>19</v>
      </c>
      <c r="I324" s="154"/>
      <c r="L324" s="150"/>
      <c r="M324" s="155"/>
      <c r="T324" s="156"/>
      <c r="AT324" s="152" t="s">
        <v>201</v>
      </c>
      <c r="AU324" s="152" t="s">
        <v>87</v>
      </c>
      <c r="AV324" s="12" t="s">
        <v>81</v>
      </c>
      <c r="AW324" s="12" t="s">
        <v>33</v>
      </c>
      <c r="AX324" s="12" t="s">
        <v>74</v>
      </c>
      <c r="AY324" s="152" t="s">
        <v>187</v>
      </c>
    </row>
    <row r="325" spans="2:65" s="13" customFormat="1">
      <c r="B325" s="157"/>
      <c r="D325" s="151" t="s">
        <v>201</v>
      </c>
      <c r="E325" s="158" t="s">
        <v>19</v>
      </c>
      <c r="F325" s="159" t="s">
        <v>4198</v>
      </c>
      <c r="H325" s="160">
        <v>1</v>
      </c>
      <c r="I325" s="161"/>
      <c r="L325" s="157"/>
      <c r="M325" s="162"/>
      <c r="T325" s="163"/>
      <c r="AT325" s="158" t="s">
        <v>201</v>
      </c>
      <c r="AU325" s="158" t="s">
        <v>87</v>
      </c>
      <c r="AV325" s="13" t="s">
        <v>87</v>
      </c>
      <c r="AW325" s="13" t="s">
        <v>33</v>
      </c>
      <c r="AX325" s="13" t="s">
        <v>74</v>
      </c>
      <c r="AY325" s="158" t="s">
        <v>187</v>
      </c>
    </row>
    <row r="326" spans="2:65" s="15" customFormat="1">
      <c r="B326" s="171"/>
      <c r="D326" s="151" t="s">
        <v>201</v>
      </c>
      <c r="E326" s="172" t="s">
        <v>19</v>
      </c>
      <c r="F326" s="173" t="s">
        <v>207</v>
      </c>
      <c r="H326" s="174">
        <v>1</v>
      </c>
      <c r="I326" s="175"/>
      <c r="L326" s="171"/>
      <c r="M326" s="176"/>
      <c r="T326" s="177"/>
      <c r="AT326" s="172" t="s">
        <v>201</v>
      </c>
      <c r="AU326" s="172" t="s">
        <v>87</v>
      </c>
      <c r="AV326" s="15" t="s">
        <v>193</v>
      </c>
      <c r="AW326" s="15" t="s">
        <v>33</v>
      </c>
      <c r="AX326" s="15" t="s">
        <v>81</v>
      </c>
      <c r="AY326" s="172" t="s">
        <v>187</v>
      </c>
    </row>
    <row r="327" spans="2:65" s="11" customFormat="1" ht="22.95" customHeight="1">
      <c r="B327" s="121"/>
      <c r="D327" s="122" t="s">
        <v>73</v>
      </c>
      <c r="E327" s="131" t="s">
        <v>245</v>
      </c>
      <c r="F327" s="131" t="s">
        <v>294</v>
      </c>
      <c r="I327" s="124"/>
      <c r="J327" s="132">
        <f>BK327</f>
        <v>0</v>
      </c>
      <c r="L327" s="121"/>
      <c r="M327" s="126"/>
      <c r="P327" s="127">
        <f>SUM(P328:P422)</f>
        <v>0</v>
      </c>
      <c r="R327" s="127">
        <f>SUM(R328:R422)</f>
        <v>2.8524999999999996E-3</v>
      </c>
      <c r="T327" s="128">
        <f>SUM(T328:T422)</f>
        <v>34.298998999999995</v>
      </c>
      <c r="AR327" s="122" t="s">
        <v>81</v>
      </c>
      <c r="AT327" s="129" t="s">
        <v>73</v>
      </c>
      <c r="AU327" s="129" t="s">
        <v>81</v>
      </c>
      <c r="AY327" s="122" t="s">
        <v>187</v>
      </c>
      <c r="BK327" s="130">
        <f>SUM(BK328:BK422)</f>
        <v>0</v>
      </c>
    </row>
    <row r="328" spans="2:65" s="1" customFormat="1" ht="44.25" customHeight="1">
      <c r="B328" s="33"/>
      <c r="C328" s="133" t="s">
        <v>479</v>
      </c>
      <c r="D328" s="133" t="s">
        <v>189</v>
      </c>
      <c r="E328" s="134" t="s">
        <v>4199</v>
      </c>
      <c r="F328" s="135" t="s">
        <v>4200</v>
      </c>
      <c r="G328" s="136" t="s">
        <v>138</v>
      </c>
      <c r="H328" s="137">
        <v>160</v>
      </c>
      <c r="I328" s="138"/>
      <c r="J328" s="139">
        <f>ROUND(I328*H328,2)</f>
        <v>0</v>
      </c>
      <c r="K328" s="135" t="s">
        <v>197</v>
      </c>
      <c r="L328" s="33"/>
      <c r="M328" s="140" t="s">
        <v>19</v>
      </c>
      <c r="N328" s="141" t="s">
        <v>46</v>
      </c>
      <c r="P328" s="142">
        <f>O328*H328</f>
        <v>0</v>
      </c>
      <c r="Q328" s="142">
        <v>0</v>
      </c>
      <c r="R328" s="142">
        <f>Q328*H328</f>
        <v>0</v>
      </c>
      <c r="S328" s="142">
        <v>0</v>
      </c>
      <c r="T328" s="143">
        <f>S328*H328</f>
        <v>0</v>
      </c>
      <c r="AR328" s="144" t="s">
        <v>193</v>
      </c>
      <c r="AT328" s="144" t="s">
        <v>189</v>
      </c>
      <c r="AU328" s="144" t="s">
        <v>87</v>
      </c>
      <c r="AY328" s="18" t="s">
        <v>187</v>
      </c>
      <c r="BE328" s="145">
        <f>IF(N328="základní",J328,0)</f>
        <v>0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8" t="s">
        <v>87</v>
      </c>
      <c r="BK328" s="145">
        <f>ROUND(I328*H328,2)</f>
        <v>0</v>
      </c>
      <c r="BL328" s="18" t="s">
        <v>193</v>
      </c>
      <c r="BM328" s="144" t="s">
        <v>4201</v>
      </c>
    </row>
    <row r="329" spans="2:65" s="1" customFormat="1">
      <c r="B329" s="33"/>
      <c r="D329" s="146" t="s">
        <v>199</v>
      </c>
      <c r="F329" s="147" t="s">
        <v>4202</v>
      </c>
      <c r="I329" s="148"/>
      <c r="L329" s="33"/>
      <c r="M329" s="149"/>
      <c r="T329" s="52"/>
      <c r="AT329" s="18" t="s">
        <v>199</v>
      </c>
      <c r="AU329" s="18" t="s">
        <v>87</v>
      </c>
    </row>
    <row r="330" spans="2:65" s="13" customFormat="1">
      <c r="B330" s="157"/>
      <c r="D330" s="151" t="s">
        <v>201</v>
      </c>
      <c r="E330" s="158" t="s">
        <v>19</v>
      </c>
      <c r="F330" s="159" t="s">
        <v>2106</v>
      </c>
      <c r="H330" s="160">
        <v>160</v>
      </c>
      <c r="I330" s="161"/>
      <c r="L330" s="157"/>
      <c r="M330" s="162"/>
      <c r="T330" s="163"/>
      <c r="AT330" s="158" t="s">
        <v>201</v>
      </c>
      <c r="AU330" s="158" t="s">
        <v>87</v>
      </c>
      <c r="AV330" s="13" t="s">
        <v>87</v>
      </c>
      <c r="AW330" s="13" t="s">
        <v>33</v>
      </c>
      <c r="AX330" s="13" t="s">
        <v>74</v>
      </c>
      <c r="AY330" s="158" t="s">
        <v>187</v>
      </c>
    </row>
    <row r="331" spans="2:65" s="15" customFormat="1">
      <c r="B331" s="171"/>
      <c r="D331" s="151" t="s">
        <v>201</v>
      </c>
      <c r="E331" s="172" t="s">
        <v>4009</v>
      </c>
      <c r="F331" s="173" t="s">
        <v>207</v>
      </c>
      <c r="H331" s="174">
        <v>160</v>
      </c>
      <c r="I331" s="175"/>
      <c r="L331" s="171"/>
      <c r="M331" s="176"/>
      <c r="T331" s="177"/>
      <c r="AT331" s="172" t="s">
        <v>201</v>
      </c>
      <c r="AU331" s="172" t="s">
        <v>87</v>
      </c>
      <c r="AV331" s="15" t="s">
        <v>193</v>
      </c>
      <c r="AW331" s="15" t="s">
        <v>33</v>
      </c>
      <c r="AX331" s="15" t="s">
        <v>81</v>
      </c>
      <c r="AY331" s="172" t="s">
        <v>187</v>
      </c>
    </row>
    <row r="332" spans="2:65" s="1" customFormat="1" ht="49.2" customHeight="1">
      <c r="B332" s="33"/>
      <c r="C332" s="133" t="s">
        <v>485</v>
      </c>
      <c r="D332" s="133" t="s">
        <v>189</v>
      </c>
      <c r="E332" s="134" t="s">
        <v>4203</v>
      </c>
      <c r="F332" s="135" t="s">
        <v>4204</v>
      </c>
      <c r="G332" s="136" t="s">
        <v>138</v>
      </c>
      <c r="H332" s="137">
        <v>7200</v>
      </c>
      <c r="I332" s="138"/>
      <c r="J332" s="139">
        <f>ROUND(I332*H332,2)</f>
        <v>0</v>
      </c>
      <c r="K332" s="135" t="s">
        <v>197</v>
      </c>
      <c r="L332" s="33"/>
      <c r="M332" s="140" t="s">
        <v>19</v>
      </c>
      <c r="N332" s="141" t="s">
        <v>46</v>
      </c>
      <c r="P332" s="142">
        <f>O332*H332</f>
        <v>0</v>
      </c>
      <c r="Q332" s="142">
        <v>0</v>
      </c>
      <c r="R332" s="142">
        <f>Q332*H332</f>
        <v>0</v>
      </c>
      <c r="S332" s="142">
        <v>0</v>
      </c>
      <c r="T332" s="143">
        <f>S332*H332</f>
        <v>0</v>
      </c>
      <c r="AR332" s="144" t="s">
        <v>193</v>
      </c>
      <c r="AT332" s="144" t="s">
        <v>189</v>
      </c>
      <c r="AU332" s="144" t="s">
        <v>87</v>
      </c>
      <c r="AY332" s="18" t="s">
        <v>187</v>
      </c>
      <c r="BE332" s="145">
        <f>IF(N332="základní",J332,0)</f>
        <v>0</v>
      </c>
      <c r="BF332" s="145">
        <f>IF(N332="snížená",J332,0)</f>
        <v>0</v>
      </c>
      <c r="BG332" s="145">
        <f>IF(N332="zákl. přenesená",J332,0)</f>
        <v>0</v>
      </c>
      <c r="BH332" s="145">
        <f>IF(N332="sníž. přenesená",J332,0)</f>
        <v>0</v>
      </c>
      <c r="BI332" s="145">
        <f>IF(N332="nulová",J332,0)</f>
        <v>0</v>
      </c>
      <c r="BJ332" s="18" t="s">
        <v>87</v>
      </c>
      <c r="BK332" s="145">
        <f>ROUND(I332*H332,2)</f>
        <v>0</v>
      </c>
      <c r="BL332" s="18" t="s">
        <v>193</v>
      </c>
      <c r="BM332" s="144" t="s">
        <v>4205</v>
      </c>
    </row>
    <row r="333" spans="2:65" s="1" customFormat="1">
      <c r="B333" s="33"/>
      <c r="D333" s="146" t="s">
        <v>199</v>
      </c>
      <c r="F333" s="147" t="s">
        <v>4206</v>
      </c>
      <c r="I333" s="148"/>
      <c r="L333" s="33"/>
      <c r="M333" s="149"/>
      <c r="T333" s="52"/>
      <c r="AT333" s="18" t="s">
        <v>199</v>
      </c>
      <c r="AU333" s="18" t="s">
        <v>87</v>
      </c>
    </row>
    <row r="334" spans="2:65" s="13" customFormat="1">
      <c r="B334" s="157"/>
      <c r="D334" s="151" t="s">
        <v>201</v>
      </c>
      <c r="E334" s="158" t="s">
        <v>19</v>
      </c>
      <c r="F334" s="159" t="s">
        <v>4207</v>
      </c>
      <c r="H334" s="160">
        <v>7200</v>
      </c>
      <c r="I334" s="161"/>
      <c r="L334" s="157"/>
      <c r="M334" s="162"/>
      <c r="T334" s="163"/>
      <c r="AT334" s="158" t="s">
        <v>201</v>
      </c>
      <c r="AU334" s="158" t="s">
        <v>87</v>
      </c>
      <c r="AV334" s="13" t="s">
        <v>87</v>
      </c>
      <c r="AW334" s="13" t="s">
        <v>33</v>
      </c>
      <c r="AX334" s="13" t="s">
        <v>74</v>
      </c>
      <c r="AY334" s="158" t="s">
        <v>187</v>
      </c>
    </row>
    <row r="335" spans="2:65" s="15" customFormat="1">
      <c r="B335" s="171"/>
      <c r="D335" s="151" t="s">
        <v>201</v>
      </c>
      <c r="E335" s="172" t="s">
        <v>19</v>
      </c>
      <c r="F335" s="173" t="s">
        <v>207</v>
      </c>
      <c r="H335" s="174">
        <v>7200</v>
      </c>
      <c r="I335" s="175"/>
      <c r="L335" s="171"/>
      <c r="M335" s="176"/>
      <c r="T335" s="177"/>
      <c r="AT335" s="172" t="s">
        <v>201</v>
      </c>
      <c r="AU335" s="172" t="s">
        <v>87</v>
      </c>
      <c r="AV335" s="15" t="s">
        <v>193</v>
      </c>
      <c r="AW335" s="15" t="s">
        <v>33</v>
      </c>
      <c r="AX335" s="15" t="s">
        <v>81</v>
      </c>
      <c r="AY335" s="172" t="s">
        <v>187</v>
      </c>
    </row>
    <row r="336" spans="2:65" s="1" customFormat="1" ht="62.7" customHeight="1">
      <c r="B336" s="33"/>
      <c r="C336" s="133" t="s">
        <v>491</v>
      </c>
      <c r="D336" s="133" t="s">
        <v>189</v>
      </c>
      <c r="E336" s="134" t="s">
        <v>4208</v>
      </c>
      <c r="F336" s="135" t="s">
        <v>4209</v>
      </c>
      <c r="G336" s="136" t="s">
        <v>248</v>
      </c>
      <c r="H336" s="137">
        <v>2</v>
      </c>
      <c r="I336" s="138"/>
      <c r="J336" s="139">
        <f>ROUND(I336*H336,2)</f>
        <v>0</v>
      </c>
      <c r="K336" s="135" t="s">
        <v>197</v>
      </c>
      <c r="L336" s="33"/>
      <c r="M336" s="140" t="s">
        <v>19</v>
      </c>
      <c r="N336" s="141" t="s">
        <v>46</v>
      </c>
      <c r="P336" s="142">
        <f>O336*H336</f>
        <v>0</v>
      </c>
      <c r="Q336" s="142">
        <v>0</v>
      </c>
      <c r="R336" s="142">
        <f>Q336*H336</f>
        <v>0</v>
      </c>
      <c r="S336" s="142">
        <v>0</v>
      </c>
      <c r="T336" s="143">
        <f>S336*H336</f>
        <v>0</v>
      </c>
      <c r="AR336" s="144" t="s">
        <v>193</v>
      </c>
      <c r="AT336" s="144" t="s">
        <v>189</v>
      </c>
      <c r="AU336" s="144" t="s">
        <v>87</v>
      </c>
      <c r="AY336" s="18" t="s">
        <v>187</v>
      </c>
      <c r="BE336" s="145">
        <f>IF(N336="základní",J336,0)</f>
        <v>0</v>
      </c>
      <c r="BF336" s="145">
        <f>IF(N336="snížená",J336,0)</f>
        <v>0</v>
      </c>
      <c r="BG336" s="145">
        <f>IF(N336="zákl. přenesená",J336,0)</f>
        <v>0</v>
      </c>
      <c r="BH336" s="145">
        <f>IF(N336="sníž. přenesená",J336,0)</f>
        <v>0</v>
      </c>
      <c r="BI336" s="145">
        <f>IF(N336="nulová",J336,0)</f>
        <v>0</v>
      </c>
      <c r="BJ336" s="18" t="s">
        <v>87</v>
      </c>
      <c r="BK336" s="145">
        <f>ROUND(I336*H336,2)</f>
        <v>0</v>
      </c>
      <c r="BL336" s="18" t="s">
        <v>193</v>
      </c>
      <c r="BM336" s="144" t="s">
        <v>4210</v>
      </c>
    </row>
    <row r="337" spans="2:65" s="1" customFormat="1">
      <c r="B337" s="33"/>
      <c r="D337" s="146" t="s">
        <v>199</v>
      </c>
      <c r="F337" s="147" t="s">
        <v>4211</v>
      </c>
      <c r="I337" s="148"/>
      <c r="L337" s="33"/>
      <c r="M337" s="149"/>
      <c r="T337" s="52"/>
      <c r="AT337" s="18" t="s">
        <v>199</v>
      </c>
      <c r="AU337" s="18" t="s">
        <v>87</v>
      </c>
    </row>
    <row r="338" spans="2:65" s="13" customFormat="1">
      <c r="B338" s="157"/>
      <c r="D338" s="151" t="s">
        <v>201</v>
      </c>
      <c r="E338" s="158" t="s">
        <v>19</v>
      </c>
      <c r="F338" s="159" t="s">
        <v>87</v>
      </c>
      <c r="H338" s="160">
        <v>2</v>
      </c>
      <c r="I338" s="161"/>
      <c r="L338" s="157"/>
      <c r="M338" s="162"/>
      <c r="T338" s="163"/>
      <c r="AT338" s="158" t="s">
        <v>201</v>
      </c>
      <c r="AU338" s="158" t="s">
        <v>87</v>
      </c>
      <c r="AV338" s="13" t="s">
        <v>87</v>
      </c>
      <c r="AW338" s="13" t="s">
        <v>33</v>
      </c>
      <c r="AX338" s="13" t="s">
        <v>74</v>
      </c>
      <c r="AY338" s="158" t="s">
        <v>187</v>
      </c>
    </row>
    <row r="339" spans="2:65" s="15" customFormat="1">
      <c r="B339" s="171"/>
      <c r="D339" s="151" t="s">
        <v>201</v>
      </c>
      <c r="E339" s="172" t="s">
        <v>19</v>
      </c>
      <c r="F339" s="173" t="s">
        <v>207</v>
      </c>
      <c r="H339" s="174">
        <v>2</v>
      </c>
      <c r="I339" s="175"/>
      <c r="L339" s="171"/>
      <c r="M339" s="176"/>
      <c r="T339" s="177"/>
      <c r="AT339" s="172" t="s">
        <v>201</v>
      </c>
      <c r="AU339" s="172" t="s">
        <v>87</v>
      </c>
      <c r="AV339" s="15" t="s">
        <v>193</v>
      </c>
      <c r="AW339" s="15" t="s">
        <v>33</v>
      </c>
      <c r="AX339" s="15" t="s">
        <v>81</v>
      </c>
      <c r="AY339" s="172" t="s">
        <v>187</v>
      </c>
    </row>
    <row r="340" spans="2:65" s="1" customFormat="1" ht="44.25" customHeight="1">
      <c r="B340" s="33"/>
      <c r="C340" s="133" t="s">
        <v>498</v>
      </c>
      <c r="D340" s="133" t="s">
        <v>189</v>
      </c>
      <c r="E340" s="134" t="s">
        <v>4212</v>
      </c>
      <c r="F340" s="135" t="s">
        <v>4213</v>
      </c>
      <c r="G340" s="136" t="s">
        <v>138</v>
      </c>
      <c r="H340" s="137">
        <v>160</v>
      </c>
      <c r="I340" s="138"/>
      <c r="J340" s="139">
        <f>ROUND(I340*H340,2)</f>
        <v>0</v>
      </c>
      <c r="K340" s="135" t="s">
        <v>197</v>
      </c>
      <c r="L340" s="33"/>
      <c r="M340" s="140" t="s">
        <v>19</v>
      </c>
      <c r="N340" s="141" t="s">
        <v>46</v>
      </c>
      <c r="P340" s="142">
        <f>O340*H340</f>
        <v>0</v>
      </c>
      <c r="Q340" s="142">
        <v>0</v>
      </c>
      <c r="R340" s="142">
        <f>Q340*H340</f>
        <v>0</v>
      </c>
      <c r="S340" s="142">
        <v>0</v>
      </c>
      <c r="T340" s="143">
        <f>S340*H340</f>
        <v>0</v>
      </c>
      <c r="AR340" s="144" t="s">
        <v>193</v>
      </c>
      <c r="AT340" s="144" t="s">
        <v>189</v>
      </c>
      <c r="AU340" s="144" t="s">
        <v>87</v>
      </c>
      <c r="AY340" s="18" t="s">
        <v>187</v>
      </c>
      <c r="BE340" s="145">
        <f>IF(N340="základní",J340,0)</f>
        <v>0</v>
      </c>
      <c r="BF340" s="145">
        <f>IF(N340="snížená",J340,0)</f>
        <v>0</v>
      </c>
      <c r="BG340" s="145">
        <f>IF(N340="zákl. přenesená",J340,0)</f>
        <v>0</v>
      </c>
      <c r="BH340" s="145">
        <f>IF(N340="sníž. přenesená",J340,0)</f>
        <v>0</v>
      </c>
      <c r="BI340" s="145">
        <f>IF(N340="nulová",J340,0)</f>
        <v>0</v>
      </c>
      <c r="BJ340" s="18" t="s">
        <v>87</v>
      </c>
      <c r="BK340" s="145">
        <f>ROUND(I340*H340,2)</f>
        <v>0</v>
      </c>
      <c r="BL340" s="18" t="s">
        <v>193</v>
      </c>
      <c r="BM340" s="144" t="s">
        <v>4214</v>
      </c>
    </row>
    <row r="341" spans="2:65" s="1" customFormat="1">
      <c r="B341" s="33"/>
      <c r="D341" s="146" t="s">
        <v>199</v>
      </c>
      <c r="F341" s="147" t="s">
        <v>4215</v>
      </c>
      <c r="I341" s="148"/>
      <c r="L341" s="33"/>
      <c r="M341" s="149"/>
      <c r="T341" s="52"/>
      <c r="AT341" s="18" t="s">
        <v>199</v>
      </c>
      <c r="AU341" s="18" t="s">
        <v>87</v>
      </c>
    </row>
    <row r="342" spans="2:65" s="13" customFormat="1">
      <c r="B342" s="157"/>
      <c r="D342" s="151" t="s">
        <v>201</v>
      </c>
      <c r="E342" s="158" t="s">
        <v>19</v>
      </c>
      <c r="F342" s="159" t="s">
        <v>4009</v>
      </c>
      <c r="H342" s="160">
        <v>160</v>
      </c>
      <c r="I342" s="161"/>
      <c r="L342" s="157"/>
      <c r="M342" s="162"/>
      <c r="T342" s="163"/>
      <c r="AT342" s="158" t="s">
        <v>201</v>
      </c>
      <c r="AU342" s="158" t="s">
        <v>87</v>
      </c>
      <c r="AV342" s="13" t="s">
        <v>87</v>
      </c>
      <c r="AW342" s="13" t="s">
        <v>33</v>
      </c>
      <c r="AX342" s="13" t="s">
        <v>74</v>
      </c>
      <c r="AY342" s="158" t="s">
        <v>187</v>
      </c>
    </row>
    <row r="343" spans="2:65" s="15" customFormat="1">
      <c r="B343" s="171"/>
      <c r="D343" s="151" t="s">
        <v>201</v>
      </c>
      <c r="E343" s="172" t="s">
        <v>19</v>
      </c>
      <c r="F343" s="173" t="s">
        <v>207</v>
      </c>
      <c r="H343" s="174">
        <v>160</v>
      </c>
      <c r="I343" s="175"/>
      <c r="L343" s="171"/>
      <c r="M343" s="176"/>
      <c r="T343" s="177"/>
      <c r="AT343" s="172" t="s">
        <v>201</v>
      </c>
      <c r="AU343" s="172" t="s">
        <v>87</v>
      </c>
      <c r="AV343" s="15" t="s">
        <v>193</v>
      </c>
      <c r="AW343" s="15" t="s">
        <v>33</v>
      </c>
      <c r="AX343" s="15" t="s">
        <v>81</v>
      </c>
      <c r="AY343" s="172" t="s">
        <v>187</v>
      </c>
    </row>
    <row r="344" spans="2:65" s="1" customFormat="1" ht="24.15" customHeight="1">
      <c r="B344" s="33"/>
      <c r="C344" s="133" t="s">
        <v>504</v>
      </c>
      <c r="D344" s="133" t="s">
        <v>189</v>
      </c>
      <c r="E344" s="134" t="s">
        <v>4216</v>
      </c>
      <c r="F344" s="135" t="s">
        <v>4217</v>
      </c>
      <c r="G344" s="136" t="s">
        <v>138</v>
      </c>
      <c r="H344" s="137">
        <v>160</v>
      </c>
      <c r="I344" s="138"/>
      <c r="J344" s="139">
        <f>ROUND(I344*H344,2)</f>
        <v>0</v>
      </c>
      <c r="K344" s="135" t="s">
        <v>197</v>
      </c>
      <c r="L344" s="33"/>
      <c r="M344" s="140" t="s">
        <v>19</v>
      </c>
      <c r="N344" s="141" t="s">
        <v>46</v>
      </c>
      <c r="P344" s="142">
        <f>O344*H344</f>
        <v>0</v>
      </c>
      <c r="Q344" s="142">
        <v>0</v>
      </c>
      <c r="R344" s="142">
        <f>Q344*H344</f>
        <v>0</v>
      </c>
      <c r="S344" s="142">
        <v>0</v>
      </c>
      <c r="T344" s="143">
        <f>S344*H344</f>
        <v>0</v>
      </c>
      <c r="AR344" s="144" t="s">
        <v>193</v>
      </c>
      <c r="AT344" s="144" t="s">
        <v>189</v>
      </c>
      <c r="AU344" s="144" t="s">
        <v>87</v>
      </c>
      <c r="AY344" s="18" t="s">
        <v>187</v>
      </c>
      <c r="BE344" s="145">
        <f>IF(N344="základní",J344,0)</f>
        <v>0</v>
      </c>
      <c r="BF344" s="145">
        <f>IF(N344="snížená",J344,0)</f>
        <v>0</v>
      </c>
      <c r="BG344" s="145">
        <f>IF(N344="zákl. přenesená",J344,0)</f>
        <v>0</v>
      </c>
      <c r="BH344" s="145">
        <f>IF(N344="sníž. přenesená",J344,0)</f>
        <v>0</v>
      </c>
      <c r="BI344" s="145">
        <f>IF(N344="nulová",J344,0)</f>
        <v>0</v>
      </c>
      <c r="BJ344" s="18" t="s">
        <v>87</v>
      </c>
      <c r="BK344" s="145">
        <f>ROUND(I344*H344,2)</f>
        <v>0</v>
      </c>
      <c r="BL344" s="18" t="s">
        <v>193</v>
      </c>
      <c r="BM344" s="144" t="s">
        <v>4218</v>
      </c>
    </row>
    <row r="345" spans="2:65" s="1" customFormat="1">
      <c r="B345" s="33"/>
      <c r="D345" s="146" t="s">
        <v>199</v>
      </c>
      <c r="F345" s="147" t="s">
        <v>4219</v>
      </c>
      <c r="I345" s="148"/>
      <c r="L345" s="33"/>
      <c r="M345" s="149"/>
      <c r="T345" s="52"/>
      <c r="AT345" s="18" t="s">
        <v>199</v>
      </c>
      <c r="AU345" s="18" t="s">
        <v>87</v>
      </c>
    </row>
    <row r="346" spans="2:65" s="13" customFormat="1">
      <c r="B346" s="157"/>
      <c r="D346" s="151" t="s">
        <v>201</v>
      </c>
      <c r="E346" s="158" t="s">
        <v>19</v>
      </c>
      <c r="F346" s="159" t="s">
        <v>4009</v>
      </c>
      <c r="H346" s="160">
        <v>160</v>
      </c>
      <c r="I346" s="161"/>
      <c r="L346" s="157"/>
      <c r="M346" s="162"/>
      <c r="T346" s="163"/>
      <c r="AT346" s="158" t="s">
        <v>201</v>
      </c>
      <c r="AU346" s="158" t="s">
        <v>87</v>
      </c>
      <c r="AV346" s="13" t="s">
        <v>87</v>
      </c>
      <c r="AW346" s="13" t="s">
        <v>33</v>
      </c>
      <c r="AX346" s="13" t="s">
        <v>74</v>
      </c>
      <c r="AY346" s="158" t="s">
        <v>187</v>
      </c>
    </row>
    <row r="347" spans="2:65" s="15" customFormat="1">
      <c r="B347" s="171"/>
      <c r="D347" s="151" t="s">
        <v>201</v>
      </c>
      <c r="E347" s="172" t="s">
        <v>19</v>
      </c>
      <c r="F347" s="173" t="s">
        <v>207</v>
      </c>
      <c r="H347" s="174">
        <v>160</v>
      </c>
      <c r="I347" s="175"/>
      <c r="L347" s="171"/>
      <c r="M347" s="176"/>
      <c r="T347" s="177"/>
      <c r="AT347" s="172" t="s">
        <v>201</v>
      </c>
      <c r="AU347" s="172" t="s">
        <v>87</v>
      </c>
      <c r="AV347" s="15" t="s">
        <v>193</v>
      </c>
      <c r="AW347" s="15" t="s">
        <v>33</v>
      </c>
      <c r="AX347" s="15" t="s">
        <v>81</v>
      </c>
      <c r="AY347" s="172" t="s">
        <v>187</v>
      </c>
    </row>
    <row r="348" spans="2:65" s="1" customFormat="1" ht="33" customHeight="1">
      <c r="B348" s="33"/>
      <c r="C348" s="133" t="s">
        <v>509</v>
      </c>
      <c r="D348" s="133" t="s">
        <v>189</v>
      </c>
      <c r="E348" s="134" t="s">
        <v>4220</v>
      </c>
      <c r="F348" s="135" t="s">
        <v>4221</v>
      </c>
      <c r="G348" s="136" t="s">
        <v>138</v>
      </c>
      <c r="H348" s="137">
        <v>7200</v>
      </c>
      <c r="I348" s="138"/>
      <c r="J348" s="139">
        <f>ROUND(I348*H348,2)</f>
        <v>0</v>
      </c>
      <c r="K348" s="135" t="s">
        <v>197</v>
      </c>
      <c r="L348" s="33"/>
      <c r="M348" s="140" t="s">
        <v>19</v>
      </c>
      <c r="N348" s="141" t="s">
        <v>46</v>
      </c>
      <c r="P348" s="142">
        <f>O348*H348</f>
        <v>0</v>
      </c>
      <c r="Q348" s="142">
        <v>0</v>
      </c>
      <c r="R348" s="142">
        <f>Q348*H348</f>
        <v>0</v>
      </c>
      <c r="S348" s="142">
        <v>0</v>
      </c>
      <c r="T348" s="143">
        <f>S348*H348</f>
        <v>0</v>
      </c>
      <c r="AR348" s="144" t="s">
        <v>193</v>
      </c>
      <c r="AT348" s="144" t="s">
        <v>189</v>
      </c>
      <c r="AU348" s="144" t="s">
        <v>87</v>
      </c>
      <c r="AY348" s="18" t="s">
        <v>187</v>
      </c>
      <c r="BE348" s="145">
        <f>IF(N348="základní",J348,0)</f>
        <v>0</v>
      </c>
      <c r="BF348" s="145">
        <f>IF(N348="snížená",J348,0)</f>
        <v>0</v>
      </c>
      <c r="BG348" s="145">
        <f>IF(N348="zákl. přenesená",J348,0)</f>
        <v>0</v>
      </c>
      <c r="BH348" s="145">
        <f>IF(N348="sníž. přenesená",J348,0)</f>
        <v>0</v>
      </c>
      <c r="BI348" s="145">
        <f>IF(N348="nulová",J348,0)</f>
        <v>0</v>
      </c>
      <c r="BJ348" s="18" t="s">
        <v>87</v>
      </c>
      <c r="BK348" s="145">
        <f>ROUND(I348*H348,2)</f>
        <v>0</v>
      </c>
      <c r="BL348" s="18" t="s">
        <v>193</v>
      </c>
      <c r="BM348" s="144" t="s">
        <v>4222</v>
      </c>
    </row>
    <row r="349" spans="2:65" s="1" customFormat="1">
      <c r="B349" s="33"/>
      <c r="D349" s="146" t="s">
        <v>199</v>
      </c>
      <c r="F349" s="147" t="s">
        <v>4223</v>
      </c>
      <c r="I349" s="148"/>
      <c r="L349" s="33"/>
      <c r="M349" s="149"/>
      <c r="T349" s="52"/>
      <c r="AT349" s="18" t="s">
        <v>199</v>
      </c>
      <c r="AU349" s="18" t="s">
        <v>87</v>
      </c>
    </row>
    <row r="350" spans="2:65" s="13" customFormat="1">
      <c r="B350" s="157"/>
      <c r="D350" s="151" t="s">
        <v>201</v>
      </c>
      <c r="E350" s="158" t="s">
        <v>19</v>
      </c>
      <c r="F350" s="159" t="s">
        <v>4207</v>
      </c>
      <c r="H350" s="160">
        <v>7200</v>
      </c>
      <c r="I350" s="161"/>
      <c r="L350" s="157"/>
      <c r="M350" s="162"/>
      <c r="T350" s="163"/>
      <c r="AT350" s="158" t="s">
        <v>201</v>
      </c>
      <c r="AU350" s="158" t="s">
        <v>87</v>
      </c>
      <c r="AV350" s="13" t="s">
        <v>87</v>
      </c>
      <c r="AW350" s="13" t="s">
        <v>33</v>
      </c>
      <c r="AX350" s="13" t="s">
        <v>74</v>
      </c>
      <c r="AY350" s="158" t="s">
        <v>187</v>
      </c>
    </row>
    <row r="351" spans="2:65" s="15" customFormat="1">
      <c r="B351" s="171"/>
      <c r="D351" s="151" t="s">
        <v>201</v>
      </c>
      <c r="E351" s="172" t="s">
        <v>19</v>
      </c>
      <c r="F351" s="173" t="s">
        <v>207</v>
      </c>
      <c r="H351" s="174">
        <v>7200</v>
      </c>
      <c r="I351" s="175"/>
      <c r="L351" s="171"/>
      <c r="M351" s="176"/>
      <c r="T351" s="177"/>
      <c r="AT351" s="172" t="s">
        <v>201</v>
      </c>
      <c r="AU351" s="172" t="s">
        <v>87</v>
      </c>
      <c r="AV351" s="15" t="s">
        <v>193</v>
      </c>
      <c r="AW351" s="15" t="s">
        <v>33</v>
      </c>
      <c r="AX351" s="15" t="s">
        <v>81</v>
      </c>
      <c r="AY351" s="172" t="s">
        <v>187</v>
      </c>
    </row>
    <row r="352" spans="2:65" s="1" customFormat="1" ht="24.15" customHeight="1">
      <c r="B352" s="33"/>
      <c r="C352" s="133" t="s">
        <v>526</v>
      </c>
      <c r="D352" s="133" t="s">
        <v>189</v>
      </c>
      <c r="E352" s="134" t="s">
        <v>4224</v>
      </c>
      <c r="F352" s="135" t="s">
        <v>4225</v>
      </c>
      <c r="G352" s="136" t="s">
        <v>138</v>
      </c>
      <c r="H352" s="137">
        <v>160</v>
      </c>
      <c r="I352" s="138"/>
      <c r="J352" s="139">
        <f>ROUND(I352*H352,2)</f>
        <v>0</v>
      </c>
      <c r="K352" s="135" t="s">
        <v>197</v>
      </c>
      <c r="L352" s="33"/>
      <c r="M352" s="140" t="s">
        <v>19</v>
      </c>
      <c r="N352" s="141" t="s">
        <v>46</v>
      </c>
      <c r="P352" s="142">
        <f>O352*H352</f>
        <v>0</v>
      </c>
      <c r="Q352" s="142">
        <v>0</v>
      </c>
      <c r="R352" s="142">
        <f>Q352*H352</f>
        <v>0</v>
      </c>
      <c r="S352" s="142">
        <v>0</v>
      </c>
      <c r="T352" s="143">
        <f>S352*H352</f>
        <v>0</v>
      </c>
      <c r="AR352" s="144" t="s">
        <v>193</v>
      </c>
      <c r="AT352" s="144" t="s">
        <v>189</v>
      </c>
      <c r="AU352" s="144" t="s">
        <v>87</v>
      </c>
      <c r="AY352" s="18" t="s">
        <v>187</v>
      </c>
      <c r="BE352" s="145">
        <f>IF(N352="základní",J352,0)</f>
        <v>0</v>
      </c>
      <c r="BF352" s="145">
        <f>IF(N352="snížená",J352,0)</f>
        <v>0</v>
      </c>
      <c r="BG352" s="145">
        <f>IF(N352="zákl. přenesená",J352,0)</f>
        <v>0</v>
      </c>
      <c r="BH352" s="145">
        <f>IF(N352="sníž. přenesená",J352,0)</f>
        <v>0</v>
      </c>
      <c r="BI352" s="145">
        <f>IF(N352="nulová",J352,0)</f>
        <v>0</v>
      </c>
      <c r="BJ352" s="18" t="s">
        <v>87</v>
      </c>
      <c r="BK352" s="145">
        <f>ROUND(I352*H352,2)</f>
        <v>0</v>
      </c>
      <c r="BL352" s="18" t="s">
        <v>193</v>
      </c>
      <c r="BM352" s="144" t="s">
        <v>4226</v>
      </c>
    </row>
    <row r="353" spans="2:65" s="1" customFormat="1">
      <c r="B353" s="33"/>
      <c r="D353" s="146" t="s">
        <v>199</v>
      </c>
      <c r="F353" s="147" t="s">
        <v>4227</v>
      </c>
      <c r="I353" s="148"/>
      <c r="L353" s="33"/>
      <c r="M353" s="149"/>
      <c r="T353" s="52"/>
      <c r="AT353" s="18" t="s">
        <v>199</v>
      </c>
      <c r="AU353" s="18" t="s">
        <v>87</v>
      </c>
    </row>
    <row r="354" spans="2:65" s="13" customFormat="1">
      <c r="B354" s="157"/>
      <c r="D354" s="151" t="s">
        <v>201</v>
      </c>
      <c r="E354" s="158" t="s">
        <v>19</v>
      </c>
      <c r="F354" s="159" t="s">
        <v>4009</v>
      </c>
      <c r="H354" s="160">
        <v>160</v>
      </c>
      <c r="I354" s="161"/>
      <c r="L354" s="157"/>
      <c r="M354" s="162"/>
      <c r="T354" s="163"/>
      <c r="AT354" s="158" t="s">
        <v>201</v>
      </c>
      <c r="AU354" s="158" t="s">
        <v>87</v>
      </c>
      <c r="AV354" s="13" t="s">
        <v>87</v>
      </c>
      <c r="AW354" s="13" t="s">
        <v>33</v>
      </c>
      <c r="AX354" s="13" t="s">
        <v>74</v>
      </c>
      <c r="AY354" s="158" t="s">
        <v>187</v>
      </c>
    </row>
    <row r="355" spans="2:65" s="15" customFormat="1">
      <c r="B355" s="171"/>
      <c r="D355" s="151" t="s">
        <v>201</v>
      </c>
      <c r="E355" s="172" t="s">
        <v>19</v>
      </c>
      <c r="F355" s="173" t="s">
        <v>207</v>
      </c>
      <c r="H355" s="174">
        <v>160</v>
      </c>
      <c r="I355" s="175"/>
      <c r="L355" s="171"/>
      <c r="M355" s="176"/>
      <c r="T355" s="177"/>
      <c r="AT355" s="172" t="s">
        <v>201</v>
      </c>
      <c r="AU355" s="172" t="s">
        <v>87</v>
      </c>
      <c r="AV355" s="15" t="s">
        <v>193</v>
      </c>
      <c r="AW355" s="15" t="s">
        <v>33</v>
      </c>
      <c r="AX355" s="15" t="s">
        <v>81</v>
      </c>
      <c r="AY355" s="172" t="s">
        <v>187</v>
      </c>
    </row>
    <row r="356" spans="2:65" s="1" customFormat="1" ht="37.950000000000003" customHeight="1">
      <c r="B356" s="33"/>
      <c r="C356" s="133" t="s">
        <v>534</v>
      </c>
      <c r="D356" s="133" t="s">
        <v>189</v>
      </c>
      <c r="E356" s="134" t="s">
        <v>1825</v>
      </c>
      <c r="F356" s="135" t="s">
        <v>1826</v>
      </c>
      <c r="G356" s="136" t="s">
        <v>138</v>
      </c>
      <c r="H356" s="137">
        <v>81.5</v>
      </c>
      <c r="I356" s="138"/>
      <c r="J356" s="139">
        <f>ROUND(I356*H356,2)</f>
        <v>0</v>
      </c>
      <c r="K356" s="135" t="s">
        <v>197</v>
      </c>
      <c r="L356" s="33"/>
      <c r="M356" s="140" t="s">
        <v>19</v>
      </c>
      <c r="N356" s="141" t="s">
        <v>46</v>
      </c>
      <c r="P356" s="142">
        <f>O356*H356</f>
        <v>0</v>
      </c>
      <c r="Q356" s="142">
        <v>0</v>
      </c>
      <c r="R356" s="142">
        <f>Q356*H356</f>
        <v>0</v>
      </c>
      <c r="S356" s="142">
        <v>0</v>
      </c>
      <c r="T356" s="143">
        <f>S356*H356</f>
        <v>0</v>
      </c>
      <c r="AR356" s="144" t="s">
        <v>193</v>
      </c>
      <c r="AT356" s="144" t="s">
        <v>189</v>
      </c>
      <c r="AU356" s="144" t="s">
        <v>87</v>
      </c>
      <c r="AY356" s="18" t="s">
        <v>187</v>
      </c>
      <c r="BE356" s="145">
        <f>IF(N356="základní",J356,0)</f>
        <v>0</v>
      </c>
      <c r="BF356" s="145">
        <f>IF(N356="snížená",J356,0)</f>
        <v>0</v>
      </c>
      <c r="BG356" s="145">
        <f>IF(N356="zákl. přenesená",J356,0)</f>
        <v>0</v>
      </c>
      <c r="BH356" s="145">
        <f>IF(N356="sníž. přenesená",J356,0)</f>
        <v>0</v>
      </c>
      <c r="BI356" s="145">
        <f>IF(N356="nulová",J356,0)</f>
        <v>0</v>
      </c>
      <c r="BJ356" s="18" t="s">
        <v>87</v>
      </c>
      <c r="BK356" s="145">
        <f>ROUND(I356*H356,2)</f>
        <v>0</v>
      </c>
      <c r="BL356" s="18" t="s">
        <v>193</v>
      </c>
      <c r="BM356" s="144" t="s">
        <v>4228</v>
      </c>
    </row>
    <row r="357" spans="2:65" s="1" customFormat="1">
      <c r="B357" s="33"/>
      <c r="D357" s="146" t="s">
        <v>199</v>
      </c>
      <c r="F357" s="147" t="s">
        <v>1828</v>
      </c>
      <c r="I357" s="148"/>
      <c r="L357" s="33"/>
      <c r="M357" s="149"/>
      <c r="T357" s="52"/>
      <c r="AT357" s="18" t="s">
        <v>199</v>
      </c>
      <c r="AU357" s="18" t="s">
        <v>87</v>
      </c>
    </row>
    <row r="358" spans="2:65" s="13" customFormat="1">
      <c r="B358" s="157"/>
      <c r="D358" s="151" t="s">
        <v>201</v>
      </c>
      <c r="E358" s="158" t="s">
        <v>19</v>
      </c>
      <c r="F358" s="159" t="s">
        <v>4229</v>
      </c>
      <c r="H358" s="160">
        <v>81.5</v>
      </c>
      <c r="I358" s="161"/>
      <c r="L358" s="157"/>
      <c r="M358" s="162"/>
      <c r="T358" s="163"/>
      <c r="AT358" s="158" t="s">
        <v>201</v>
      </c>
      <c r="AU358" s="158" t="s">
        <v>87</v>
      </c>
      <c r="AV358" s="13" t="s">
        <v>87</v>
      </c>
      <c r="AW358" s="13" t="s">
        <v>33</v>
      </c>
      <c r="AX358" s="13" t="s">
        <v>74</v>
      </c>
      <c r="AY358" s="158" t="s">
        <v>187</v>
      </c>
    </row>
    <row r="359" spans="2:65" s="15" customFormat="1">
      <c r="B359" s="171"/>
      <c r="D359" s="151" t="s">
        <v>201</v>
      </c>
      <c r="E359" s="172" t="s">
        <v>19</v>
      </c>
      <c r="F359" s="173" t="s">
        <v>207</v>
      </c>
      <c r="H359" s="174">
        <v>81.5</v>
      </c>
      <c r="I359" s="175"/>
      <c r="L359" s="171"/>
      <c r="M359" s="176"/>
      <c r="T359" s="177"/>
      <c r="AT359" s="172" t="s">
        <v>201</v>
      </c>
      <c r="AU359" s="172" t="s">
        <v>87</v>
      </c>
      <c r="AV359" s="15" t="s">
        <v>193</v>
      </c>
      <c r="AW359" s="15" t="s">
        <v>33</v>
      </c>
      <c r="AX359" s="15" t="s">
        <v>81</v>
      </c>
      <c r="AY359" s="172" t="s">
        <v>187</v>
      </c>
    </row>
    <row r="360" spans="2:65" s="1" customFormat="1" ht="37.950000000000003" customHeight="1">
      <c r="B360" s="33"/>
      <c r="C360" s="133" t="s">
        <v>539</v>
      </c>
      <c r="D360" s="133" t="s">
        <v>189</v>
      </c>
      <c r="E360" s="134" t="s">
        <v>1830</v>
      </c>
      <c r="F360" s="135" t="s">
        <v>1831</v>
      </c>
      <c r="G360" s="136" t="s">
        <v>138</v>
      </c>
      <c r="H360" s="137">
        <v>81.5</v>
      </c>
      <c r="I360" s="138"/>
      <c r="J360" s="139">
        <f>ROUND(I360*H360,2)</f>
        <v>0</v>
      </c>
      <c r="K360" s="135" t="s">
        <v>197</v>
      </c>
      <c r="L360" s="33"/>
      <c r="M360" s="140" t="s">
        <v>19</v>
      </c>
      <c r="N360" s="141" t="s">
        <v>46</v>
      </c>
      <c r="P360" s="142">
        <f>O360*H360</f>
        <v>0</v>
      </c>
      <c r="Q360" s="142">
        <v>3.4999999999999997E-5</v>
      </c>
      <c r="R360" s="142">
        <f>Q360*H360</f>
        <v>2.8524999999999996E-3</v>
      </c>
      <c r="S360" s="142">
        <v>0</v>
      </c>
      <c r="T360" s="143">
        <f>S360*H360</f>
        <v>0</v>
      </c>
      <c r="AR360" s="144" t="s">
        <v>193</v>
      </c>
      <c r="AT360" s="144" t="s">
        <v>189</v>
      </c>
      <c r="AU360" s="144" t="s">
        <v>87</v>
      </c>
      <c r="AY360" s="18" t="s">
        <v>187</v>
      </c>
      <c r="BE360" s="145">
        <f>IF(N360="základní",J360,0)</f>
        <v>0</v>
      </c>
      <c r="BF360" s="145">
        <f>IF(N360="snížená",J360,0)</f>
        <v>0</v>
      </c>
      <c r="BG360" s="145">
        <f>IF(N360="zákl. přenesená",J360,0)</f>
        <v>0</v>
      </c>
      <c r="BH360" s="145">
        <f>IF(N360="sníž. přenesená",J360,0)</f>
        <v>0</v>
      </c>
      <c r="BI360" s="145">
        <f>IF(N360="nulová",J360,0)</f>
        <v>0</v>
      </c>
      <c r="BJ360" s="18" t="s">
        <v>87</v>
      </c>
      <c r="BK360" s="145">
        <f>ROUND(I360*H360,2)</f>
        <v>0</v>
      </c>
      <c r="BL360" s="18" t="s">
        <v>193</v>
      </c>
      <c r="BM360" s="144" t="s">
        <v>4230</v>
      </c>
    </row>
    <row r="361" spans="2:65" s="1" customFormat="1">
      <c r="B361" s="33"/>
      <c r="D361" s="146" t="s">
        <v>199</v>
      </c>
      <c r="F361" s="147" t="s">
        <v>1833</v>
      </c>
      <c r="I361" s="148"/>
      <c r="L361" s="33"/>
      <c r="M361" s="149"/>
      <c r="T361" s="52"/>
      <c r="AT361" s="18" t="s">
        <v>199</v>
      </c>
      <c r="AU361" s="18" t="s">
        <v>87</v>
      </c>
    </row>
    <row r="362" spans="2:65" s="13" customFormat="1">
      <c r="B362" s="157"/>
      <c r="D362" s="151" t="s">
        <v>201</v>
      </c>
      <c r="E362" s="158" t="s">
        <v>19</v>
      </c>
      <c r="F362" s="159" t="s">
        <v>4229</v>
      </c>
      <c r="H362" s="160">
        <v>81.5</v>
      </c>
      <c r="I362" s="161"/>
      <c r="L362" s="157"/>
      <c r="M362" s="162"/>
      <c r="T362" s="163"/>
      <c r="AT362" s="158" t="s">
        <v>201</v>
      </c>
      <c r="AU362" s="158" t="s">
        <v>87</v>
      </c>
      <c r="AV362" s="13" t="s">
        <v>87</v>
      </c>
      <c r="AW362" s="13" t="s">
        <v>33</v>
      </c>
      <c r="AX362" s="13" t="s">
        <v>74</v>
      </c>
      <c r="AY362" s="158" t="s">
        <v>187</v>
      </c>
    </row>
    <row r="363" spans="2:65" s="15" customFormat="1">
      <c r="B363" s="171"/>
      <c r="D363" s="151" t="s">
        <v>201</v>
      </c>
      <c r="E363" s="172" t="s">
        <v>19</v>
      </c>
      <c r="F363" s="173" t="s">
        <v>207</v>
      </c>
      <c r="H363" s="174">
        <v>81.5</v>
      </c>
      <c r="I363" s="175"/>
      <c r="L363" s="171"/>
      <c r="M363" s="176"/>
      <c r="T363" s="177"/>
      <c r="AT363" s="172" t="s">
        <v>201</v>
      </c>
      <c r="AU363" s="172" t="s">
        <v>87</v>
      </c>
      <c r="AV363" s="15" t="s">
        <v>193</v>
      </c>
      <c r="AW363" s="15" t="s">
        <v>33</v>
      </c>
      <c r="AX363" s="15" t="s">
        <v>81</v>
      </c>
      <c r="AY363" s="172" t="s">
        <v>187</v>
      </c>
    </row>
    <row r="364" spans="2:65" s="1" customFormat="1" ht="24.15" customHeight="1">
      <c r="B364" s="33"/>
      <c r="C364" s="133" t="s">
        <v>544</v>
      </c>
      <c r="D364" s="133" t="s">
        <v>189</v>
      </c>
      <c r="E364" s="134" t="s">
        <v>4231</v>
      </c>
      <c r="F364" s="135" t="s">
        <v>4232</v>
      </c>
      <c r="G364" s="136" t="s">
        <v>138</v>
      </c>
      <c r="H364" s="137">
        <v>10.044</v>
      </c>
      <c r="I364" s="138"/>
      <c r="J364" s="139">
        <f>ROUND(I364*H364,2)</f>
        <v>0</v>
      </c>
      <c r="K364" s="135" t="s">
        <v>197</v>
      </c>
      <c r="L364" s="33"/>
      <c r="M364" s="140" t="s">
        <v>19</v>
      </c>
      <c r="N364" s="141" t="s">
        <v>46</v>
      </c>
      <c r="P364" s="142">
        <f>O364*H364</f>
        <v>0</v>
      </c>
      <c r="Q364" s="142">
        <v>0</v>
      </c>
      <c r="R364" s="142">
        <f>Q364*H364</f>
        <v>0</v>
      </c>
      <c r="S364" s="142">
        <v>0.20799999999999999</v>
      </c>
      <c r="T364" s="143">
        <f>S364*H364</f>
        <v>2.0891519999999999</v>
      </c>
      <c r="AR364" s="144" t="s">
        <v>193</v>
      </c>
      <c r="AT364" s="144" t="s">
        <v>189</v>
      </c>
      <c r="AU364" s="144" t="s">
        <v>87</v>
      </c>
      <c r="AY364" s="18" t="s">
        <v>187</v>
      </c>
      <c r="BE364" s="145">
        <f>IF(N364="základní",J364,0)</f>
        <v>0</v>
      </c>
      <c r="BF364" s="145">
        <f>IF(N364="snížená",J364,0)</f>
        <v>0</v>
      </c>
      <c r="BG364" s="145">
        <f>IF(N364="zákl. přenesená",J364,0)</f>
        <v>0</v>
      </c>
      <c r="BH364" s="145">
        <f>IF(N364="sníž. přenesená",J364,0)</f>
        <v>0</v>
      </c>
      <c r="BI364" s="145">
        <f>IF(N364="nulová",J364,0)</f>
        <v>0</v>
      </c>
      <c r="BJ364" s="18" t="s">
        <v>87</v>
      </c>
      <c r="BK364" s="145">
        <f>ROUND(I364*H364,2)</f>
        <v>0</v>
      </c>
      <c r="BL364" s="18" t="s">
        <v>193</v>
      </c>
      <c r="BM364" s="144" t="s">
        <v>4233</v>
      </c>
    </row>
    <row r="365" spans="2:65" s="1" customFormat="1">
      <c r="B365" s="33"/>
      <c r="D365" s="146" t="s">
        <v>199</v>
      </c>
      <c r="F365" s="147" t="s">
        <v>4234</v>
      </c>
      <c r="I365" s="148"/>
      <c r="L365" s="33"/>
      <c r="M365" s="149"/>
      <c r="T365" s="52"/>
      <c r="AT365" s="18" t="s">
        <v>199</v>
      </c>
      <c r="AU365" s="18" t="s">
        <v>87</v>
      </c>
    </row>
    <row r="366" spans="2:65" s="12" customFormat="1">
      <c r="B366" s="150"/>
      <c r="D366" s="151" t="s">
        <v>201</v>
      </c>
      <c r="E366" s="152" t="s">
        <v>19</v>
      </c>
      <c r="F366" s="153" t="s">
        <v>4235</v>
      </c>
      <c r="H366" s="152" t="s">
        <v>19</v>
      </c>
      <c r="I366" s="154"/>
      <c r="L366" s="150"/>
      <c r="M366" s="155"/>
      <c r="T366" s="156"/>
      <c r="AT366" s="152" t="s">
        <v>201</v>
      </c>
      <c r="AU366" s="152" t="s">
        <v>87</v>
      </c>
      <c r="AV366" s="12" t="s">
        <v>81</v>
      </c>
      <c r="AW366" s="12" t="s">
        <v>33</v>
      </c>
      <c r="AX366" s="12" t="s">
        <v>74</v>
      </c>
      <c r="AY366" s="152" t="s">
        <v>187</v>
      </c>
    </row>
    <row r="367" spans="2:65" s="13" customFormat="1">
      <c r="B367" s="157"/>
      <c r="D367" s="151" t="s">
        <v>201</v>
      </c>
      <c r="E367" s="158" t="s">
        <v>19</v>
      </c>
      <c r="F367" s="159" t="s">
        <v>4236</v>
      </c>
      <c r="H367" s="160">
        <v>10.044</v>
      </c>
      <c r="I367" s="161"/>
      <c r="L367" s="157"/>
      <c r="M367" s="162"/>
      <c r="T367" s="163"/>
      <c r="AT367" s="158" t="s">
        <v>201</v>
      </c>
      <c r="AU367" s="158" t="s">
        <v>87</v>
      </c>
      <c r="AV367" s="13" t="s">
        <v>87</v>
      </c>
      <c r="AW367" s="13" t="s">
        <v>33</v>
      </c>
      <c r="AX367" s="13" t="s">
        <v>74</v>
      </c>
      <c r="AY367" s="158" t="s">
        <v>187</v>
      </c>
    </row>
    <row r="368" spans="2:65" s="15" customFormat="1">
      <c r="B368" s="171"/>
      <c r="D368" s="151" t="s">
        <v>201</v>
      </c>
      <c r="E368" s="172" t="s">
        <v>19</v>
      </c>
      <c r="F368" s="173" t="s">
        <v>207</v>
      </c>
      <c r="H368" s="174">
        <v>10.044</v>
      </c>
      <c r="I368" s="175"/>
      <c r="L368" s="171"/>
      <c r="M368" s="176"/>
      <c r="T368" s="177"/>
      <c r="AT368" s="172" t="s">
        <v>201</v>
      </c>
      <c r="AU368" s="172" t="s">
        <v>87</v>
      </c>
      <c r="AV368" s="15" t="s">
        <v>193</v>
      </c>
      <c r="AW368" s="15" t="s">
        <v>33</v>
      </c>
      <c r="AX368" s="15" t="s">
        <v>81</v>
      </c>
      <c r="AY368" s="172" t="s">
        <v>187</v>
      </c>
    </row>
    <row r="369" spans="2:65" s="1" customFormat="1" ht="37.950000000000003" customHeight="1">
      <c r="B369" s="33"/>
      <c r="C369" s="133" t="s">
        <v>549</v>
      </c>
      <c r="D369" s="133" t="s">
        <v>189</v>
      </c>
      <c r="E369" s="134" t="s">
        <v>4237</v>
      </c>
      <c r="F369" s="135" t="s">
        <v>4238</v>
      </c>
      <c r="G369" s="136" t="s">
        <v>142</v>
      </c>
      <c r="H369" s="137">
        <v>7.3940000000000001</v>
      </c>
      <c r="I369" s="138"/>
      <c r="J369" s="139">
        <f>ROUND(I369*H369,2)</f>
        <v>0</v>
      </c>
      <c r="K369" s="135" t="s">
        <v>197</v>
      </c>
      <c r="L369" s="33"/>
      <c r="M369" s="140" t="s">
        <v>19</v>
      </c>
      <c r="N369" s="141" t="s">
        <v>46</v>
      </c>
      <c r="P369" s="142">
        <f>O369*H369</f>
        <v>0</v>
      </c>
      <c r="Q369" s="142">
        <v>0</v>
      </c>
      <c r="R369" s="142">
        <f>Q369*H369</f>
        <v>0</v>
      </c>
      <c r="S369" s="142">
        <v>1.95</v>
      </c>
      <c r="T369" s="143">
        <f>S369*H369</f>
        <v>14.4183</v>
      </c>
      <c r="AR369" s="144" t="s">
        <v>193</v>
      </c>
      <c r="AT369" s="144" t="s">
        <v>189</v>
      </c>
      <c r="AU369" s="144" t="s">
        <v>87</v>
      </c>
      <c r="AY369" s="18" t="s">
        <v>187</v>
      </c>
      <c r="BE369" s="145">
        <f>IF(N369="základní",J369,0)</f>
        <v>0</v>
      </c>
      <c r="BF369" s="145">
        <f>IF(N369="snížená",J369,0)</f>
        <v>0</v>
      </c>
      <c r="BG369" s="145">
        <f>IF(N369="zákl. přenesená",J369,0)</f>
        <v>0</v>
      </c>
      <c r="BH369" s="145">
        <f>IF(N369="sníž. přenesená",J369,0)</f>
        <v>0</v>
      </c>
      <c r="BI369" s="145">
        <f>IF(N369="nulová",J369,0)</f>
        <v>0</v>
      </c>
      <c r="BJ369" s="18" t="s">
        <v>87</v>
      </c>
      <c r="BK369" s="145">
        <f>ROUND(I369*H369,2)</f>
        <v>0</v>
      </c>
      <c r="BL369" s="18" t="s">
        <v>193</v>
      </c>
      <c r="BM369" s="144" t="s">
        <v>4239</v>
      </c>
    </row>
    <row r="370" spans="2:65" s="1" customFormat="1">
      <c r="B370" s="33"/>
      <c r="D370" s="146" t="s">
        <v>199</v>
      </c>
      <c r="F370" s="147" t="s">
        <v>4240</v>
      </c>
      <c r="I370" s="148"/>
      <c r="L370" s="33"/>
      <c r="M370" s="149"/>
      <c r="T370" s="52"/>
      <c r="AT370" s="18" t="s">
        <v>199</v>
      </c>
      <c r="AU370" s="18" t="s">
        <v>87</v>
      </c>
    </row>
    <row r="371" spans="2:65" s="12" customFormat="1">
      <c r="B371" s="150"/>
      <c r="D371" s="151" t="s">
        <v>201</v>
      </c>
      <c r="E371" s="152" t="s">
        <v>19</v>
      </c>
      <c r="F371" s="153" t="s">
        <v>4235</v>
      </c>
      <c r="H371" s="152" t="s">
        <v>19</v>
      </c>
      <c r="I371" s="154"/>
      <c r="L371" s="150"/>
      <c r="M371" s="155"/>
      <c r="T371" s="156"/>
      <c r="AT371" s="152" t="s">
        <v>201</v>
      </c>
      <c r="AU371" s="152" t="s">
        <v>87</v>
      </c>
      <c r="AV371" s="12" t="s">
        <v>81</v>
      </c>
      <c r="AW371" s="12" t="s">
        <v>33</v>
      </c>
      <c r="AX371" s="12" t="s">
        <v>74</v>
      </c>
      <c r="AY371" s="152" t="s">
        <v>187</v>
      </c>
    </row>
    <row r="372" spans="2:65" s="13" customFormat="1">
      <c r="B372" s="157"/>
      <c r="D372" s="151" t="s">
        <v>201</v>
      </c>
      <c r="E372" s="158" t="s">
        <v>19</v>
      </c>
      <c r="F372" s="159" t="s">
        <v>4241</v>
      </c>
      <c r="H372" s="160">
        <v>5.5439999999999996</v>
      </c>
      <c r="I372" s="161"/>
      <c r="L372" s="157"/>
      <c r="M372" s="162"/>
      <c r="T372" s="163"/>
      <c r="AT372" s="158" t="s">
        <v>201</v>
      </c>
      <c r="AU372" s="158" t="s">
        <v>87</v>
      </c>
      <c r="AV372" s="13" t="s">
        <v>87</v>
      </c>
      <c r="AW372" s="13" t="s">
        <v>33</v>
      </c>
      <c r="AX372" s="13" t="s">
        <v>74</v>
      </c>
      <c r="AY372" s="158" t="s">
        <v>187</v>
      </c>
    </row>
    <row r="373" spans="2:65" s="13" customFormat="1">
      <c r="B373" s="157"/>
      <c r="D373" s="151" t="s">
        <v>201</v>
      </c>
      <c r="E373" s="158" t="s">
        <v>19</v>
      </c>
      <c r="F373" s="159" t="s">
        <v>4242</v>
      </c>
      <c r="H373" s="160">
        <v>0.82199999999999995</v>
      </c>
      <c r="I373" s="161"/>
      <c r="L373" s="157"/>
      <c r="M373" s="162"/>
      <c r="T373" s="163"/>
      <c r="AT373" s="158" t="s">
        <v>201</v>
      </c>
      <c r="AU373" s="158" t="s">
        <v>87</v>
      </c>
      <c r="AV373" s="13" t="s">
        <v>87</v>
      </c>
      <c r="AW373" s="13" t="s">
        <v>33</v>
      </c>
      <c r="AX373" s="13" t="s">
        <v>74</v>
      </c>
      <c r="AY373" s="158" t="s">
        <v>187</v>
      </c>
    </row>
    <row r="374" spans="2:65" s="13" customFormat="1">
      <c r="B374" s="157"/>
      <c r="D374" s="151" t="s">
        <v>201</v>
      </c>
      <c r="E374" s="158" t="s">
        <v>19</v>
      </c>
      <c r="F374" s="159" t="s">
        <v>4243</v>
      </c>
      <c r="H374" s="160">
        <v>0.41599999999999998</v>
      </c>
      <c r="I374" s="161"/>
      <c r="L374" s="157"/>
      <c r="M374" s="162"/>
      <c r="T374" s="163"/>
      <c r="AT374" s="158" t="s">
        <v>201</v>
      </c>
      <c r="AU374" s="158" t="s">
        <v>87</v>
      </c>
      <c r="AV374" s="13" t="s">
        <v>87</v>
      </c>
      <c r="AW374" s="13" t="s">
        <v>33</v>
      </c>
      <c r="AX374" s="13" t="s">
        <v>74</v>
      </c>
      <c r="AY374" s="158" t="s">
        <v>187</v>
      </c>
    </row>
    <row r="375" spans="2:65" s="13" customFormat="1">
      <c r="B375" s="157"/>
      <c r="D375" s="151" t="s">
        <v>201</v>
      </c>
      <c r="E375" s="158" t="s">
        <v>19</v>
      </c>
      <c r="F375" s="159" t="s">
        <v>4244</v>
      </c>
      <c r="H375" s="160">
        <v>0.61199999999999999</v>
      </c>
      <c r="I375" s="161"/>
      <c r="L375" s="157"/>
      <c r="M375" s="162"/>
      <c r="T375" s="163"/>
      <c r="AT375" s="158" t="s">
        <v>201</v>
      </c>
      <c r="AU375" s="158" t="s">
        <v>87</v>
      </c>
      <c r="AV375" s="13" t="s">
        <v>87</v>
      </c>
      <c r="AW375" s="13" t="s">
        <v>33</v>
      </c>
      <c r="AX375" s="13" t="s">
        <v>74</v>
      </c>
      <c r="AY375" s="158" t="s">
        <v>187</v>
      </c>
    </row>
    <row r="376" spans="2:65" s="15" customFormat="1">
      <c r="B376" s="171"/>
      <c r="D376" s="151" t="s">
        <v>201</v>
      </c>
      <c r="E376" s="172" t="s">
        <v>19</v>
      </c>
      <c r="F376" s="173" t="s">
        <v>207</v>
      </c>
      <c r="H376" s="174">
        <v>7.3940000000000001</v>
      </c>
      <c r="I376" s="175"/>
      <c r="L376" s="171"/>
      <c r="M376" s="176"/>
      <c r="T376" s="177"/>
      <c r="AT376" s="172" t="s">
        <v>201</v>
      </c>
      <c r="AU376" s="172" t="s">
        <v>87</v>
      </c>
      <c r="AV376" s="15" t="s">
        <v>193</v>
      </c>
      <c r="AW376" s="15" t="s">
        <v>33</v>
      </c>
      <c r="AX376" s="15" t="s">
        <v>81</v>
      </c>
      <c r="AY376" s="172" t="s">
        <v>187</v>
      </c>
    </row>
    <row r="377" spans="2:65" s="1" customFormat="1" ht="44.25" customHeight="1">
      <c r="B377" s="33"/>
      <c r="C377" s="133" t="s">
        <v>554</v>
      </c>
      <c r="D377" s="133" t="s">
        <v>189</v>
      </c>
      <c r="E377" s="134" t="s">
        <v>4245</v>
      </c>
      <c r="F377" s="135" t="s">
        <v>4246</v>
      </c>
      <c r="G377" s="136" t="s">
        <v>138</v>
      </c>
      <c r="H377" s="137">
        <v>4.069</v>
      </c>
      <c r="I377" s="138"/>
      <c r="J377" s="139">
        <f>ROUND(I377*H377,2)</f>
        <v>0</v>
      </c>
      <c r="K377" s="135" t="s">
        <v>197</v>
      </c>
      <c r="L377" s="33"/>
      <c r="M377" s="140" t="s">
        <v>19</v>
      </c>
      <c r="N377" s="141" t="s">
        <v>46</v>
      </c>
      <c r="P377" s="142">
        <f>O377*H377</f>
        <v>0</v>
      </c>
      <c r="Q377" s="142">
        <v>0</v>
      </c>
      <c r="R377" s="142">
        <f>Q377*H377</f>
        <v>0</v>
      </c>
      <c r="S377" s="142">
        <v>4.1000000000000002E-2</v>
      </c>
      <c r="T377" s="143">
        <f>S377*H377</f>
        <v>0.16682900000000001</v>
      </c>
      <c r="AR377" s="144" t="s">
        <v>193</v>
      </c>
      <c r="AT377" s="144" t="s">
        <v>189</v>
      </c>
      <c r="AU377" s="144" t="s">
        <v>87</v>
      </c>
      <c r="AY377" s="18" t="s">
        <v>187</v>
      </c>
      <c r="BE377" s="145">
        <f>IF(N377="základní",J377,0)</f>
        <v>0</v>
      </c>
      <c r="BF377" s="145">
        <f>IF(N377="snížená",J377,0)</f>
        <v>0</v>
      </c>
      <c r="BG377" s="145">
        <f>IF(N377="zákl. přenesená",J377,0)</f>
        <v>0</v>
      </c>
      <c r="BH377" s="145">
        <f>IF(N377="sníž. přenesená",J377,0)</f>
        <v>0</v>
      </c>
      <c r="BI377" s="145">
        <f>IF(N377="nulová",J377,0)</f>
        <v>0</v>
      </c>
      <c r="BJ377" s="18" t="s">
        <v>87</v>
      </c>
      <c r="BK377" s="145">
        <f>ROUND(I377*H377,2)</f>
        <v>0</v>
      </c>
      <c r="BL377" s="18" t="s">
        <v>193</v>
      </c>
      <c r="BM377" s="144" t="s">
        <v>4247</v>
      </c>
    </row>
    <row r="378" spans="2:65" s="1" customFormat="1">
      <c r="B378" s="33"/>
      <c r="D378" s="146" t="s">
        <v>199</v>
      </c>
      <c r="F378" s="147" t="s">
        <v>4248</v>
      </c>
      <c r="I378" s="148"/>
      <c r="L378" s="33"/>
      <c r="M378" s="149"/>
      <c r="T378" s="52"/>
      <c r="AT378" s="18" t="s">
        <v>199</v>
      </c>
      <c r="AU378" s="18" t="s">
        <v>87</v>
      </c>
    </row>
    <row r="379" spans="2:65" s="12" customFormat="1">
      <c r="B379" s="150"/>
      <c r="D379" s="151" t="s">
        <v>201</v>
      </c>
      <c r="E379" s="152" t="s">
        <v>19</v>
      </c>
      <c r="F379" s="153" t="s">
        <v>4235</v>
      </c>
      <c r="H379" s="152" t="s">
        <v>19</v>
      </c>
      <c r="I379" s="154"/>
      <c r="L379" s="150"/>
      <c r="M379" s="155"/>
      <c r="T379" s="156"/>
      <c r="AT379" s="152" t="s">
        <v>201</v>
      </c>
      <c r="AU379" s="152" t="s">
        <v>87</v>
      </c>
      <c r="AV379" s="12" t="s">
        <v>81</v>
      </c>
      <c r="AW379" s="12" t="s">
        <v>33</v>
      </c>
      <c r="AX379" s="12" t="s">
        <v>74</v>
      </c>
      <c r="AY379" s="152" t="s">
        <v>187</v>
      </c>
    </row>
    <row r="380" spans="2:65" s="13" customFormat="1">
      <c r="B380" s="157"/>
      <c r="D380" s="151" t="s">
        <v>201</v>
      </c>
      <c r="E380" s="158" t="s">
        <v>19</v>
      </c>
      <c r="F380" s="159" t="s">
        <v>4249</v>
      </c>
      <c r="H380" s="160">
        <v>2.036</v>
      </c>
      <c r="I380" s="161"/>
      <c r="L380" s="157"/>
      <c r="M380" s="162"/>
      <c r="T380" s="163"/>
      <c r="AT380" s="158" t="s">
        <v>201</v>
      </c>
      <c r="AU380" s="158" t="s">
        <v>87</v>
      </c>
      <c r="AV380" s="13" t="s">
        <v>87</v>
      </c>
      <c r="AW380" s="13" t="s">
        <v>33</v>
      </c>
      <c r="AX380" s="13" t="s">
        <v>74</v>
      </c>
      <c r="AY380" s="158" t="s">
        <v>187</v>
      </c>
    </row>
    <row r="381" spans="2:65" s="12" customFormat="1">
      <c r="B381" s="150"/>
      <c r="D381" s="151" t="s">
        <v>201</v>
      </c>
      <c r="E381" s="152" t="s">
        <v>19</v>
      </c>
      <c r="F381" s="153" t="s">
        <v>4250</v>
      </c>
      <c r="H381" s="152" t="s">
        <v>19</v>
      </c>
      <c r="I381" s="154"/>
      <c r="L381" s="150"/>
      <c r="M381" s="155"/>
      <c r="T381" s="156"/>
      <c r="AT381" s="152" t="s">
        <v>201</v>
      </c>
      <c r="AU381" s="152" t="s">
        <v>87</v>
      </c>
      <c r="AV381" s="12" t="s">
        <v>81</v>
      </c>
      <c r="AW381" s="12" t="s">
        <v>33</v>
      </c>
      <c r="AX381" s="12" t="s">
        <v>74</v>
      </c>
      <c r="AY381" s="152" t="s">
        <v>187</v>
      </c>
    </row>
    <row r="382" spans="2:65" s="13" customFormat="1">
      <c r="B382" s="157"/>
      <c r="D382" s="151" t="s">
        <v>201</v>
      </c>
      <c r="E382" s="158" t="s">
        <v>19</v>
      </c>
      <c r="F382" s="159" t="s">
        <v>4251</v>
      </c>
      <c r="H382" s="160">
        <v>2.0329999999999999</v>
      </c>
      <c r="I382" s="161"/>
      <c r="L382" s="157"/>
      <c r="M382" s="162"/>
      <c r="T382" s="163"/>
      <c r="AT382" s="158" t="s">
        <v>201</v>
      </c>
      <c r="AU382" s="158" t="s">
        <v>87</v>
      </c>
      <c r="AV382" s="13" t="s">
        <v>87</v>
      </c>
      <c r="AW382" s="13" t="s">
        <v>33</v>
      </c>
      <c r="AX382" s="13" t="s">
        <v>74</v>
      </c>
      <c r="AY382" s="158" t="s">
        <v>187</v>
      </c>
    </row>
    <row r="383" spans="2:65" s="15" customFormat="1">
      <c r="B383" s="171"/>
      <c r="D383" s="151" t="s">
        <v>201</v>
      </c>
      <c r="E383" s="172" t="s">
        <v>19</v>
      </c>
      <c r="F383" s="173" t="s">
        <v>207</v>
      </c>
      <c r="H383" s="174">
        <v>4.069</v>
      </c>
      <c r="I383" s="175"/>
      <c r="L383" s="171"/>
      <c r="M383" s="176"/>
      <c r="T383" s="177"/>
      <c r="AT383" s="172" t="s">
        <v>201</v>
      </c>
      <c r="AU383" s="172" t="s">
        <v>87</v>
      </c>
      <c r="AV383" s="15" t="s">
        <v>193</v>
      </c>
      <c r="AW383" s="15" t="s">
        <v>33</v>
      </c>
      <c r="AX383" s="15" t="s">
        <v>81</v>
      </c>
      <c r="AY383" s="172" t="s">
        <v>187</v>
      </c>
    </row>
    <row r="384" spans="2:65" s="1" customFormat="1" ht="37.950000000000003" customHeight="1">
      <c r="B384" s="33"/>
      <c r="C384" s="133" t="s">
        <v>559</v>
      </c>
      <c r="D384" s="133" t="s">
        <v>189</v>
      </c>
      <c r="E384" s="134" t="s">
        <v>426</v>
      </c>
      <c r="F384" s="135" t="s">
        <v>427</v>
      </c>
      <c r="G384" s="136" t="s">
        <v>138</v>
      </c>
      <c r="H384" s="137">
        <v>4.3079999999999998</v>
      </c>
      <c r="I384" s="138"/>
      <c r="J384" s="139">
        <f>ROUND(I384*H384,2)</f>
        <v>0</v>
      </c>
      <c r="K384" s="135" t="s">
        <v>197</v>
      </c>
      <c r="L384" s="33"/>
      <c r="M384" s="140" t="s">
        <v>19</v>
      </c>
      <c r="N384" s="141" t="s">
        <v>46</v>
      </c>
      <c r="P384" s="142">
        <f>O384*H384</f>
        <v>0</v>
      </c>
      <c r="Q384" s="142">
        <v>0</v>
      </c>
      <c r="R384" s="142">
        <f>Q384*H384</f>
        <v>0</v>
      </c>
      <c r="S384" s="142">
        <v>7.5999999999999998E-2</v>
      </c>
      <c r="T384" s="143">
        <f>S384*H384</f>
        <v>0.32740799999999998</v>
      </c>
      <c r="AR384" s="144" t="s">
        <v>193</v>
      </c>
      <c r="AT384" s="144" t="s">
        <v>189</v>
      </c>
      <c r="AU384" s="144" t="s">
        <v>87</v>
      </c>
      <c r="AY384" s="18" t="s">
        <v>187</v>
      </c>
      <c r="BE384" s="145">
        <f>IF(N384="základní",J384,0)</f>
        <v>0</v>
      </c>
      <c r="BF384" s="145">
        <f>IF(N384="snížená",J384,0)</f>
        <v>0</v>
      </c>
      <c r="BG384" s="145">
        <f>IF(N384="zákl. přenesená",J384,0)</f>
        <v>0</v>
      </c>
      <c r="BH384" s="145">
        <f>IF(N384="sníž. přenesená",J384,0)</f>
        <v>0</v>
      </c>
      <c r="BI384" s="145">
        <f>IF(N384="nulová",J384,0)</f>
        <v>0</v>
      </c>
      <c r="BJ384" s="18" t="s">
        <v>87</v>
      </c>
      <c r="BK384" s="145">
        <f>ROUND(I384*H384,2)</f>
        <v>0</v>
      </c>
      <c r="BL384" s="18" t="s">
        <v>193</v>
      </c>
      <c r="BM384" s="144" t="s">
        <v>4252</v>
      </c>
    </row>
    <row r="385" spans="2:65" s="1" customFormat="1">
      <c r="B385" s="33"/>
      <c r="D385" s="146" t="s">
        <v>199</v>
      </c>
      <c r="F385" s="147" t="s">
        <v>429</v>
      </c>
      <c r="I385" s="148"/>
      <c r="L385" s="33"/>
      <c r="M385" s="149"/>
      <c r="T385" s="52"/>
      <c r="AT385" s="18" t="s">
        <v>199</v>
      </c>
      <c r="AU385" s="18" t="s">
        <v>87</v>
      </c>
    </row>
    <row r="386" spans="2:65" s="12" customFormat="1">
      <c r="B386" s="150"/>
      <c r="D386" s="151" t="s">
        <v>201</v>
      </c>
      <c r="E386" s="152" t="s">
        <v>19</v>
      </c>
      <c r="F386" s="153" t="s">
        <v>4235</v>
      </c>
      <c r="H386" s="152" t="s">
        <v>19</v>
      </c>
      <c r="I386" s="154"/>
      <c r="L386" s="150"/>
      <c r="M386" s="155"/>
      <c r="T386" s="156"/>
      <c r="AT386" s="152" t="s">
        <v>201</v>
      </c>
      <c r="AU386" s="152" t="s">
        <v>87</v>
      </c>
      <c r="AV386" s="12" t="s">
        <v>81</v>
      </c>
      <c r="AW386" s="12" t="s">
        <v>33</v>
      </c>
      <c r="AX386" s="12" t="s">
        <v>74</v>
      </c>
      <c r="AY386" s="152" t="s">
        <v>187</v>
      </c>
    </row>
    <row r="387" spans="2:65" s="13" customFormat="1">
      <c r="B387" s="157"/>
      <c r="D387" s="151" t="s">
        <v>201</v>
      </c>
      <c r="E387" s="158" t="s">
        <v>19</v>
      </c>
      <c r="F387" s="159" t="s">
        <v>4253</v>
      </c>
      <c r="H387" s="160">
        <v>4.3079999999999998</v>
      </c>
      <c r="I387" s="161"/>
      <c r="L387" s="157"/>
      <c r="M387" s="162"/>
      <c r="T387" s="163"/>
      <c r="AT387" s="158" t="s">
        <v>201</v>
      </c>
      <c r="AU387" s="158" t="s">
        <v>87</v>
      </c>
      <c r="AV387" s="13" t="s">
        <v>87</v>
      </c>
      <c r="AW387" s="13" t="s">
        <v>33</v>
      </c>
      <c r="AX387" s="13" t="s">
        <v>74</v>
      </c>
      <c r="AY387" s="158" t="s">
        <v>187</v>
      </c>
    </row>
    <row r="388" spans="2:65" s="15" customFormat="1">
      <c r="B388" s="171"/>
      <c r="D388" s="151" t="s">
        <v>201</v>
      </c>
      <c r="E388" s="172" t="s">
        <v>19</v>
      </c>
      <c r="F388" s="173" t="s">
        <v>207</v>
      </c>
      <c r="H388" s="174">
        <v>4.3079999999999998</v>
      </c>
      <c r="I388" s="175"/>
      <c r="L388" s="171"/>
      <c r="M388" s="176"/>
      <c r="T388" s="177"/>
      <c r="AT388" s="172" t="s">
        <v>201</v>
      </c>
      <c r="AU388" s="172" t="s">
        <v>87</v>
      </c>
      <c r="AV388" s="15" t="s">
        <v>193</v>
      </c>
      <c r="AW388" s="15" t="s">
        <v>33</v>
      </c>
      <c r="AX388" s="15" t="s">
        <v>81</v>
      </c>
      <c r="AY388" s="172" t="s">
        <v>187</v>
      </c>
    </row>
    <row r="389" spans="2:65" s="1" customFormat="1" ht="37.950000000000003" customHeight="1">
      <c r="B389" s="33"/>
      <c r="C389" s="133" t="s">
        <v>564</v>
      </c>
      <c r="D389" s="133" t="s">
        <v>189</v>
      </c>
      <c r="E389" s="134" t="s">
        <v>4254</v>
      </c>
      <c r="F389" s="135" t="s">
        <v>4255</v>
      </c>
      <c r="G389" s="136" t="s">
        <v>138</v>
      </c>
      <c r="H389" s="137">
        <v>4.8550000000000004</v>
      </c>
      <c r="I389" s="138"/>
      <c r="J389" s="139">
        <f>ROUND(I389*H389,2)</f>
        <v>0</v>
      </c>
      <c r="K389" s="135" t="s">
        <v>197</v>
      </c>
      <c r="L389" s="33"/>
      <c r="M389" s="140" t="s">
        <v>19</v>
      </c>
      <c r="N389" s="141" t="s">
        <v>46</v>
      </c>
      <c r="P389" s="142">
        <f>O389*H389</f>
        <v>0</v>
      </c>
      <c r="Q389" s="142">
        <v>0</v>
      </c>
      <c r="R389" s="142">
        <f>Q389*H389</f>
        <v>0</v>
      </c>
      <c r="S389" s="142">
        <v>0.06</v>
      </c>
      <c r="T389" s="143">
        <f>S389*H389</f>
        <v>0.2913</v>
      </c>
      <c r="AR389" s="144" t="s">
        <v>193</v>
      </c>
      <c r="AT389" s="144" t="s">
        <v>189</v>
      </c>
      <c r="AU389" s="144" t="s">
        <v>87</v>
      </c>
      <c r="AY389" s="18" t="s">
        <v>187</v>
      </c>
      <c r="BE389" s="145">
        <f>IF(N389="základní",J389,0)</f>
        <v>0</v>
      </c>
      <c r="BF389" s="145">
        <f>IF(N389="snížená",J389,0)</f>
        <v>0</v>
      </c>
      <c r="BG389" s="145">
        <f>IF(N389="zákl. přenesená",J389,0)</f>
        <v>0</v>
      </c>
      <c r="BH389" s="145">
        <f>IF(N389="sníž. přenesená",J389,0)</f>
        <v>0</v>
      </c>
      <c r="BI389" s="145">
        <f>IF(N389="nulová",J389,0)</f>
        <v>0</v>
      </c>
      <c r="BJ389" s="18" t="s">
        <v>87</v>
      </c>
      <c r="BK389" s="145">
        <f>ROUND(I389*H389,2)</f>
        <v>0</v>
      </c>
      <c r="BL389" s="18" t="s">
        <v>193</v>
      </c>
      <c r="BM389" s="144" t="s">
        <v>4256</v>
      </c>
    </row>
    <row r="390" spans="2:65" s="1" customFormat="1">
      <c r="B390" s="33"/>
      <c r="D390" s="146" t="s">
        <v>199</v>
      </c>
      <c r="F390" s="147" t="s">
        <v>4257</v>
      </c>
      <c r="I390" s="148"/>
      <c r="L390" s="33"/>
      <c r="M390" s="149"/>
      <c r="T390" s="52"/>
      <c r="AT390" s="18" t="s">
        <v>199</v>
      </c>
      <c r="AU390" s="18" t="s">
        <v>87</v>
      </c>
    </row>
    <row r="391" spans="2:65" s="12" customFormat="1">
      <c r="B391" s="150"/>
      <c r="D391" s="151" t="s">
        <v>201</v>
      </c>
      <c r="E391" s="152" t="s">
        <v>19</v>
      </c>
      <c r="F391" s="153" t="s">
        <v>4235</v>
      </c>
      <c r="H391" s="152" t="s">
        <v>19</v>
      </c>
      <c r="I391" s="154"/>
      <c r="L391" s="150"/>
      <c r="M391" s="155"/>
      <c r="T391" s="156"/>
      <c r="AT391" s="152" t="s">
        <v>201</v>
      </c>
      <c r="AU391" s="152" t="s">
        <v>87</v>
      </c>
      <c r="AV391" s="12" t="s">
        <v>81</v>
      </c>
      <c r="AW391" s="12" t="s">
        <v>33</v>
      </c>
      <c r="AX391" s="12" t="s">
        <v>74</v>
      </c>
      <c r="AY391" s="152" t="s">
        <v>187</v>
      </c>
    </row>
    <row r="392" spans="2:65" s="13" customFormat="1">
      <c r="B392" s="157"/>
      <c r="D392" s="151" t="s">
        <v>201</v>
      </c>
      <c r="E392" s="158" t="s">
        <v>19</v>
      </c>
      <c r="F392" s="159" t="s">
        <v>4258</v>
      </c>
      <c r="H392" s="160">
        <v>4.8550000000000004</v>
      </c>
      <c r="I392" s="161"/>
      <c r="L392" s="157"/>
      <c r="M392" s="162"/>
      <c r="T392" s="163"/>
      <c r="AT392" s="158" t="s">
        <v>201</v>
      </c>
      <c r="AU392" s="158" t="s">
        <v>87</v>
      </c>
      <c r="AV392" s="13" t="s">
        <v>87</v>
      </c>
      <c r="AW392" s="13" t="s">
        <v>33</v>
      </c>
      <c r="AX392" s="13" t="s">
        <v>81</v>
      </c>
      <c r="AY392" s="158" t="s">
        <v>187</v>
      </c>
    </row>
    <row r="393" spans="2:65" s="1" customFormat="1" ht="55.5" customHeight="1">
      <c r="B393" s="33"/>
      <c r="C393" s="133" t="s">
        <v>569</v>
      </c>
      <c r="D393" s="133" t="s">
        <v>189</v>
      </c>
      <c r="E393" s="134" t="s">
        <v>4259</v>
      </c>
      <c r="F393" s="135" t="s">
        <v>4260</v>
      </c>
      <c r="G393" s="136" t="s">
        <v>142</v>
      </c>
      <c r="H393" s="137">
        <v>2.645</v>
      </c>
      <c r="I393" s="138"/>
      <c r="J393" s="139">
        <f>ROUND(I393*H393,2)</f>
        <v>0</v>
      </c>
      <c r="K393" s="135" t="s">
        <v>197</v>
      </c>
      <c r="L393" s="33"/>
      <c r="M393" s="140" t="s">
        <v>19</v>
      </c>
      <c r="N393" s="141" t="s">
        <v>46</v>
      </c>
      <c r="P393" s="142">
        <f>O393*H393</f>
        <v>0</v>
      </c>
      <c r="Q393" s="142">
        <v>0</v>
      </c>
      <c r="R393" s="142">
        <f>Q393*H393</f>
        <v>0</v>
      </c>
      <c r="S393" s="142">
        <v>1.8</v>
      </c>
      <c r="T393" s="143">
        <f>S393*H393</f>
        <v>4.7610000000000001</v>
      </c>
      <c r="AR393" s="144" t="s">
        <v>193</v>
      </c>
      <c r="AT393" s="144" t="s">
        <v>189</v>
      </c>
      <c r="AU393" s="144" t="s">
        <v>87</v>
      </c>
      <c r="AY393" s="18" t="s">
        <v>187</v>
      </c>
      <c r="BE393" s="145">
        <f>IF(N393="základní",J393,0)</f>
        <v>0</v>
      </c>
      <c r="BF393" s="145">
        <f>IF(N393="snížená",J393,0)</f>
        <v>0</v>
      </c>
      <c r="BG393" s="145">
        <f>IF(N393="zákl. přenesená",J393,0)</f>
        <v>0</v>
      </c>
      <c r="BH393" s="145">
        <f>IF(N393="sníž. přenesená",J393,0)</f>
        <v>0</v>
      </c>
      <c r="BI393" s="145">
        <f>IF(N393="nulová",J393,0)</f>
        <v>0</v>
      </c>
      <c r="BJ393" s="18" t="s">
        <v>87</v>
      </c>
      <c r="BK393" s="145">
        <f>ROUND(I393*H393,2)</f>
        <v>0</v>
      </c>
      <c r="BL393" s="18" t="s">
        <v>193</v>
      </c>
      <c r="BM393" s="144" t="s">
        <v>4261</v>
      </c>
    </row>
    <row r="394" spans="2:65" s="1" customFormat="1">
      <c r="B394" s="33"/>
      <c r="D394" s="146" t="s">
        <v>199</v>
      </c>
      <c r="F394" s="147" t="s">
        <v>4262</v>
      </c>
      <c r="I394" s="148"/>
      <c r="L394" s="33"/>
      <c r="M394" s="149"/>
      <c r="T394" s="52"/>
      <c r="AT394" s="18" t="s">
        <v>199</v>
      </c>
      <c r="AU394" s="18" t="s">
        <v>87</v>
      </c>
    </row>
    <row r="395" spans="2:65" s="13" customFormat="1">
      <c r="B395" s="157"/>
      <c r="D395" s="151" t="s">
        <v>201</v>
      </c>
      <c r="E395" s="158" t="s">
        <v>19</v>
      </c>
      <c r="F395" s="159" t="s">
        <v>4263</v>
      </c>
      <c r="H395" s="160">
        <v>2.645</v>
      </c>
      <c r="I395" s="161"/>
      <c r="L395" s="157"/>
      <c r="M395" s="162"/>
      <c r="T395" s="163"/>
      <c r="AT395" s="158" t="s">
        <v>201</v>
      </c>
      <c r="AU395" s="158" t="s">
        <v>87</v>
      </c>
      <c r="AV395" s="13" t="s">
        <v>87</v>
      </c>
      <c r="AW395" s="13" t="s">
        <v>33</v>
      </c>
      <c r="AX395" s="13" t="s">
        <v>74</v>
      </c>
      <c r="AY395" s="158" t="s">
        <v>187</v>
      </c>
    </row>
    <row r="396" spans="2:65" s="15" customFormat="1">
      <c r="B396" s="171"/>
      <c r="D396" s="151" t="s">
        <v>201</v>
      </c>
      <c r="E396" s="172" t="s">
        <v>19</v>
      </c>
      <c r="F396" s="173" t="s">
        <v>207</v>
      </c>
      <c r="H396" s="174">
        <v>2.645</v>
      </c>
      <c r="I396" s="175"/>
      <c r="L396" s="171"/>
      <c r="M396" s="176"/>
      <c r="T396" s="177"/>
      <c r="AT396" s="172" t="s">
        <v>201</v>
      </c>
      <c r="AU396" s="172" t="s">
        <v>87</v>
      </c>
      <c r="AV396" s="15" t="s">
        <v>193</v>
      </c>
      <c r="AW396" s="15" t="s">
        <v>33</v>
      </c>
      <c r="AX396" s="15" t="s">
        <v>81</v>
      </c>
      <c r="AY396" s="172" t="s">
        <v>187</v>
      </c>
    </row>
    <row r="397" spans="2:65" s="1" customFormat="1" ht="55.5" customHeight="1">
      <c r="B397" s="33"/>
      <c r="C397" s="133" t="s">
        <v>574</v>
      </c>
      <c r="D397" s="133" t="s">
        <v>189</v>
      </c>
      <c r="E397" s="134" t="s">
        <v>444</v>
      </c>
      <c r="F397" s="135" t="s">
        <v>445</v>
      </c>
      <c r="G397" s="136" t="s">
        <v>142</v>
      </c>
      <c r="H397" s="137">
        <v>0.92600000000000005</v>
      </c>
      <c r="I397" s="138"/>
      <c r="J397" s="139">
        <f>ROUND(I397*H397,2)</f>
        <v>0</v>
      </c>
      <c r="K397" s="135" t="s">
        <v>197</v>
      </c>
      <c r="L397" s="33"/>
      <c r="M397" s="140" t="s">
        <v>19</v>
      </c>
      <c r="N397" s="141" t="s">
        <v>46</v>
      </c>
      <c r="P397" s="142">
        <f>O397*H397</f>
        <v>0</v>
      </c>
      <c r="Q397" s="142">
        <v>0</v>
      </c>
      <c r="R397" s="142">
        <f>Q397*H397</f>
        <v>0</v>
      </c>
      <c r="S397" s="142">
        <v>1.8</v>
      </c>
      <c r="T397" s="143">
        <f>S397*H397</f>
        <v>1.6668000000000001</v>
      </c>
      <c r="AR397" s="144" t="s">
        <v>193</v>
      </c>
      <c r="AT397" s="144" t="s">
        <v>189</v>
      </c>
      <c r="AU397" s="144" t="s">
        <v>87</v>
      </c>
      <c r="AY397" s="18" t="s">
        <v>187</v>
      </c>
      <c r="BE397" s="145">
        <f>IF(N397="základní",J397,0)</f>
        <v>0</v>
      </c>
      <c r="BF397" s="145">
        <f>IF(N397="snížená",J397,0)</f>
        <v>0</v>
      </c>
      <c r="BG397" s="145">
        <f>IF(N397="zákl. přenesená",J397,0)</f>
        <v>0</v>
      </c>
      <c r="BH397" s="145">
        <f>IF(N397="sníž. přenesená",J397,0)</f>
        <v>0</v>
      </c>
      <c r="BI397" s="145">
        <f>IF(N397="nulová",J397,0)</f>
        <v>0</v>
      </c>
      <c r="BJ397" s="18" t="s">
        <v>87</v>
      </c>
      <c r="BK397" s="145">
        <f>ROUND(I397*H397,2)</f>
        <v>0</v>
      </c>
      <c r="BL397" s="18" t="s">
        <v>193</v>
      </c>
      <c r="BM397" s="144" t="s">
        <v>4264</v>
      </c>
    </row>
    <row r="398" spans="2:65" s="1" customFormat="1">
      <c r="B398" s="33"/>
      <c r="D398" s="146" t="s">
        <v>199</v>
      </c>
      <c r="F398" s="147" t="s">
        <v>447</v>
      </c>
      <c r="I398" s="148"/>
      <c r="L398" s="33"/>
      <c r="M398" s="149"/>
      <c r="T398" s="52"/>
      <c r="AT398" s="18" t="s">
        <v>199</v>
      </c>
      <c r="AU398" s="18" t="s">
        <v>87</v>
      </c>
    </row>
    <row r="399" spans="2:65" s="13" customFormat="1">
      <c r="B399" s="157"/>
      <c r="D399" s="151" t="s">
        <v>201</v>
      </c>
      <c r="E399" s="158" t="s">
        <v>19</v>
      </c>
      <c r="F399" s="159" t="s">
        <v>4265</v>
      </c>
      <c r="H399" s="160">
        <v>0.92600000000000005</v>
      </c>
      <c r="I399" s="161"/>
      <c r="L399" s="157"/>
      <c r="M399" s="162"/>
      <c r="T399" s="163"/>
      <c r="AT399" s="158" t="s">
        <v>201</v>
      </c>
      <c r="AU399" s="158" t="s">
        <v>87</v>
      </c>
      <c r="AV399" s="13" t="s">
        <v>87</v>
      </c>
      <c r="AW399" s="13" t="s">
        <v>33</v>
      </c>
      <c r="AX399" s="13" t="s">
        <v>74</v>
      </c>
      <c r="AY399" s="158" t="s">
        <v>187</v>
      </c>
    </row>
    <row r="400" spans="2:65" s="15" customFormat="1">
      <c r="B400" s="171"/>
      <c r="D400" s="151" t="s">
        <v>201</v>
      </c>
      <c r="E400" s="172" t="s">
        <v>19</v>
      </c>
      <c r="F400" s="173" t="s">
        <v>207</v>
      </c>
      <c r="H400" s="174">
        <v>0.92600000000000005</v>
      </c>
      <c r="I400" s="175"/>
      <c r="L400" s="171"/>
      <c r="M400" s="176"/>
      <c r="T400" s="177"/>
      <c r="AT400" s="172" t="s">
        <v>201</v>
      </c>
      <c r="AU400" s="172" t="s">
        <v>87</v>
      </c>
      <c r="AV400" s="15" t="s">
        <v>193</v>
      </c>
      <c r="AW400" s="15" t="s">
        <v>33</v>
      </c>
      <c r="AX400" s="15" t="s">
        <v>81</v>
      </c>
      <c r="AY400" s="172" t="s">
        <v>187</v>
      </c>
    </row>
    <row r="401" spans="2:65" s="1" customFormat="1" ht="37.950000000000003" customHeight="1">
      <c r="B401" s="33"/>
      <c r="C401" s="133" t="s">
        <v>581</v>
      </c>
      <c r="D401" s="133" t="s">
        <v>189</v>
      </c>
      <c r="E401" s="134" t="s">
        <v>459</v>
      </c>
      <c r="F401" s="135" t="s">
        <v>460</v>
      </c>
      <c r="G401" s="136" t="s">
        <v>248</v>
      </c>
      <c r="H401" s="137">
        <v>10</v>
      </c>
      <c r="I401" s="138"/>
      <c r="J401" s="139">
        <f>ROUND(I401*H401,2)</f>
        <v>0</v>
      </c>
      <c r="K401" s="135" t="s">
        <v>197</v>
      </c>
      <c r="L401" s="33"/>
      <c r="M401" s="140" t="s">
        <v>19</v>
      </c>
      <c r="N401" s="141" t="s">
        <v>46</v>
      </c>
      <c r="P401" s="142">
        <f>O401*H401</f>
        <v>0</v>
      </c>
      <c r="Q401" s="142">
        <v>0</v>
      </c>
      <c r="R401" s="142">
        <f>Q401*H401</f>
        <v>0</v>
      </c>
      <c r="S401" s="142">
        <v>6.2E-2</v>
      </c>
      <c r="T401" s="143">
        <f>S401*H401</f>
        <v>0.62</v>
      </c>
      <c r="AR401" s="144" t="s">
        <v>193</v>
      </c>
      <c r="AT401" s="144" t="s">
        <v>189</v>
      </c>
      <c r="AU401" s="144" t="s">
        <v>87</v>
      </c>
      <c r="AY401" s="18" t="s">
        <v>187</v>
      </c>
      <c r="BE401" s="145">
        <f>IF(N401="základní",J401,0)</f>
        <v>0</v>
      </c>
      <c r="BF401" s="145">
        <f>IF(N401="snížená",J401,0)</f>
        <v>0</v>
      </c>
      <c r="BG401" s="145">
        <f>IF(N401="zákl. přenesená",J401,0)</f>
        <v>0</v>
      </c>
      <c r="BH401" s="145">
        <f>IF(N401="sníž. přenesená",J401,0)</f>
        <v>0</v>
      </c>
      <c r="BI401" s="145">
        <f>IF(N401="nulová",J401,0)</f>
        <v>0</v>
      </c>
      <c r="BJ401" s="18" t="s">
        <v>87</v>
      </c>
      <c r="BK401" s="145">
        <f>ROUND(I401*H401,2)</f>
        <v>0</v>
      </c>
      <c r="BL401" s="18" t="s">
        <v>193</v>
      </c>
      <c r="BM401" s="144" t="s">
        <v>4266</v>
      </c>
    </row>
    <row r="402" spans="2:65" s="1" customFormat="1">
      <c r="B402" s="33"/>
      <c r="D402" s="146" t="s">
        <v>199</v>
      </c>
      <c r="F402" s="147" t="s">
        <v>462</v>
      </c>
      <c r="I402" s="148"/>
      <c r="L402" s="33"/>
      <c r="M402" s="149"/>
      <c r="T402" s="52"/>
      <c r="AT402" s="18" t="s">
        <v>199</v>
      </c>
      <c r="AU402" s="18" t="s">
        <v>87</v>
      </c>
    </row>
    <row r="403" spans="2:65" s="1" customFormat="1" ht="49.2" customHeight="1">
      <c r="B403" s="33"/>
      <c r="C403" s="133" t="s">
        <v>590</v>
      </c>
      <c r="D403" s="133" t="s">
        <v>189</v>
      </c>
      <c r="E403" s="134" t="s">
        <v>4267</v>
      </c>
      <c r="F403" s="135" t="s">
        <v>4268</v>
      </c>
      <c r="G403" s="136" t="s">
        <v>384</v>
      </c>
      <c r="H403" s="137">
        <v>10.5</v>
      </c>
      <c r="I403" s="138"/>
      <c r="J403" s="139">
        <f>ROUND(I403*H403,2)</f>
        <v>0</v>
      </c>
      <c r="K403" s="135" t="s">
        <v>197</v>
      </c>
      <c r="L403" s="33"/>
      <c r="M403" s="140" t="s">
        <v>19</v>
      </c>
      <c r="N403" s="141" t="s">
        <v>46</v>
      </c>
      <c r="P403" s="142">
        <f>O403*H403</f>
        <v>0</v>
      </c>
      <c r="Q403" s="142">
        <v>0</v>
      </c>
      <c r="R403" s="142">
        <f>Q403*H403</f>
        <v>0</v>
      </c>
      <c r="S403" s="142">
        <v>9.7000000000000003E-2</v>
      </c>
      <c r="T403" s="143">
        <f>S403*H403</f>
        <v>1.0185</v>
      </c>
      <c r="AR403" s="144" t="s">
        <v>193</v>
      </c>
      <c r="AT403" s="144" t="s">
        <v>189</v>
      </c>
      <c r="AU403" s="144" t="s">
        <v>87</v>
      </c>
      <c r="AY403" s="18" t="s">
        <v>187</v>
      </c>
      <c r="BE403" s="145">
        <f>IF(N403="základní",J403,0)</f>
        <v>0</v>
      </c>
      <c r="BF403" s="145">
        <f>IF(N403="snížená",J403,0)</f>
        <v>0</v>
      </c>
      <c r="BG403" s="145">
        <f>IF(N403="zákl. přenesená",J403,0)</f>
        <v>0</v>
      </c>
      <c r="BH403" s="145">
        <f>IF(N403="sníž. přenesená",J403,0)</f>
        <v>0</v>
      </c>
      <c r="BI403" s="145">
        <f>IF(N403="nulová",J403,0)</f>
        <v>0</v>
      </c>
      <c r="BJ403" s="18" t="s">
        <v>87</v>
      </c>
      <c r="BK403" s="145">
        <f>ROUND(I403*H403,2)</f>
        <v>0</v>
      </c>
      <c r="BL403" s="18" t="s">
        <v>193</v>
      </c>
      <c r="BM403" s="144" t="s">
        <v>4269</v>
      </c>
    </row>
    <row r="404" spans="2:65" s="1" customFormat="1">
      <c r="B404" s="33"/>
      <c r="D404" s="146" t="s">
        <v>199</v>
      </c>
      <c r="F404" s="147" t="s">
        <v>4270</v>
      </c>
      <c r="I404" s="148"/>
      <c r="L404" s="33"/>
      <c r="M404" s="149"/>
      <c r="T404" s="52"/>
      <c r="AT404" s="18" t="s">
        <v>199</v>
      </c>
      <c r="AU404" s="18" t="s">
        <v>87</v>
      </c>
    </row>
    <row r="405" spans="2:65" s="1" customFormat="1" ht="44.25" customHeight="1">
      <c r="B405" s="33"/>
      <c r="C405" s="133" t="s">
        <v>600</v>
      </c>
      <c r="D405" s="133" t="s">
        <v>189</v>
      </c>
      <c r="E405" s="134" t="s">
        <v>4271</v>
      </c>
      <c r="F405" s="135" t="s">
        <v>4272</v>
      </c>
      <c r="G405" s="136" t="s">
        <v>138</v>
      </c>
      <c r="H405" s="137">
        <v>138.035</v>
      </c>
      <c r="I405" s="138"/>
      <c r="J405" s="139">
        <f>ROUND(I405*H405,2)</f>
        <v>0</v>
      </c>
      <c r="K405" s="135" t="s">
        <v>197</v>
      </c>
      <c r="L405" s="33"/>
      <c r="M405" s="140" t="s">
        <v>19</v>
      </c>
      <c r="N405" s="141" t="s">
        <v>46</v>
      </c>
      <c r="P405" s="142">
        <f>O405*H405</f>
        <v>0</v>
      </c>
      <c r="Q405" s="142">
        <v>0</v>
      </c>
      <c r="R405" s="142">
        <f>Q405*H405</f>
        <v>0</v>
      </c>
      <c r="S405" s="142">
        <v>4.5999999999999999E-2</v>
      </c>
      <c r="T405" s="143">
        <f>S405*H405</f>
        <v>6.3496099999999993</v>
      </c>
      <c r="AR405" s="144" t="s">
        <v>193</v>
      </c>
      <c r="AT405" s="144" t="s">
        <v>189</v>
      </c>
      <c r="AU405" s="144" t="s">
        <v>87</v>
      </c>
      <c r="AY405" s="18" t="s">
        <v>187</v>
      </c>
      <c r="BE405" s="145">
        <f>IF(N405="základní",J405,0)</f>
        <v>0</v>
      </c>
      <c r="BF405" s="145">
        <f>IF(N405="snížená",J405,0)</f>
        <v>0</v>
      </c>
      <c r="BG405" s="145">
        <f>IF(N405="zákl. přenesená",J405,0)</f>
        <v>0</v>
      </c>
      <c r="BH405" s="145">
        <f>IF(N405="sníž. přenesená",J405,0)</f>
        <v>0</v>
      </c>
      <c r="BI405" s="145">
        <f>IF(N405="nulová",J405,0)</f>
        <v>0</v>
      </c>
      <c r="BJ405" s="18" t="s">
        <v>87</v>
      </c>
      <c r="BK405" s="145">
        <f>ROUND(I405*H405,2)</f>
        <v>0</v>
      </c>
      <c r="BL405" s="18" t="s">
        <v>193</v>
      </c>
      <c r="BM405" s="144" t="s">
        <v>4273</v>
      </c>
    </row>
    <row r="406" spans="2:65" s="1" customFormat="1">
      <c r="B406" s="33"/>
      <c r="D406" s="146" t="s">
        <v>199</v>
      </c>
      <c r="F406" s="147" t="s">
        <v>4274</v>
      </c>
      <c r="I406" s="148"/>
      <c r="L406" s="33"/>
      <c r="M406" s="149"/>
      <c r="T406" s="52"/>
      <c r="AT406" s="18" t="s">
        <v>199</v>
      </c>
      <c r="AU406" s="18" t="s">
        <v>87</v>
      </c>
    </row>
    <row r="407" spans="2:65" s="12" customFormat="1">
      <c r="B407" s="150"/>
      <c r="D407" s="151" t="s">
        <v>201</v>
      </c>
      <c r="E407" s="152" t="s">
        <v>19</v>
      </c>
      <c r="F407" s="153" t="s">
        <v>4050</v>
      </c>
      <c r="H407" s="152" t="s">
        <v>19</v>
      </c>
      <c r="I407" s="154"/>
      <c r="L407" s="150"/>
      <c r="M407" s="155"/>
      <c r="T407" s="156"/>
      <c r="AT407" s="152" t="s">
        <v>201</v>
      </c>
      <c r="AU407" s="152" t="s">
        <v>87</v>
      </c>
      <c r="AV407" s="12" t="s">
        <v>81</v>
      </c>
      <c r="AW407" s="12" t="s">
        <v>33</v>
      </c>
      <c r="AX407" s="12" t="s">
        <v>74</v>
      </c>
      <c r="AY407" s="152" t="s">
        <v>187</v>
      </c>
    </row>
    <row r="408" spans="2:65" s="12" customFormat="1">
      <c r="B408" s="150"/>
      <c r="D408" s="151" t="s">
        <v>201</v>
      </c>
      <c r="E408" s="152" t="s">
        <v>19</v>
      </c>
      <c r="F408" s="153" t="s">
        <v>4051</v>
      </c>
      <c r="H408" s="152" t="s">
        <v>19</v>
      </c>
      <c r="I408" s="154"/>
      <c r="L408" s="150"/>
      <c r="M408" s="155"/>
      <c r="T408" s="156"/>
      <c r="AT408" s="152" t="s">
        <v>201</v>
      </c>
      <c r="AU408" s="152" t="s">
        <v>87</v>
      </c>
      <c r="AV408" s="12" t="s">
        <v>81</v>
      </c>
      <c r="AW408" s="12" t="s">
        <v>33</v>
      </c>
      <c r="AX408" s="12" t="s">
        <v>74</v>
      </c>
      <c r="AY408" s="152" t="s">
        <v>187</v>
      </c>
    </row>
    <row r="409" spans="2:65" s="13" customFormat="1">
      <c r="B409" s="157"/>
      <c r="D409" s="151" t="s">
        <v>201</v>
      </c>
      <c r="E409" s="158" t="s">
        <v>19</v>
      </c>
      <c r="F409" s="159" t="s">
        <v>4275</v>
      </c>
      <c r="H409" s="160">
        <v>43.985999999999997</v>
      </c>
      <c r="I409" s="161"/>
      <c r="L409" s="157"/>
      <c r="M409" s="162"/>
      <c r="T409" s="163"/>
      <c r="AT409" s="158" t="s">
        <v>201</v>
      </c>
      <c r="AU409" s="158" t="s">
        <v>87</v>
      </c>
      <c r="AV409" s="13" t="s">
        <v>87</v>
      </c>
      <c r="AW409" s="13" t="s">
        <v>33</v>
      </c>
      <c r="AX409" s="13" t="s">
        <v>74</v>
      </c>
      <c r="AY409" s="158" t="s">
        <v>187</v>
      </c>
    </row>
    <row r="410" spans="2:65" s="13" customFormat="1">
      <c r="B410" s="157"/>
      <c r="D410" s="151" t="s">
        <v>201</v>
      </c>
      <c r="E410" s="158" t="s">
        <v>19</v>
      </c>
      <c r="F410" s="159" t="s">
        <v>4276</v>
      </c>
      <c r="H410" s="160">
        <v>66.332999999999998</v>
      </c>
      <c r="I410" s="161"/>
      <c r="L410" s="157"/>
      <c r="M410" s="162"/>
      <c r="T410" s="163"/>
      <c r="AT410" s="158" t="s">
        <v>201</v>
      </c>
      <c r="AU410" s="158" t="s">
        <v>87</v>
      </c>
      <c r="AV410" s="13" t="s">
        <v>87</v>
      </c>
      <c r="AW410" s="13" t="s">
        <v>33</v>
      </c>
      <c r="AX410" s="13" t="s">
        <v>74</v>
      </c>
      <c r="AY410" s="158" t="s">
        <v>187</v>
      </c>
    </row>
    <row r="411" spans="2:65" s="12" customFormat="1">
      <c r="B411" s="150"/>
      <c r="D411" s="151" t="s">
        <v>201</v>
      </c>
      <c r="E411" s="152" t="s">
        <v>19</v>
      </c>
      <c r="F411" s="153" t="s">
        <v>4059</v>
      </c>
      <c r="H411" s="152" t="s">
        <v>19</v>
      </c>
      <c r="I411" s="154"/>
      <c r="L411" s="150"/>
      <c r="M411" s="155"/>
      <c r="T411" s="156"/>
      <c r="AT411" s="152" t="s">
        <v>201</v>
      </c>
      <c r="AU411" s="152" t="s">
        <v>87</v>
      </c>
      <c r="AV411" s="12" t="s">
        <v>81</v>
      </c>
      <c r="AW411" s="12" t="s">
        <v>33</v>
      </c>
      <c r="AX411" s="12" t="s">
        <v>74</v>
      </c>
      <c r="AY411" s="152" t="s">
        <v>187</v>
      </c>
    </row>
    <row r="412" spans="2:65" s="13" customFormat="1">
      <c r="B412" s="157"/>
      <c r="D412" s="151" t="s">
        <v>201</v>
      </c>
      <c r="E412" s="158" t="s">
        <v>19</v>
      </c>
      <c r="F412" s="159" t="s">
        <v>4277</v>
      </c>
      <c r="H412" s="160">
        <v>27.716000000000001</v>
      </c>
      <c r="I412" s="161"/>
      <c r="L412" s="157"/>
      <c r="M412" s="162"/>
      <c r="T412" s="163"/>
      <c r="AT412" s="158" t="s">
        <v>201</v>
      </c>
      <c r="AU412" s="158" t="s">
        <v>87</v>
      </c>
      <c r="AV412" s="13" t="s">
        <v>87</v>
      </c>
      <c r="AW412" s="13" t="s">
        <v>33</v>
      </c>
      <c r="AX412" s="13" t="s">
        <v>74</v>
      </c>
      <c r="AY412" s="158" t="s">
        <v>187</v>
      </c>
    </row>
    <row r="413" spans="2:65" s="15" customFormat="1">
      <c r="B413" s="171"/>
      <c r="D413" s="151" t="s">
        <v>201</v>
      </c>
      <c r="E413" s="172" t="s">
        <v>19</v>
      </c>
      <c r="F413" s="173" t="s">
        <v>207</v>
      </c>
      <c r="H413" s="174">
        <v>138.035</v>
      </c>
      <c r="I413" s="175"/>
      <c r="L413" s="171"/>
      <c r="M413" s="176"/>
      <c r="T413" s="177"/>
      <c r="AT413" s="172" t="s">
        <v>201</v>
      </c>
      <c r="AU413" s="172" t="s">
        <v>87</v>
      </c>
      <c r="AV413" s="15" t="s">
        <v>193</v>
      </c>
      <c r="AW413" s="15" t="s">
        <v>33</v>
      </c>
      <c r="AX413" s="15" t="s">
        <v>81</v>
      </c>
      <c r="AY413" s="172" t="s">
        <v>187</v>
      </c>
    </row>
    <row r="414" spans="2:65" s="1" customFormat="1" ht="44.25" customHeight="1">
      <c r="B414" s="33"/>
      <c r="C414" s="133" t="s">
        <v>607</v>
      </c>
      <c r="D414" s="133" t="s">
        <v>189</v>
      </c>
      <c r="E414" s="134" t="s">
        <v>4278</v>
      </c>
      <c r="F414" s="135" t="s">
        <v>4279</v>
      </c>
      <c r="G414" s="136" t="s">
        <v>138</v>
      </c>
      <c r="H414" s="137">
        <v>43.9</v>
      </c>
      <c r="I414" s="138"/>
      <c r="J414" s="139">
        <f>ROUND(I414*H414,2)</f>
        <v>0</v>
      </c>
      <c r="K414" s="135" t="s">
        <v>197</v>
      </c>
      <c r="L414" s="33"/>
      <c r="M414" s="140" t="s">
        <v>19</v>
      </c>
      <c r="N414" s="141" t="s">
        <v>46</v>
      </c>
      <c r="P414" s="142">
        <f>O414*H414</f>
        <v>0</v>
      </c>
      <c r="Q414" s="142">
        <v>0</v>
      </c>
      <c r="R414" s="142">
        <f>Q414*H414</f>
        <v>0</v>
      </c>
      <c r="S414" s="142">
        <v>5.8999999999999997E-2</v>
      </c>
      <c r="T414" s="143">
        <f>S414*H414</f>
        <v>2.5900999999999996</v>
      </c>
      <c r="AR414" s="144" t="s">
        <v>193</v>
      </c>
      <c r="AT414" s="144" t="s">
        <v>189</v>
      </c>
      <c r="AU414" s="144" t="s">
        <v>87</v>
      </c>
      <c r="AY414" s="18" t="s">
        <v>187</v>
      </c>
      <c r="BE414" s="145">
        <f>IF(N414="základní",J414,0)</f>
        <v>0</v>
      </c>
      <c r="BF414" s="145">
        <f>IF(N414="snížená",J414,0)</f>
        <v>0</v>
      </c>
      <c r="BG414" s="145">
        <f>IF(N414="zákl. přenesená",J414,0)</f>
        <v>0</v>
      </c>
      <c r="BH414" s="145">
        <f>IF(N414="sníž. přenesená",J414,0)</f>
        <v>0</v>
      </c>
      <c r="BI414" s="145">
        <f>IF(N414="nulová",J414,0)</f>
        <v>0</v>
      </c>
      <c r="BJ414" s="18" t="s">
        <v>87</v>
      </c>
      <c r="BK414" s="145">
        <f>ROUND(I414*H414,2)</f>
        <v>0</v>
      </c>
      <c r="BL414" s="18" t="s">
        <v>193</v>
      </c>
      <c r="BM414" s="144" t="s">
        <v>4280</v>
      </c>
    </row>
    <row r="415" spans="2:65" s="1" customFormat="1">
      <c r="B415" s="33"/>
      <c r="D415" s="146" t="s">
        <v>199</v>
      </c>
      <c r="F415" s="147" t="s">
        <v>4281</v>
      </c>
      <c r="I415" s="148"/>
      <c r="L415" s="33"/>
      <c r="M415" s="149"/>
      <c r="T415" s="52"/>
      <c r="AT415" s="18" t="s">
        <v>199</v>
      </c>
      <c r="AU415" s="18" t="s">
        <v>87</v>
      </c>
    </row>
    <row r="416" spans="2:65" s="12" customFormat="1">
      <c r="B416" s="150"/>
      <c r="D416" s="151" t="s">
        <v>201</v>
      </c>
      <c r="E416" s="152" t="s">
        <v>19</v>
      </c>
      <c r="F416" s="153" t="s">
        <v>4282</v>
      </c>
      <c r="H416" s="152" t="s">
        <v>19</v>
      </c>
      <c r="I416" s="154"/>
      <c r="L416" s="150"/>
      <c r="M416" s="155"/>
      <c r="T416" s="156"/>
      <c r="AT416" s="152" t="s">
        <v>201</v>
      </c>
      <c r="AU416" s="152" t="s">
        <v>87</v>
      </c>
      <c r="AV416" s="12" t="s">
        <v>81</v>
      </c>
      <c r="AW416" s="12" t="s">
        <v>33</v>
      </c>
      <c r="AX416" s="12" t="s">
        <v>74</v>
      </c>
      <c r="AY416" s="152" t="s">
        <v>187</v>
      </c>
    </row>
    <row r="417" spans="2:65" s="13" customFormat="1">
      <c r="B417" s="157"/>
      <c r="D417" s="151" t="s">
        <v>201</v>
      </c>
      <c r="E417" s="158" t="s">
        <v>19</v>
      </c>
      <c r="F417" s="159" t="s">
        <v>4283</v>
      </c>
      <c r="H417" s="160">
        <v>43.9</v>
      </c>
      <c r="I417" s="161"/>
      <c r="L417" s="157"/>
      <c r="M417" s="162"/>
      <c r="T417" s="163"/>
      <c r="AT417" s="158" t="s">
        <v>201</v>
      </c>
      <c r="AU417" s="158" t="s">
        <v>87</v>
      </c>
      <c r="AV417" s="13" t="s">
        <v>87</v>
      </c>
      <c r="AW417" s="13" t="s">
        <v>33</v>
      </c>
      <c r="AX417" s="13" t="s">
        <v>74</v>
      </c>
      <c r="AY417" s="158" t="s">
        <v>187</v>
      </c>
    </row>
    <row r="418" spans="2:65" s="15" customFormat="1">
      <c r="B418" s="171"/>
      <c r="D418" s="151" t="s">
        <v>201</v>
      </c>
      <c r="E418" s="172" t="s">
        <v>19</v>
      </c>
      <c r="F418" s="173" t="s">
        <v>207</v>
      </c>
      <c r="H418" s="174">
        <v>43.9</v>
      </c>
      <c r="I418" s="175"/>
      <c r="L418" s="171"/>
      <c r="M418" s="176"/>
      <c r="T418" s="177"/>
      <c r="AT418" s="172" t="s">
        <v>201</v>
      </c>
      <c r="AU418" s="172" t="s">
        <v>87</v>
      </c>
      <c r="AV418" s="15" t="s">
        <v>193</v>
      </c>
      <c r="AW418" s="15" t="s">
        <v>33</v>
      </c>
      <c r="AX418" s="15" t="s">
        <v>81</v>
      </c>
      <c r="AY418" s="172" t="s">
        <v>187</v>
      </c>
    </row>
    <row r="419" spans="2:65" s="1" customFormat="1" ht="24.15" customHeight="1">
      <c r="B419" s="33"/>
      <c r="C419" s="133" t="s">
        <v>613</v>
      </c>
      <c r="D419" s="133" t="s">
        <v>189</v>
      </c>
      <c r="E419" s="134" t="s">
        <v>1922</v>
      </c>
      <c r="F419" s="135" t="s">
        <v>1923</v>
      </c>
      <c r="G419" s="136" t="s">
        <v>138</v>
      </c>
      <c r="H419" s="137">
        <v>160</v>
      </c>
      <c r="I419" s="138"/>
      <c r="J419" s="139">
        <f>ROUND(I419*H419,2)</f>
        <v>0</v>
      </c>
      <c r="K419" s="135" t="s">
        <v>197</v>
      </c>
      <c r="L419" s="33"/>
      <c r="M419" s="140" t="s">
        <v>19</v>
      </c>
      <c r="N419" s="141" t="s">
        <v>46</v>
      </c>
      <c r="P419" s="142">
        <f>O419*H419</f>
        <v>0</v>
      </c>
      <c r="Q419" s="142">
        <v>0</v>
      </c>
      <c r="R419" s="142">
        <f>Q419*H419</f>
        <v>0</v>
      </c>
      <c r="S419" s="142">
        <v>0</v>
      </c>
      <c r="T419" s="143">
        <f>S419*H419</f>
        <v>0</v>
      </c>
      <c r="AR419" s="144" t="s">
        <v>193</v>
      </c>
      <c r="AT419" s="144" t="s">
        <v>189</v>
      </c>
      <c r="AU419" s="144" t="s">
        <v>87</v>
      </c>
      <c r="AY419" s="18" t="s">
        <v>187</v>
      </c>
      <c r="BE419" s="145">
        <f>IF(N419="základní",J419,0)</f>
        <v>0</v>
      </c>
      <c r="BF419" s="145">
        <f>IF(N419="snížená",J419,0)</f>
        <v>0</v>
      </c>
      <c r="BG419" s="145">
        <f>IF(N419="zákl. přenesená",J419,0)</f>
        <v>0</v>
      </c>
      <c r="BH419" s="145">
        <f>IF(N419="sníž. přenesená",J419,0)</f>
        <v>0</v>
      </c>
      <c r="BI419" s="145">
        <f>IF(N419="nulová",J419,0)</f>
        <v>0</v>
      </c>
      <c r="BJ419" s="18" t="s">
        <v>87</v>
      </c>
      <c r="BK419" s="145">
        <f>ROUND(I419*H419,2)</f>
        <v>0</v>
      </c>
      <c r="BL419" s="18" t="s">
        <v>193</v>
      </c>
      <c r="BM419" s="144" t="s">
        <v>4284</v>
      </c>
    </row>
    <row r="420" spans="2:65" s="1" customFormat="1">
      <c r="B420" s="33"/>
      <c r="D420" s="146" t="s">
        <v>199</v>
      </c>
      <c r="F420" s="147" t="s">
        <v>1925</v>
      </c>
      <c r="I420" s="148"/>
      <c r="L420" s="33"/>
      <c r="M420" s="149"/>
      <c r="T420" s="52"/>
      <c r="AT420" s="18" t="s">
        <v>199</v>
      </c>
      <c r="AU420" s="18" t="s">
        <v>87</v>
      </c>
    </row>
    <row r="421" spans="2:65" s="1" customFormat="1" ht="44.25" customHeight="1">
      <c r="B421" s="33"/>
      <c r="C421" s="133" t="s">
        <v>620</v>
      </c>
      <c r="D421" s="133" t="s">
        <v>189</v>
      </c>
      <c r="E421" s="134" t="s">
        <v>1927</v>
      </c>
      <c r="F421" s="135" t="s">
        <v>1928</v>
      </c>
      <c r="G421" s="136" t="s">
        <v>138</v>
      </c>
      <c r="H421" s="137">
        <v>160</v>
      </c>
      <c r="I421" s="138"/>
      <c r="J421" s="139">
        <f>ROUND(I421*H421,2)</f>
        <v>0</v>
      </c>
      <c r="K421" s="135" t="s">
        <v>197</v>
      </c>
      <c r="L421" s="33"/>
      <c r="M421" s="140" t="s">
        <v>19</v>
      </c>
      <c r="N421" s="141" t="s">
        <v>46</v>
      </c>
      <c r="P421" s="142">
        <f>O421*H421</f>
        <v>0</v>
      </c>
      <c r="Q421" s="142">
        <v>0</v>
      </c>
      <c r="R421" s="142">
        <f>Q421*H421</f>
        <v>0</v>
      </c>
      <c r="S421" s="142">
        <v>0</v>
      </c>
      <c r="T421" s="143">
        <f>S421*H421</f>
        <v>0</v>
      </c>
      <c r="AR421" s="144" t="s">
        <v>193</v>
      </c>
      <c r="AT421" s="144" t="s">
        <v>189</v>
      </c>
      <c r="AU421" s="144" t="s">
        <v>87</v>
      </c>
      <c r="AY421" s="18" t="s">
        <v>187</v>
      </c>
      <c r="BE421" s="145">
        <f>IF(N421="základní",J421,0)</f>
        <v>0</v>
      </c>
      <c r="BF421" s="145">
        <f>IF(N421="snížená",J421,0)</f>
        <v>0</v>
      </c>
      <c r="BG421" s="145">
        <f>IF(N421="zákl. přenesená",J421,0)</f>
        <v>0</v>
      </c>
      <c r="BH421" s="145">
        <f>IF(N421="sníž. přenesená",J421,0)</f>
        <v>0</v>
      </c>
      <c r="BI421" s="145">
        <f>IF(N421="nulová",J421,0)</f>
        <v>0</v>
      </c>
      <c r="BJ421" s="18" t="s">
        <v>87</v>
      </c>
      <c r="BK421" s="145">
        <f>ROUND(I421*H421,2)</f>
        <v>0</v>
      </c>
      <c r="BL421" s="18" t="s">
        <v>193</v>
      </c>
      <c r="BM421" s="144" t="s">
        <v>4285</v>
      </c>
    </row>
    <row r="422" spans="2:65" s="1" customFormat="1">
      <c r="B422" s="33"/>
      <c r="D422" s="146" t="s">
        <v>199</v>
      </c>
      <c r="F422" s="147" t="s">
        <v>1930</v>
      </c>
      <c r="I422" s="148"/>
      <c r="L422" s="33"/>
      <c r="M422" s="149"/>
      <c r="T422" s="52"/>
      <c r="AT422" s="18" t="s">
        <v>199</v>
      </c>
      <c r="AU422" s="18" t="s">
        <v>87</v>
      </c>
    </row>
    <row r="423" spans="2:65" s="11" customFormat="1" ht="22.95" customHeight="1">
      <c r="B423" s="121"/>
      <c r="D423" s="122" t="s">
        <v>73</v>
      </c>
      <c r="E423" s="131" t="s">
        <v>496</v>
      </c>
      <c r="F423" s="131" t="s">
        <v>497</v>
      </c>
      <c r="I423" s="124"/>
      <c r="J423" s="132">
        <f>BK423</f>
        <v>0</v>
      </c>
      <c r="L423" s="121"/>
      <c r="M423" s="126"/>
      <c r="P423" s="127">
        <f>SUM(P424:P444)</f>
        <v>0</v>
      </c>
      <c r="R423" s="127">
        <f>SUM(R424:R444)</f>
        <v>0</v>
      </c>
      <c r="T423" s="128">
        <f>SUM(T424:T444)</f>
        <v>0</v>
      </c>
      <c r="AR423" s="122" t="s">
        <v>81</v>
      </c>
      <c r="AT423" s="129" t="s">
        <v>73</v>
      </c>
      <c r="AU423" s="129" t="s">
        <v>81</v>
      </c>
      <c r="AY423" s="122" t="s">
        <v>187</v>
      </c>
      <c r="BK423" s="130">
        <f>SUM(BK424:BK444)</f>
        <v>0</v>
      </c>
    </row>
    <row r="424" spans="2:65" s="1" customFormat="1" ht="44.25" customHeight="1">
      <c r="B424" s="33"/>
      <c r="C424" s="133" t="s">
        <v>626</v>
      </c>
      <c r="D424" s="133" t="s">
        <v>189</v>
      </c>
      <c r="E424" s="134" t="s">
        <v>505</v>
      </c>
      <c r="F424" s="135" t="s">
        <v>506</v>
      </c>
      <c r="G424" s="136" t="s">
        <v>241</v>
      </c>
      <c r="H424" s="137">
        <v>37.039000000000001</v>
      </c>
      <c r="I424" s="138"/>
      <c r="J424" s="139">
        <f>ROUND(I424*H424,2)</f>
        <v>0</v>
      </c>
      <c r="K424" s="135" t="s">
        <v>197</v>
      </c>
      <c r="L424" s="33"/>
      <c r="M424" s="140" t="s">
        <v>19</v>
      </c>
      <c r="N424" s="141" t="s">
        <v>46</v>
      </c>
      <c r="P424" s="142">
        <f>O424*H424</f>
        <v>0</v>
      </c>
      <c r="Q424" s="142">
        <v>0</v>
      </c>
      <c r="R424" s="142">
        <f>Q424*H424</f>
        <v>0</v>
      </c>
      <c r="S424" s="142">
        <v>0</v>
      </c>
      <c r="T424" s="143">
        <f>S424*H424</f>
        <v>0</v>
      </c>
      <c r="AR424" s="144" t="s">
        <v>193</v>
      </c>
      <c r="AT424" s="144" t="s">
        <v>189</v>
      </c>
      <c r="AU424" s="144" t="s">
        <v>87</v>
      </c>
      <c r="AY424" s="18" t="s">
        <v>187</v>
      </c>
      <c r="BE424" s="145">
        <f>IF(N424="základní",J424,0)</f>
        <v>0</v>
      </c>
      <c r="BF424" s="145">
        <f>IF(N424="snížená",J424,0)</f>
        <v>0</v>
      </c>
      <c r="BG424" s="145">
        <f>IF(N424="zákl. přenesená",J424,0)</f>
        <v>0</v>
      </c>
      <c r="BH424" s="145">
        <f>IF(N424="sníž. přenesená",J424,0)</f>
        <v>0</v>
      </c>
      <c r="BI424" s="145">
        <f>IF(N424="nulová",J424,0)</f>
        <v>0</v>
      </c>
      <c r="BJ424" s="18" t="s">
        <v>87</v>
      </c>
      <c r="BK424" s="145">
        <f>ROUND(I424*H424,2)</f>
        <v>0</v>
      </c>
      <c r="BL424" s="18" t="s">
        <v>193</v>
      </c>
      <c r="BM424" s="144" t="s">
        <v>4286</v>
      </c>
    </row>
    <row r="425" spans="2:65" s="1" customFormat="1">
      <c r="B425" s="33"/>
      <c r="D425" s="146" t="s">
        <v>199</v>
      </c>
      <c r="F425" s="147" t="s">
        <v>508</v>
      </c>
      <c r="I425" s="148"/>
      <c r="L425" s="33"/>
      <c r="M425" s="149"/>
      <c r="T425" s="52"/>
      <c r="AT425" s="18" t="s">
        <v>199</v>
      </c>
      <c r="AU425" s="18" t="s">
        <v>87</v>
      </c>
    </row>
    <row r="426" spans="2:65" s="1" customFormat="1" ht="44.25" customHeight="1">
      <c r="B426" s="33"/>
      <c r="C426" s="133" t="s">
        <v>639</v>
      </c>
      <c r="D426" s="133" t="s">
        <v>189</v>
      </c>
      <c r="E426" s="134" t="s">
        <v>527</v>
      </c>
      <c r="F426" s="135" t="s">
        <v>528</v>
      </c>
      <c r="G426" s="136" t="s">
        <v>241</v>
      </c>
      <c r="H426" s="137">
        <v>429.50299999999999</v>
      </c>
      <c r="I426" s="138"/>
      <c r="J426" s="139">
        <f>ROUND(I426*H426,2)</f>
        <v>0</v>
      </c>
      <c r="K426" s="135" t="s">
        <v>197</v>
      </c>
      <c r="L426" s="33"/>
      <c r="M426" s="140" t="s">
        <v>19</v>
      </c>
      <c r="N426" s="141" t="s">
        <v>46</v>
      </c>
      <c r="P426" s="142">
        <f>O426*H426</f>
        <v>0</v>
      </c>
      <c r="Q426" s="142">
        <v>0</v>
      </c>
      <c r="R426" s="142">
        <f>Q426*H426</f>
        <v>0</v>
      </c>
      <c r="S426" s="142">
        <v>0</v>
      </c>
      <c r="T426" s="143">
        <f>S426*H426</f>
        <v>0</v>
      </c>
      <c r="AR426" s="144" t="s">
        <v>193</v>
      </c>
      <c r="AT426" s="144" t="s">
        <v>189</v>
      </c>
      <c r="AU426" s="144" t="s">
        <v>87</v>
      </c>
      <c r="AY426" s="18" t="s">
        <v>187</v>
      </c>
      <c r="BE426" s="145">
        <f>IF(N426="základní",J426,0)</f>
        <v>0</v>
      </c>
      <c r="BF426" s="145">
        <f>IF(N426="snížená",J426,0)</f>
        <v>0</v>
      </c>
      <c r="BG426" s="145">
        <f>IF(N426="zákl. přenesená",J426,0)</f>
        <v>0</v>
      </c>
      <c r="BH426" s="145">
        <f>IF(N426="sníž. přenesená",J426,0)</f>
        <v>0</v>
      </c>
      <c r="BI426" s="145">
        <f>IF(N426="nulová",J426,0)</f>
        <v>0</v>
      </c>
      <c r="BJ426" s="18" t="s">
        <v>87</v>
      </c>
      <c r="BK426" s="145">
        <f>ROUND(I426*H426,2)</f>
        <v>0</v>
      </c>
      <c r="BL426" s="18" t="s">
        <v>193</v>
      </c>
      <c r="BM426" s="144" t="s">
        <v>4287</v>
      </c>
    </row>
    <row r="427" spans="2:65" s="1" customFormat="1">
      <c r="B427" s="33"/>
      <c r="D427" s="146" t="s">
        <v>199</v>
      </c>
      <c r="F427" s="147" t="s">
        <v>530</v>
      </c>
      <c r="I427" s="148"/>
      <c r="L427" s="33"/>
      <c r="M427" s="149"/>
      <c r="T427" s="52"/>
      <c r="AT427" s="18" t="s">
        <v>199</v>
      </c>
      <c r="AU427" s="18" t="s">
        <v>87</v>
      </c>
    </row>
    <row r="428" spans="2:65" s="13" customFormat="1">
      <c r="B428" s="157"/>
      <c r="D428" s="151" t="s">
        <v>201</v>
      </c>
      <c r="E428" s="158" t="s">
        <v>19</v>
      </c>
      <c r="F428" s="159" t="s">
        <v>4288</v>
      </c>
      <c r="H428" s="160">
        <v>280.8</v>
      </c>
      <c r="I428" s="161"/>
      <c r="L428" s="157"/>
      <c r="M428" s="162"/>
      <c r="T428" s="163"/>
      <c r="AT428" s="158" t="s">
        <v>201</v>
      </c>
      <c r="AU428" s="158" t="s">
        <v>87</v>
      </c>
      <c r="AV428" s="13" t="s">
        <v>87</v>
      </c>
      <c r="AW428" s="13" t="s">
        <v>33</v>
      </c>
      <c r="AX428" s="13" t="s">
        <v>74</v>
      </c>
      <c r="AY428" s="158" t="s">
        <v>187</v>
      </c>
    </row>
    <row r="429" spans="2:65" s="13" customFormat="1">
      <c r="B429" s="157"/>
      <c r="D429" s="151" t="s">
        <v>201</v>
      </c>
      <c r="E429" s="158" t="s">
        <v>19</v>
      </c>
      <c r="F429" s="159" t="s">
        <v>4289</v>
      </c>
      <c r="H429" s="160">
        <v>7.98</v>
      </c>
      <c r="I429" s="161"/>
      <c r="L429" s="157"/>
      <c r="M429" s="162"/>
      <c r="T429" s="163"/>
      <c r="AT429" s="158" t="s">
        <v>201</v>
      </c>
      <c r="AU429" s="158" t="s">
        <v>87</v>
      </c>
      <c r="AV429" s="13" t="s">
        <v>87</v>
      </c>
      <c r="AW429" s="13" t="s">
        <v>33</v>
      </c>
      <c r="AX429" s="13" t="s">
        <v>74</v>
      </c>
      <c r="AY429" s="158" t="s">
        <v>187</v>
      </c>
    </row>
    <row r="430" spans="2:65" s="13" customFormat="1">
      <c r="B430" s="157"/>
      <c r="D430" s="151" t="s">
        <v>201</v>
      </c>
      <c r="E430" s="158" t="s">
        <v>19</v>
      </c>
      <c r="F430" s="159" t="s">
        <v>4290</v>
      </c>
      <c r="H430" s="160">
        <v>55.898000000000003</v>
      </c>
      <c r="I430" s="161"/>
      <c r="L430" s="157"/>
      <c r="M430" s="162"/>
      <c r="T430" s="163"/>
      <c r="AT430" s="158" t="s">
        <v>201</v>
      </c>
      <c r="AU430" s="158" t="s">
        <v>87</v>
      </c>
      <c r="AV430" s="13" t="s">
        <v>87</v>
      </c>
      <c r="AW430" s="13" t="s">
        <v>33</v>
      </c>
      <c r="AX430" s="13" t="s">
        <v>74</v>
      </c>
      <c r="AY430" s="158" t="s">
        <v>187</v>
      </c>
    </row>
    <row r="431" spans="2:65" s="13" customFormat="1">
      <c r="B431" s="157"/>
      <c r="D431" s="151" t="s">
        <v>201</v>
      </c>
      <c r="E431" s="158" t="s">
        <v>19</v>
      </c>
      <c r="F431" s="159" t="s">
        <v>4291</v>
      </c>
      <c r="H431" s="160">
        <v>84.825000000000003</v>
      </c>
      <c r="I431" s="161"/>
      <c r="L431" s="157"/>
      <c r="M431" s="162"/>
      <c r="T431" s="163"/>
      <c r="AT431" s="158" t="s">
        <v>201</v>
      </c>
      <c r="AU431" s="158" t="s">
        <v>87</v>
      </c>
      <c r="AV431" s="13" t="s">
        <v>87</v>
      </c>
      <c r="AW431" s="13" t="s">
        <v>33</v>
      </c>
      <c r="AX431" s="13" t="s">
        <v>74</v>
      </c>
      <c r="AY431" s="158" t="s">
        <v>187</v>
      </c>
    </row>
    <row r="432" spans="2:65" s="15" customFormat="1">
      <c r="B432" s="171"/>
      <c r="D432" s="151" t="s">
        <v>201</v>
      </c>
      <c r="E432" s="172" t="s">
        <v>19</v>
      </c>
      <c r="F432" s="173" t="s">
        <v>207</v>
      </c>
      <c r="H432" s="174">
        <v>429.50299999999999</v>
      </c>
      <c r="I432" s="175"/>
      <c r="L432" s="171"/>
      <c r="M432" s="176"/>
      <c r="T432" s="177"/>
      <c r="AT432" s="172" t="s">
        <v>201</v>
      </c>
      <c r="AU432" s="172" t="s">
        <v>87</v>
      </c>
      <c r="AV432" s="15" t="s">
        <v>193</v>
      </c>
      <c r="AW432" s="15" t="s">
        <v>33</v>
      </c>
      <c r="AX432" s="15" t="s">
        <v>81</v>
      </c>
      <c r="AY432" s="172" t="s">
        <v>187</v>
      </c>
    </row>
    <row r="433" spans="2:65" s="1" customFormat="1" ht="37.950000000000003" customHeight="1">
      <c r="B433" s="33"/>
      <c r="C433" s="133" t="s">
        <v>647</v>
      </c>
      <c r="D433" s="133" t="s">
        <v>189</v>
      </c>
      <c r="E433" s="134" t="s">
        <v>4292</v>
      </c>
      <c r="F433" s="135" t="s">
        <v>4293</v>
      </c>
      <c r="G433" s="136" t="s">
        <v>241</v>
      </c>
      <c r="H433" s="137">
        <v>37.039000000000001</v>
      </c>
      <c r="I433" s="138"/>
      <c r="J433" s="139">
        <f>ROUND(I433*H433,2)</f>
        <v>0</v>
      </c>
      <c r="K433" s="135" t="s">
        <v>197</v>
      </c>
      <c r="L433" s="33"/>
      <c r="M433" s="140" t="s">
        <v>19</v>
      </c>
      <c r="N433" s="141" t="s">
        <v>46</v>
      </c>
      <c r="P433" s="142">
        <f>O433*H433</f>
        <v>0</v>
      </c>
      <c r="Q433" s="142">
        <v>0</v>
      </c>
      <c r="R433" s="142">
        <f>Q433*H433</f>
        <v>0</v>
      </c>
      <c r="S433" s="142">
        <v>0</v>
      </c>
      <c r="T433" s="143">
        <f>S433*H433</f>
        <v>0</v>
      </c>
      <c r="AR433" s="144" t="s">
        <v>193</v>
      </c>
      <c r="AT433" s="144" t="s">
        <v>189</v>
      </c>
      <c r="AU433" s="144" t="s">
        <v>87</v>
      </c>
      <c r="AY433" s="18" t="s">
        <v>187</v>
      </c>
      <c r="BE433" s="145">
        <f>IF(N433="základní",J433,0)</f>
        <v>0</v>
      </c>
      <c r="BF433" s="145">
        <f>IF(N433="snížená",J433,0)</f>
        <v>0</v>
      </c>
      <c r="BG433" s="145">
        <f>IF(N433="zákl. přenesená",J433,0)</f>
        <v>0</v>
      </c>
      <c r="BH433" s="145">
        <f>IF(N433="sníž. přenesená",J433,0)</f>
        <v>0</v>
      </c>
      <c r="BI433" s="145">
        <f>IF(N433="nulová",J433,0)</f>
        <v>0</v>
      </c>
      <c r="BJ433" s="18" t="s">
        <v>87</v>
      </c>
      <c r="BK433" s="145">
        <f>ROUND(I433*H433,2)</f>
        <v>0</v>
      </c>
      <c r="BL433" s="18" t="s">
        <v>193</v>
      </c>
      <c r="BM433" s="144" t="s">
        <v>4294</v>
      </c>
    </row>
    <row r="434" spans="2:65" s="1" customFormat="1">
      <c r="B434" s="33"/>
      <c r="D434" s="146" t="s">
        <v>199</v>
      </c>
      <c r="F434" s="147" t="s">
        <v>4295</v>
      </c>
      <c r="I434" s="148"/>
      <c r="L434" s="33"/>
      <c r="M434" s="149"/>
      <c r="T434" s="52"/>
      <c r="AT434" s="18" t="s">
        <v>199</v>
      </c>
      <c r="AU434" s="18" t="s">
        <v>87</v>
      </c>
    </row>
    <row r="435" spans="2:65" s="1" customFormat="1" ht="55.5" customHeight="1">
      <c r="B435" s="33"/>
      <c r="C435" s="133" t="s">
        <v>652</v>
      </c>
      <c r="D435" s="133" t="s">
        <v>189</v>
      </c>
      <c r="E435" s="134" t="s">
        <v>545</v>
      </c>
      <c r="F435" s="135" t="s">
        <v>546</v>
      </c>
      <c r="G435" s="136" t="s">
        <v>241</v>
      </c>
      <c r="H435" s="137">
        <v>31.2</v>
      </c>
      <c r="I435" s="138"/>
      <c r="J435" s="139">
        <f>ROUND(I435*H435,2)</f>
        <v>0</v>
      </c>
      <c r="K435" s="135" t="s">
        <v>197</v>
      </c>
      <c r="L435" s="33"/>
      <c r="M435" s="140" t="s">
        <v>19</v>
      </c>
      <c r="N435" s="141" t="s">
        <v>46</v>
      </c>
      <c r="P435" s="142">
        <f>O435*H435</f>
        <v>0</v>
      </c>
      <c r="Q435" s="142">
        <v>0</v>
      </c>
      <c r="R435" s="142">
        <f>Q435*H435</f>
        <v>0</v>
      </c>
      <c r="S435" s="142">
        <v>0</v>
      </c>
      <c r="T435" s="143">
        <f>S435*H435</f>
        <v>0</v>
      </c>
      <c r="AR435" s="144" t="s">
        <v>193</v>
      </c>
      <c r="AT435" s="144" t="s">
        <v>189</v>
      </c>
      <c r="AU435" s="144" t="s">
        <v>87</v>
      </c>
      <c r="AY435" s="18" t="s">
        <v>187</v>
      </c>
      <c r="BE435" s="145">
        <f>IF(N435="základní",J435,0)</f>
        <v>0</v>
      </c>
      <c r="BF435" s="145">
        <f>IF(N435="snížená",J435,0)</f>
        <v>0</v>
      </c>
      <c r="BG435" s="145">
        <f>IF(N435="zákl. přenesená",J435,0)</f>
        <v>0</v>
      </c>
      <c r="BH435" s="145">
        <f>IF(N435="sníž. přenesená",J435,0)</f>
        <v>0</v>
      </c>
      <c r="BI435" s="145">
        <f>IF(N435="nulová",J435,0)</f>
        <v>0</v>
      </c>
      <c r="BJ435" s="18" t="s">
        <v>87</v>
      </c>
      <c r="BK435" s="145">
        <f>ROUND(I435*H435,2)</f>
        <v>0</v>
      </c>
      <c r="BL435" s="18" t="s">
        <v>193</v>
      </c>
      <c r="BM435" s="144" t="s">
        <v>4296</v>
      </c>
    </row>
    <row r="436" spans="2:65" s="1" customFormat="1">
      <c r="B436" s="33"/>
      <c r="D436" s="146" t="s">
        <v>199</v>
      </c>
      <c r="F436" s="147" t="s">
        <v>548</v>
      </c>
      <c r="I436" s="148"/>
      <c r="L436" s="33"/>
      <c r="M436" s="149"/>
      <c r="T436" s="52"/>
      <c r="AT436" s="18" t="s">
        <v>199</v>
      </c>
      <c r="AU436" s="18" t="s">
        <v>87</v>
      </c>
    </row>
    <row r="437" spans="2:65" s="13" customFormat="1">
      <c r="B437" s="157"/>
      <c r="D437" s="151" t="s">
        <v>201</v>
      </c>
      <c r="E437" s="158" t="s">
        <v>19</v>
      </c>
      <c r="F437" s="159" t="s">
        <v>4297</v>
      </c>
      <c r="H437" s="160">
        <v>31.2</v>
      </c>
      <c r="I437" s="161"/>
      <c r="L437" s="157"/>
      <c r="M437" s="162"/>
      <c r="T437" s="163"/>
      <c r="AT437" s="158" t="s">
        <v>201</v>
      </c>
      <c r="AU437" s="158" t="s">
        <v>87</v>
      </c>
      <c r="AV437" s="13" t="s">
        <v>87</v>
      </c>
      <c r="AW437" s="13" t="s">
        <v>33</v>
      </c>
      <c r="AX437" s="13" t="s">
        <v>74</v>
      </c>
      <c r="AY437" s="158" t="s">
        <v>187</v>
      </c>
    </row>
    <row r="438" spans="2:65" s="15" customFormat="1">
      <c r="B438" s="171"/>
      <c r="D438" s="151" t="s">
        <v>201</v>
      </c>
      <c r="E438" s="172" t="s">
        <v>19</v>
      </c>
      <c r="F438" s="173" t="s">
        <v>207</v>
      </c>
      <c r="H438" s="174">
        <v>31.2</v>
      </c>
      <c r="I438" s="175"/>
      <c r="L438" s="171"/>
      <c r="M438" s="176"/>
      <c r="T438" s="177"/>
      <c r="AT438" s="172" t="s">
        <v>201</v>
      </c>
      <c r="AU438" s="172" t="s">
        <v>87</v>
      </c>
      <c r="AV438" s="15" t="s">
        <v>193</v>
      </c>
      <c r="AW438" s="15" t="s">
        <v>33</v>
      </c>
      <c r="AX438" s="15" t="s">
        <v>81</v>
      </c>
      <c r="AY438" s="172" t="s">
        <v>187</v>
      </c>
    </row>
    <row r="439" spans="2:65" s="1" customFormat="1" ht="44.25" customHeight="1">
      <c r="B439" s="33"/>
      <c r="C439" s="133" t="s">
        <v>657</v>
      </c>
      <c r="D439" s="133" t="s">
        <v>189</v>
      </c>
      <c r="E439" s="134" t="s">
        <v>4298</v>
      </c>
      <c r="F439" s="135" t="s">
        <v>4299</v>
      </c>
      <c r="G439" s="136" t="s">
        <v>241</v>
      </c>
      <c r="H439" s="137">
        <v>2.9420000000000002</v>
      </c>
      <c r="I439" s="138"/>
      <c r="J439" s="139">
        <f>ROUND(I439*H439,2)</f>
        <v>0</v>
      </c>
      <c r="K439" s="135" t="s">
        <v>197</v>
      </c>
      <c r="L439" s="33"/>
      <c r="M439" s="140" t="s">
        <v>19</v>
      </c>
      <c r="N439" s="141" t="s">
        <v>46</v>
      </c>
      <c r="P439" s="142">
        <f>O439*H439</f>
        <v>0</v>
      </c>
      <c r="Q439" s="142">
        <v>0</v>
      </c>
      <c r="R439" s="142">
        <f>Q439*H439</f>
        <v>0</v>
      </c>
      <c r="S439" s="142">
        <v>0</v>
      </c>
      <c r="T439" s="143">
        <f>S439*H439</f>
        <v>0</v>
      </c>
      <c r="AR439" s="144" t="s">
        <v>193</v>
      </c>
      <c r="AT439" s="144" t="s">
        <v>189</v>
      </c>
      <c r="AU439" s="144" t="s">
        <v>87</v>
      </c>
      <c r="AY439" s="18" t="s">
        <v>187</v>
      </c>
      <c r="BE439" s="145">
        <f>IF(N439="základní",J439,0)</f>
        <v>0</v>
      </c>
      <c r="BF439" s="145">
        <f>IF(N439="snížená",J439,0)</f>
        <v>0</v>
      </c>
      <c r="BG439" s="145">
        <f>IF(N439="zákl. přenesená",J439,0)</f>
        <v>0</v>
      </c>
      <c r="BH439" s="145">
        <f>IF(N439="sníž. přenesená",J439,0)</f>
        <v>0</v>
      </c>
      <c r="BI439" s="145">
        <f>IF(N439="nulová",J439,0)</f>
        <v>0</v>
      </c>
      <c r="BJ439" s="18" t="s">
        <v>87</v>
      </c>
      <c r="BK439" s="145">
        <f>ROUND(I439*H439,2)</f>
        <v>0</v>
      </c>
      <c r="BL439" s="18" t="s">
        <v>193</v>
      </c>
      <c r="BM439" s="144" t="s">
        <v>4300</v>
      </c>
    </row>
    <row r="440" spans="2:65" s="1" customFormat="1">
      <c r="B440" s="33"/>
      <c r="D440" s="146" t="s">
        <v>199</v>
      </c>
      <c r="F440" s="147" t="s">
        <v>4301</v>
      </c>
      <c r="I440" s="148"/>
      <c r="L440" s="33"/>
      <c r="M440" s="149"/>
      <c r="T440" s="52"/>
      <c r="AT440" s="18" t="s">
        <v>199</v>
      </c>
      <c r="AU440" s="18" t="s">
        <v>87</v>
      </c>
    </row>
    <row r="441" spans="2:65" s="1" customFormat="1" ht="37.950000000000003" customHeight="1">
      <c r="B441" s="33"/>
      <c r="C441" s="133" t="s">
        <v>663</v>
      </c>
      <c r="D441" s="133" t="s">
        <v>189</v>
      </c>
      <c r="E441" s="134" t="s">
        <v>560</v>
      </c>
      <c r="F441" s="135" t="s">
        <v>561</v>
      </c>
      <c r="G441" s="136" t="s">
        <v>241</v>
      </c>
      <c r="H441" s="137">
        <v>0.45</v>
      </c>
      <c r="I441" s="138"/>
      <c r="J441" s="139">
        <f>ROUND(I441*H441,2)</f>
        <v>0</v>
      </c>
      <c r="K441" s="135" t="s">
        <v>197</v>
      </c>
      <c r="L441" s="33"/>
      <c r="M441" s="140" t="s">
        <v>19</v>
      </c>
      <c r="N441" s="141" t="s">
        <v>46</v>
      </c>
      <c r="P441" s="142">
        <f>O441*H441</f>
        <v>0</v>
      </c>
      <c r="Q441" s="142">
        <v>0</v>
      </c>
      <c r="R441" s="142">
        <f>Q441*H441</f>
        <v>0</v>
      </c>
      <c r="S441" s="142">
        <v>0</v>
      </c>
      <c r="T441" s="143">
        <f>S441*H441</f>
        <v>0</v>
      </c>
      <c r="AR441" s="144" t="s">
        <v>193</v>
      </c>
      <c r="AT441" s="144" t="s">
        <v>189</v>
      </c>
      <c r="AU441" s="144" t="s">
        <v>87</v>
      </c>
      <c r="AY441" s="18" t="s">
        <v>187</v>
      </c>
      <c r="BE441" s="145">
        <f>IF(N441="základní",J441,0)</f>
        <v>0</v>
      </c>
      <c r="BF441" s="145">
        <f>IF(N441="snížená",J441,0)</f>
        <v>0</v>
      </c>
      <c r="BG441" s="145">
        <f>IF(N441="zákl. přenesená",J441,0)</f>
        <v>0</v>
      </c>
      <c r="BH441" s="145">
        <f>IF(N441="sníž. přenesená",J441,0)</f>
        <v>0</v>
      </c>
      <c r="BI441" s="145">
        <f>IF(N441="nulová",J441,0)</f>
        <v>0</v>
      </c>
      <c r="BJ441" s="18" t="s">
        <v>87</v>
      </c>
      <c r="BK441" s="145">
        <f>ROUND(I441*H441,2)</f>
        <v>0</v>
      </c>
      <c r="BL441" s="18" t="s">
        <v>193</v>
      </c>
      <c r="BM441" s="144" t="s">
        <v>4302</v>
      </c>
    </row>
    <row r="442" spans="2:65" s="1" customFormat="1">
      <c r="B442" s="33"/>
      <c r="D442" s="146" t="s">
        <v>199</v>
      </c>
      <c r="F442" s="147" t="s">
        <v>563</v>
      </c>
      <c r="I442" s="148"/>
      <c r="L442" s="33"/>
      <c r="M442" s="149"/>
      <c r="T442" s="52"/>
      <c r="AT442" s="18" t="s">
        <v>199</v>
      </c>
      <c r="AU442" s="18" t="s">
        <v>87</v>
      </c>
    </row>
    <row r="443" spans="2:65" s="1" customFormat="1" ht="49.2" customHeight="1">
      <c r="B443" s="33"/>
      <c r="C443" s="133" t="s">
        <v>668</v>
      </c>
      <c r="D443" s="133" t="s">
        <v>189</v>
      </c>
      <c r="E443" s="134" t="s">
        <v>575</v>
      </c>
      <c r="F443" s="135" t="s">
        <v>576</v>
      </c>
      <c r="G443" s="136" t="s">
        <v>241</v>
      </c>
      <c r="H443" s="137">
        <v>2.1749999999999998</v>
      </c>
      <c r="I443" s="138"/>
      <c r="J443" s="139">
        <f>ROUND(I443*H443,2)</f>
        <v>0</v>
      </c>
      <c r="K443" s="135" t="s">
        <v>197</v>
      </c>
      <c r="L443" s="33"/>
      <c r="M443" s="140" t="s">
        <v>19</v>
      </c>
      <c r="N443" s="141" t="s">
        <v>46</v>
      </c>
      <c r="P443" s="142">
        <f>O443*H443</f>
        <v>0</v>
      </c>
      <c r="Q443" s="142">
        <v>0</v>
      </c>
      <c r="R443" s="142">
        <f>Q443*H443</f>
        <v>0</v>
      </c>
      <c r="S443" s="142">
        <v>0</v>
      </c>
      <c r="T443" s="143">
        <f>S443*H443</f>
        <v>0</v>
      </c>
      <c r="AR443" s="144" t="s">
        <v>193</v>
      </c>
      <c r="AT443" s="144" t="s">
        <v>189</v>
      </c>
      <c r="AU443" s="144" t="s">
        <v>87</v>
      </c>
      <c r="AY443" s="18" t="s">
        <v>187</v>
      </c>
      <c r="BE443" s="145">
        <f>IF(N443="základní",J443,0)</f>
        <v>0</v>
      </c>
      <c r="BF443" s="145">
        <f>IF(N443="snížená",J443,0)</f>
        <v>0</v>
      </c>
      <c r="BG443" s="145">
        <f>IF(N443="zákl. přenesená",J443,0)</f>
        <v>0</v>
      </c>
      <c r="BH443" s="145">
        <f>IF(N443="sníž. přenesená",J443,0)</f>
        <v>0</v>
      </c>
      <c r="BI443" s="145">
        <f>IF(N443="nulová",J443,0)</f>
        <v>0</v>
      </c>
      <c r="BJ443" s="18" t="s">
        <v>87</v>
      </c>
      <c r="BK443" s="145">
        <f>ROUND(I443*H443,2)</f>
        <v>0</v>
      </c>
      <c r="BL443" s="18" t="s">
        <v>193</v>
      </c>
      <c r="BM443" s="144" t="s">
        <v>4303</v>
      </c>
    </row>
    <row r="444" spans="2:65" s="1" customFormat="1">
      <c r="B444" s="33"/>
      <c r="D444" s="146" t="s">
        <v>199</v>
      </c>
      <c r="F444" s="147" t="s">
        <v>578</v>
      </c>
      <c r="I444" s="148"/>
      <c r="L444" s="33"/>
      <c r="M444" s="149"/>
      <c r="T444" s="52"/>
      <c r="AT444" s="18" t="s">
        <v>199</v>
      </c>
      <c r="AU444" s="18" t="s">
        <v>87</v>
      </c>
    </row>
    <row r="445" spans="2:65" s="11" customFormat="1" ht="22.95" customHeight="1">
      <c r="B445" s="121"/>
      <c r="D445" s="122" t="s">
        <v>73</v>
      </c>
      <c r="E445" s="131" t="s">
        <v>579</v>
      </c>
      <c r="F445" s="131" t="s">
        <v>580</v>
      </c>
      <c r="I445" s="124"/>
      <c r="J445" s="132">
        <f>BK445</f>
        <v>0</v>
      </c>
      <c r="L445" s="121"/>
      <c r="M445" s="126"/>
      <c r="P445" s="127">
        <f>SUM(P446:P447)</f>
        <v>0</v>
      </c>
      <c r="R445" s="127">
        <f>SUM(R446:R447)</f>
        <v>0</v>
      </c>
      <c r="T445" s="128">
        <f>SUM(T446:T447)</f>
        <v>0</v>
      </c>
      <c r="AR445" s="122" t="s">
        <v>81</v>
      </c>
      <c r="AT445" s="129" t="s">
        <v>73</v>
      </c>
      <c r="AU445" s="129" t="s">
        <v>81</v>
      </c>
      <c r="AY445" s="122" t="s">
        <v>187</v>
      </c>
      <c r="BK445" s="130">
        <f>SUM(BK446:BK447)</f>
        <v>0</v>
      </c>
    </row>
    <row r="446" spans="2:65" s="1" customFormat="1" ht="62.7" customHeight="1">
      <c r="B446" s="33"/>
      <c r="C446" s="133" t="s">
        <v>674</v>
      </c>
      <c r="D446" s="133" t="s">
        <v>189</v>
      </c>
      <c r="E446" s="134" t="s">
        <v>582</v>
      </c>
      <c r="F446" s="135" t="s">
        <v>583</v>
      </c>
      <c r="G446" s="136" t="s">
        <v>241</v>
      </c>
      <c r="H446" s="137">
        <v>61.857999999999997</v>
      </c>
      <c r="I446" s="138"/>
      <c r="J446" s="139">
        <f>ROUND(I446*H446,2)</f>
        <v>0</v>
      </c>
      <c r="K446" s="135" t="s">
        <v>197</v>
      </c>
      <c r="L446" s="33"/>
      <c r="M446" s="140" t="s">
        <v>19</v>
      </c>
      <c r="N446" s="141" t="s">
        <v>46</v>
      </c>
      <c r="P446" s="142">
        <f>O446*H446</f>
        <v>0</v>
      </c>
      <c r="Q446" s="142">
        <v>0</v>
      </c>
      <c r="R446" s="142">
        <f>Q446*H446</f>
        <v>0</v>
      </c>
      <c r="S446" s="142">
        <v>0</v>
      </c>
      <c r="T446" s="143">
        <f>S446*H446</f>
        <v>0</v>
      </c>
      <c r="AR446" s="144" t="s">
        <v>193</v>
      </c>
      <c r="AT446" s="144" t="s">
        <v>189</v>
      </c>
      <c r="AU446" s="144" t="s">
        <v>87</v>
      </c>
      <c r="AY446" s="18" t="s">
        <v>187</v>
      </c>
      <c r="BE446" s="145">
        <f>IF(N446="základní",J446,0)</f>
        <v>0</v>
      </c>
      <c r="BF446" s="145">
        <f>IF(N446="snížená",J446,0)</f>
        <v>0</v>
      </c>
      <c r="BG446" s="145">
        <f>IF(N446="zákl. přenesená",J446,0)</f>
        <v>0</v>
      </c>
      <c r="BH446" s="145">
        <f>IF(N446="sníž. přenesená",J446,0)</f>
        <v>0</v>
      </c>
      <c r="BI446" s="145">
        <f>IF(N446="nulová",J446,0)</f>
        <v>0</v>
      </c>
      <c r="BJ446" s="18" t="s">
        <v>87</v>
      </c>
      <c r="BK446" s="145">
        <f>ROUND(I446*H446,2)</f>
        <v>0</v>
      </c>
      <c r="BL446" s="18" t="s">
        <v>193</v>
      </c>
      <c r="BM446" s="144" t="s">
        <v>4304</v>
      </c>
    </row>
    <row r="447" spans="2:65" s="1" customFormat="1">
      <c r="B447" s="33"/>
      <c r="D447" s="146" t="s">
        <v>199</v>
      </c>
      <c r="F447" s="147" t="s">
        <v>585</v>
      </c>
      <c r="I447" s="148"/>
      <c r="L447" s="33"/>
      <c r="M447" s="149"/>
      <c r="T447" s="52"/>
      <c r="AT447" s="18" t="s">
        <v>199</v>
      </c>
      <c r="AU447" s="18" t="s">
        <v>87</v>
      </c>
    </row>
    <row r="448" spans="2:65" s="11" customFormat="1" ht="25.95" customHeight="1">
      <c r="B448" s="121"/>
      <c r="D448" s="122" t="s">
        <v>73</v>
      </c>
      <c r="E448" s="123" t="s">
        <v>586</v>
      </c>
      <c r="F448" s="123" t="s">
        <v>587</v>
      </c>
      <c r="I448" s="124"/>
      <c r="J448" s="125">
        <f>BK448</f>
        <v>0</v>
      </c>
      <c r="L448" s="121"/>
      <c r="M448" s="126"/>
      <c r="P448" s="127">
        <f>P449+P464+P603+P624+P674+P693+P737+P774+P813</f>
        <v>0</v>
      </c>
      <c r="R448" s="127">
        <f>R449+R464+R603+R624+R674+R693+R737+R774+R813</f>
        <v>6.2988159928360004</v>
      </c>
      <c r="T448" s="128">
        <f>T449+T464+T603+T624+T674+T693+T737+T774+T813</f>
        <v>2.7394182449999995</v>
      </c>
      <c r="AR448" s="122" t="s">
        <v>87</v>
      </c>
      <c r="AT448" s="129" t="s">
        <v>73</v>
      </c>
      <c r="AU448" s="129" t="s">
        <v>74</v>
      </c>
      <c r="AY448" s="122" t="s">
        <v>187</v>
      </c>
      <c r="BK448" s="130">
        <f>BK449+BK464+BK603+BK624+BK674+BK693+BK737+BK774+BK813</f>
        <v>0</v>
      </c>
    </row>
    <row r="449" spans="2:65" s="11" customFormat="1" ht="22.95" customHeight="1">
      <c r="B449" s="121"/>
      <c r="D449" s="122" t="s">
        <v>73</v>
      </c>
      <c r="E449" s="131" t="s">
        <v>588</v>
      </c>
      <c r="F449" s="131" t="s">
        <v>589</v>
      </c>
      <c r="I449" s="124"/>
      <c r="J449" s="132">
        <f>BK449</f>
        <v>0</v>
      </c>
      <c r="L449" s="121"/>
      <c r="M449" s="126"/>
      <c r="P449" s="127">
        <f>SUM(P450:P463)</f>
        <v>0</v>
      </c>
      <c r="R449" s="127">
        <f>SUM(R450:R463)</f>
        <v>0.12619522499999999</v>
      </c>
      <c r="T449" s="128">
        <f>SUM(T450:T463)</f>
        <v>0</v>
      </c>
      <c r="AR449" s="122" t="s">
        <v>87</v>
      </c>
      <c r="AT449" s="129" t="s">
        <v>73</v>
      </c>
      <c r="AU449" s="129" t="s">
        <v>81</v>
      </c>
      <c r="AY449" s="122" t="s">
        <v>187</v>
      </c>
      <c r="BK449" s="130">
        <f>SUM(BK450:BK463)</f>
        <v>0</v>
      </c>
    </row>
    <row r="450" spans="2:65" s="1" customFormat="1" ht="37.950000000000003" customHeight="1">
      <c r="B450" s="33"/>
      <c r="C450" s="133" t="s">
        <v>680</v>
      </c>
      <c r="D450" s="133" t="s">
        <v>189</v>
      </c>
      <c r="E450" s="134" t="s">
        <v>1948</v>
      </c>
      <c r="F450" s="135" t="s">
        <v>1949</v>
      </c>
      <c r="G450" s="136" t="s">
        <v>138</v>
      </c>
      <c r="H450" s="137">
        <v>21.3</v>
      </c>
      <c r="I450" s="138"/>
      <c r="J450" s="139">
        <f>ROUND(I450*H450,2)</f>
        <v>0</v>
      </c>
      <c r="K450" s="135" t="s">
        <v>197</v>
      </c>
      <c r="L450" s="33"/>
      <c r="M450" s="140" t="s">
        <v>19</v>
      </c>
      <c r="N450" s="141" t="s">
        <v>46</v>
      </c>
      <c r="P450" s="142">
        <f>O450*H450</f>
        <v>0</v>
      </c>
      <c r="Q450" s="142">
        <v>0</v>
      </c>
      <c r="R450" s="142">
        <f>Q450*H450</f>
        <v>0</v>
      </c>
      <c r="S450" s="142">
        <v>0</v>
      </c>
      <c r="T450" s="143">
        <f>S450*H450</f>
        <v>0</v>
      </c>
      <c r="AR450" s="144" t="s">
        <v>320</v>
      </c>
      <c r="AT450" s="144" t="s">
        <v>189</v>
      </c>
      <c r="AU450" s="144" t="s">
        <v>87</v>
      </c>
      <c r="AY450" s="18" t="s">
        <v>187</v>
      </c>
      <c r="BE450" s="145">
        <f>IF(N450="základní",J450,0)</f>
        <v>0</v>
      </c>
      <c r="BF450" s="145">
        <f>IF(N450="snížená",J450,0)</f>
        <v>0</v>
      </c>
      <c r="BG450" s="145">
        <f>IF(N450="zákl. přenesená",J450,0)</f>
        <v>0</v>
      </c>
      <c r="BH450" s="145">
        <f>IF(N450="sníž. přenesená",J450,0)</f>
        <v>0</v>
      </c>
      <c r="BI450" s="145">
        <f>IF(N450="nulová",J450,0)</f>
        <v>0</v>
      </c>
      <c r="BJ450" s="18" t="s">
        <v>87</v>
      </c>
      <c r="BK450" s="145">
        <f>ROUND(I450*H450,2)</f>
        <v>0</v>
      </c>
      <c r="BL450" s="18" t="s">
        <v>320</v>
      </c>
      <c r="BM450" s="144" t="s">
        <v>4305</v>
      </c>
    </row>
    <row r="451" spans="2:65" s="1" customFormat="1">
      <c r="B451" s="33"/>
      <c r="D451" s="146" t="s">
        <v>199</v>
      </c>
      <c r="F451" s="147" t="s">
        <v>1951</v>
      </c>
      <c r="I451" s="148"/>
      <c r="L451" s="33"/>
      <c r="M451" s="149"/>
      <c r="T451" s="52"/>
      <c r="AT451" s="18" t="s">
        <v>199</v>
      </c>
      <c r="AU451" s="18" t="s">
        <v>87</v>
      </c>
    </row>
    <row r="452" spans="2:65" s="12" customFormat="1">
      <c r="B452" s="150"/>
      <c r="D452" s="151" t="s">
        <v>201</v>
      </c>
      <c r="E452" s="152" t="s">
        <v>19</v>
      </c>
      <c r="F452" s="153" t="s">
        <v>4050</v>
      </c>
      <c r="H452" s="152" t="s">
        <v>19</v>
      </c>
      <c r="I452" s="154"/>
      <c r="L452" s="150"/>
      <c r="M452" s="155"/>
      <c r="T452" s="156"/>
      <c r="AT452" s="152" t="s">
        <v>201</v>
      </c>
      <c r="AU452" s="152" t="s">
        <v>87</v>
      </c>
      <c r="AV452" s="12" t="s">
        <v>81</v>
      </c>
      <c r="AW452" s="12" t="s">
        <v>33</v>
      </c>
      <c r="AX452" s="12" t="s">
        <v>74</v>
      </c>
      <c r="AY452" s="152" t="s">
        <v>187</v>
      </c>
    </row>
    <row r="453" spans="2:65" s="12" customFormat="1">
      <c r="B453" s="150"/>
      <c r="D453" s="151" t="s">
        <v>201</v>
      </c>
      <c r="E453" s="152" t="s">
        <v>19</v>
      </c>
      <c r="F453" s="153" t="s">
        <v>4051</v>
      </c>
      <c r="H453" s="152" t="s">
        <v>19</v>
      </c>
      <c r="I453" s="154"/>
      <c r="L453" s="150"/>
      <c r="M453" s="155"/>
      <c r="T453" s="156"/>
      <c r="AT453" s="152" t="s">
        <v>201</v>
      </c>
      <c r="AU453" s="152" t="s">
        <v>87</v>
      </c>
      <c r="AV453" s="12" t="s">
        <v>81</v>
      </c>
      <c r="AW453" s="12" t="s">
        <v>33</v>
      </c>
      <c r="AX453" s="12" t="s">
        <v>74</v>
      </c>
      <c r="AY453" s="152" t="s">
        <v>187</v>
      </c>
    </row>
    <row r="454" spans="2:65" s="13" customFormat="1">
      <c r="B454" s="157"/>
      <c r="D454" s="151" t="s">
        <v>201</v>
      </c>
      <c r="E454" s="158" t="s">
        <v>19</v>
      </c>
      <c r="F454" s="159" t="s">
        <v>4115</v>
      </c>
      <c r="H454" s="160">
        <v>21.3</v>
      </c>
      <c r="I454" s="161"/>
      <c r="L454" s="157"/>
      <c r="M454" s="162"/>
      <c r="T454" s="163"/>
      <c r="AT454" s="158" t="s">
        <v>201</v>
      </c>
      <c r="AU454" s="158" t="s">
        <v>87</v>
      </c>
      <c r="AV454" s="13" t="s">
        <v>87</v>
      </c>
      <c r="AW454" s="13" t="s">
        <v>33</v>
      </c>
      <c r="AX454" s="13" t="s">
        <v>74</v>
      </c>
      <c r="AY454" s="158" t="s">
        <v>187</v>
      </c>
    </row>
    <row r="455" spans="2:65" s="15" customFormat="1">
      <c r="B455" s="171"/>
      <c r="D455" s="151" t="s">
        <v>201</v>
      </c>
      <c r="E455" s="172" t="s">
        <v>19</v>
      </c>
      <c r="F455" s="173" t="s">
        <v>207</v>
      </c>
      <c r="H455" s="174">
        <v>21.3</v>
      </c>
      <c r="I455" s="175"/>
      <c r="L455" s="171"/>
      <c r="M455" s="176"/>
      <c r="T455" s="177"/>
      <c r="AT455" s="172" t="s">
        <v>201</v>
      </c>
      <c r="AU455" s="172" t="s">
        <v>87</v>
      </c>
      <c r="AV455" s="15" t="s">
        <v>193</v>
      </c>
      <c r="AW455" s="15" t="s">
        <v>33</v>
      </c>
      <c r="AX455" s="15" t="s">
        <v>81</v>
      </c>
      <c r="AY455" s="172" t="s">
        <v>187</v>
      </c>
    </row>
    <row r="456" spans="2:65" s="1" customFormat="1" ht="16.5" customHeight="1">
      <c r="B456" s="33"/>
      <c r="C456" s="178" t="s">
        <v>687</v>
      </c>
      <c r="D456" s="178" t="s">
        <v>238</v>
      </c>
      <c r="E456" s="179" t="s">
        <v>1957</v>
      </c>
      <c r="F456" s="180" t="s">
        <v>1958</v>
      </c>
      <c r="G456" s="181" t="s">
        <v>241</v>
      </c>
      <c r="H456" s="182">
        <v>6.0000000000000001E-3</v>
      </c>
      <c r="I456" s="183"/>
      <c r="J456" s="184">
        <f>ROUND(I456*H456,2)</f>
        <v>0</v>
      </c>
      <c r="K456" s="180" t="s">
        <v>197</v>
      </c>
      <c r="L456" s="185"/>
      <c r="M456" s="186" t="s">
        <v>19</v>
      </c>
      <c r="N456" s="187" t="s">
        <v>46</v>
      </c>
      <c r="P456" s="142">
        <f>O456*H456</f>
        <v>0</v>
      </c>
      <c r="Q456" s="142">
        <v>1</v>
      </c>
      <c r="R456" s="142">
        <f>Q456*H456</f>
        <v>6.0000000000000001E-3</v>
      </c>
      <c r="S456" s="142">
        <v>0</v>
      </c>
      <c r="T456" s="143">
        <f>S456*H456</f>
        <v>0</v>
      </c>
      <c r="AR456" s="144" t="s">
        <v>425</v>
      </c>
      <c r="AT456" s="144" t="s">
        <v>238</v>
      </c>
      <c r="AU456" s="144" t="s">
        <v>87</v>
      </c>
      <c r="AY456" s="18" t="s">
        <v>187</v>
      </c>
      <c r="BE456" s="145">
        <f>IF(N456="základní",J456,0)</f>
        <v>0</v>
      </c>
      <c r="BF456" s="145">
        <f>IF(N456="snížená",J456,0)</f>
        <v>0</v>
      </c>
      <c r="BG456" s="145">
        <f>IF(N456="zákl. přenesená",J456,0)</f>
        <v>0</v>
      </c>
      <c r="BH456" s="145">
        <f>IF(N456="sníž. přenesená",J456,0)</f>
        <v>0</v>
      </c>
      <c r="BI456" s="145">
        <f>IF(N456="nulová",J456,0)</f>
        <v>0</v>
      </c>
      <c r="BJ456" s="18" t="s">
        <v>87</v>
      </c>
      <c r="BK456" s="145">
        <f>ROUND(I456*H456,2)</f>
        <v>0</v>
      </c>
      <c r="BL456" s="18" t="s">
        <v>320</v>
      </c>
      <c r="BM456" s="144" t="s">
        <v>4306</v>
      </c>
    </row>
    <row r="457" spans="2:65" s="13" customFormat="1">
      <c r="B457" s="157"/>
      <c r="D457" s="151" t="s">
        <v>201</v>
      </c>
      <c r="F457" s="159" t="s">
        <v>4307</v>
      </c>
      <c r="H457" s="160">
        <v>6.0000000000000001E-3</v>
      </c>
      <c r="I457" s="161"/>
      <c r="L457" s="157"/>
      <c r="M457" s="162"/>
      <c r="T457" s="163"/>
      <c r="AT457" s="158" t="s">
        <v>201</v>
      </c>
      <c r="AU457" s="158" t="s">
        <v>87</v>
      </c>
      <c r="AV457" s="13" t="s">
        <v>87</v>
      </c>
      <c r="AW457" s="13" t="s">
        <v>4</v>
      </c>
      <c r="AX457" s="13" t="s">
        <v>81</v>
      </c>
      <c r="AY457" s="158" t="s">
        <v>187</v>
      </c>
    </row>
    <row r="458" spans="2:65" s="1" customFormat="1" ht="24.15" customHeight="1">
      <c r="B458" s="33"/>
      <c r="C458" s="133" t="s">
        <v>695</v>
      </c>
      <c r="D458" s="133" t="s">
        <v>189</v>
      </c>
      <c r="E458" s="134" t="s">
        <v>1976</v>
      </c>
      <c r="F458" s="135" t="s">
        <v>1977</v>
      </c>
      <c r="G458" s="136" t="s">
        <v>138</v>
      </c>
      <c r="H458" s="137">
        <v>21.3</v>
      </c>
      <c r="I458" s="138"/>
      <c r="J458" s="139">
        <f>ROUND(I458*H458,2)</f>
        <v>0</v>
      </c>
      <c r="K458" s="135" t="s">
        <v>197</v>
      </c>
      <c r="L458" s="33"/>
      <c r="M458" s="140" t="s">
        <v>19</v>
      </c>
      <c r="N458" s="141" t="s">
        <v>46</v>
      </c>
      <c r="P458" s="142">
        <f>O458*H458</f>
        <v>0</v>
      </c>
      <c r="Q458" s="142">
        <v>3.9825E-4</v>
      </c>
      <c r="R458" s="142">
        <f>Q458*H458</f>
        <v>8.482725E-3</v>
      </c>
      <c r="S458" s="142">
        <v>0</v>
      </c>
      <c r="T458" s="143">
        <f>S458*H458</f>
        <v>0</v>
      </c>
      <c r="AR458" s="144" t="s">
        <v>320</v>
      </c>
      <c r="AT458" s="144" t="s">
        <v>189</v>
      </c>
      <c r="AU458" s="144" t="s">
        <v>87</v>
      </c>
      <c r="AY458" s="18" t="s">
        <v>187</v>
      </c>
      <c r="BE458" s="145">
        <f>IF(N458="základní",J458,0)</f>
        <v>0</v>
      </c>
      <c r="BF458" s="145">
        <f>IF(N458="snížená",J458,0)</f>
        <v>0</v>
      </c>
      <c r="BG458" s="145">
        <f>IF(N458="zákl. přenesená",J458,0)</f>
        <v>0</v>
      </c>
      <c r="BH458" s="145">
        <f>IF(N458="sníž. přenesená",J458,0)</f>
        <v>0</v>
      </c>
      <c r="BI458" s="145">
        <f>IF(N458="nulová",J458,0)</f>
        <v>0</v>
      </c>
      <c r="BJ458" s="18" t="s">
        <v>87</v>
      </c>
      <c r="BK458" s="145">
        <f>ROUND(I458*H458,2)</f>
        <v>0</v>
      </c>
      <c r="BL458" s="18" t="s">
        <v>320</v>
      </c>
      <c r="BM458" s="144" t="s">
        <v>4308</v>
      </c>
    </row>
    <row r="459" spans="2:65" s="1" customFormat="1">
      <c r="B459" s="33"/>
      <c r="D459" s="146" t="s">
        <v>199</v>
      </c>
      <c r="F459" s="147" t="s">
        <v>1979</v>
      </c>
      <c r="I459" s="148"/>
      <c r="L459" s="33"/>
      <c r="M459" s="149"/>
      <c r="T459" s="52"/>
      <c r="AT459" s="18" t="s">
        <v>199</v>
      </c>
      <c r="AU459" s="18" t="s">
        <v>87</v>
      </c>
    </row>
    <row r="460" spans="2:65" s="1" customFormat="1" ht="37.950000000000003" customHeight="1">
      <c r="B460" s="33"/>
      <c r="C460" s="178" t="s">
        <v>700</v>
      </c>
      <c r="D460" s="178" t="s">
        <v>238</v>
      </c>
      <c r="E460" s="179" t="s">
        <v>4309</v>
      </c>
      <c r="F460" s="180" t="s">
        <v>4310</v>
      </c>
      <c r="G460" s="181" t="s">
        <v>138</v>
      </c>
      <c r="H460" s="182">
        <v>24.824999999999999</v>
      </c>
      <c r="I460" s="183"/>
      <c r="J460" s="184">
        <f>ROUND(I460*H460,2)</f>
        <v>0</v>
      </c>
      <c r="K460" s="180" t="s">
        <v>197</v>
      </c>
      <c r="L460" s="185"/>
      <c r="M460" s="186" t="s">
        <v>19</v>
      </c>
      <c r="N460" s="187" t="s">
        <v>46</v>
      </c>
      <c r="P460" s="142">
        <f>O460*H460</f>
        <v>0</v>
      </c>
      <c r="Q460" s="142">
        <v>4.4999999999999997E-3</v>
      </c>
      <c r="R460" s="142">
        <f>Q460*H460</f>
        <v>0.11171249999999999</v>
      </c>
      <c r="S460" s="142">
        <v>0</v>
      </c>
      <c r="T460" s="143">
        <f>S460*H460</f>
        <v>0</v>
      </c>
      <c r="AR460" s="144" t="s">
        <v>425</v>
      </c>
      <c r="AT460" s="144" t="s">
        <v>238</v>
      </c>
      <c r="AU460" s="144" t="s">
        <v>87</v>
      </c>
      <c r="AY460" s="18" t="s">
        <v>187</v>
      </c>
      <c r="BE460" s="145">
        <f>IF(N460="základní",J460,0)</f>
        <v>0</v>
      </c>
      <c r="BF460" s="145">
        <f>IF(N460="snížená",J460,0)</f>
        <v>0</v>
      </c>
      <c r="BG460" s="145">
        <f>IF(N460="zákl. přenesená",J460,0)</f>
        <v>0</v>
      </c>
      <c r="BH460" s="145">
        <f>IF(N460="sníž. přenesená",J460,0)</f>
        <v>0</v>
      </c>
      <c r="BI460" s="145">
        <f>IF(N460="nulová",J460,0)</f>
        <v>0</v>
      </c>
      <c r="BJ460" s="18" t="s">
        <v>87</v>
      </c>
      <c r="BK460" s="145">
        <f>ROUND(I460*H460,2)</f>
        <v>0</v>
      </c>
      <c r="BL460" s="18" t="s">
        <v>320</v>
      </c>
      <c r="BM460" s="144" t="s">
        <v>4311</v>
      </c>
    </row>
    <row r="461" spans="2:65" s="13" customFormat="1">
      <c r="B461" s="157"/>
      <c r="D461" s="151" t="s">
        <v>201</v>
      </c>
      <c r="F461" s="159" t="s">
        <v>4312</v>
      </c>
      <c r="H461" s="160">
        <v>24.824999999999999</v>
      </c>
      <c r="I461" s="161"/>
      <c r="L461" s="157"/>
      <c r="M461" s="162"/>
      <c r="T461" s="163"/>
      <c r="AT461" s="158" t="s">
        <v>201</v>
      </c>
      <c r="AU461" s="158" t="s">
        <v>87</v>
      </c>
      <c r="AV461" s="13" t="s">
        <v>87</v>
      </c>
      <c r="AW461" s="13" t="s">
        <v>4</v>
      </c>
      <c r="AX461" s="13" t="s">
        <v>81</v>
      </c>
      <c r="AY461" s="158" t="s">
        <v>187</v>
      </c>
    </row>
    <row r="462" spans="2:65" s="1" customFormat="1" ht="49.2" customHeight="1">
      <c r="B462" s="33"/>
      <c r="C462" s="133" t="s">
        <v>706</v>
      </c>
      <c r="D462" s="133" t="s">
        <v>189</v>
      </c>
      <c r="E462" s="134" t="s">
        <v>2016</v>
      </c>
      <c r="F462" s="135" t="s">
        <v>2017</v>
      </c>
      <c r="G462" s="136" t="s">
        <v>2018</v>
      </c>
      <c r="H462" s="194"/>
      <c r="I462" s="138"/>
      <c r="J462" s="139">
        <f>ROUND(I462*H462,2)</f>
        <v>0</v>
      </c>
      <c r="K462" s="135" t="s">
        <v>197</v>
      </c>
      <c r="L462" s="33"/>
      <c r="M462" s="140" t="s">
        <v>19</v>
      </c>
      <c r="N462" s="141" t="s">
        <v>46</v>
      </c>
      <c r="P462" s="142">
        <f>O462*H462</f>
        <v>0</v>
      </c>
      <c r="Q462" s="142">
        <v>0</v>
      </c>
      <c r="R462" s="142">
        <f>Q462*H462</f>
        <v>0</v>
      </c>
      <c r="S462" s="142">
        <v>0</v>
      </c>
      <c r="T462" s="143">
        <f>S462*H462</f>
        <v>0</v>
      </c>
      <c r="AR462" s="144" t="s">
        <v>320</v>
      </c>
      <c r="AT462" s="144" t="s">
        <v>189</v>
      </c>
      <c r="AU462" s="144" t="s">
        <v>87</v>
      </c>
      <c r="AY462" s="18" t="s">
        <v>187</v>
      </c>
      <c r="BE462" s="145">
        <f>IF(N462="základní",J462,0)</f>
        <v>0</v>
      </c>
      <c r="BF462" s="145">
        <f>IF(N462="snížená",J462,0)</f>
        <v>0</v>
      </c>
      <c r="BG462" s="145">
        <f>IF(N462="zákl. přenesená",J462,0)</f>
        <v>0</v>
      </c>
      <c r="BH462" s="145">
        <f>IF(N462="sníž. přenesená",J462,0)</f>
        <v>0</v>
      </c>
      <c r="BI462" s="145">
        <f>IF(N462="nulová",J462,0)</f>
        <v>0</v>
      </c>
      <c r="BJ462" s="18" t="s">
        <v>87</v>
      </c>
      <c r="BK462" s="145">
        <f>ROUND(I462*H462,2)</f>
        <v>0</v>
      </c>
      <c r="BL462" s="18" t="s">
        <v>320</v>
      </c>
      <c r="BM462" s="144" t="s">
        <v>4313</v>
      </c>
    </row>
    <row r="463" spans="2:65" s="1" customFormat="1">
      <c r="B463" s="33"/>
      <c r="D463" s="146" t="s">
        <v>199</v>
      </c>
      <c r="F463" s="147" t="s">
        <v>2020</v>
      </c>
      <c r="I463" s="148"/>
      <c r="L463" s="33"/>
      <c r="M463" s="149"/>
      <c r="T463" s="52"/>
      <c r="AT463" s="18" t="s">
        <v>199</v>
      </c>
      <c r="AU463" s="18" t="s">
        <v>87</v>
      </c>
    </row>
    <row r="464" spans="2:65" s="11" customFormat="1" ht="22.95" customHeight="1">
      <c r="B464" s="121"/>
      <c r="D464" s="122" t="s">
        <v>73</v>
      </c>
      <c r="E464" s="131" t="s">
        <v>618</v>
      </c>
      <c r="F464" s="131" t="s">
        <v>619</v>
      </c>
      <c r="I464" s="124"/>
      <c r="J464" s="132">
        <f>BK464</f>
        <v>0</v>
      </c>
      <c r="L464" s="121"/>
      <c r="M464" s="126"/>
      <c r="P464" s="127">
        <f>SUM(P465:P602)</f>
        <v>0</v>
      </c>
      <c r="R464" s="127">
        <f>SUM(R465:R602)</f>
        <v>4.1350149861560004</v>
      </c>
      <c r="T464" s="128">
        <f>SUM(T465:T602)</f>
        <v>0.44999999999999996</v>
      </c>
      <c r="AR464" s="122" t="s">
        <v>87</v>
      </c>
      <c r="AT464" s="129" t="s">
        <v>73</v>
      </c>
      <c r="AU464" s="129" t="s">
        <v>81</v>
      </c>
      <c r="AY464" s="122" t="s">
        <v>187</v>
      </c>
      <c r="BK464" s="130">
        <f>SUM(BK465:BK602)</f>
        <v>0</v>
      </c>
    </row>
    <row r="465" spans="2:65" s="1" customFormat="1" ht="37.950000000000003" customHeight="1">
      <c r="B465" s="33"/>
      <c r="C465" s="133" t="s">
        <v>712</v>
      </c>
      <c r="D465" s="133" t="s">
        <v>189</v>
      </c>
      <c r="E465" s="134" t="s">
        <v>2303</v>
      </c>
      <c r="F465" s="135" t="s">
        <v>2304</v>
      </c>
      <c r="G465" s="136" t="s">
        <v>142</v>
      </c>
      <c r="H465" s="137">
        <v>5.85</v>
      </c>
      <c r="I465" s="138"/>
      <c r="J465" s="139">
        <f>ROUND(I465*H465,2)</f>
        <v>0</v>
      </c>
      <c r="K465" s="135" t="s">
        <v>197</v>
      </c>
      <c r="L465" s="33"/>
      <c r="M465" s="140" t="s">
        <v>19</v>
      </c>
      <c r="N465" s="141" t="s">
        <v>46</v>
      </c>
      <c r="P465" s="142">
        <f>O465*H465</f>
        <v>0</v>
      </c>
      <c r="Q465" s="142">
        <v>1.89E-3</v>
      </c>
      <c r="R465" s="142">
        <f>Q465*H465</f>
        <v>1.1056499999999999E-2</v>
      </c>
      <c r="S465" s="142">
        <v>0</v>
      </c>
      <c r="T465" s="143">
        <f>S465*H465</f>
        <v>0</v>
      </c>
      <c r="AR465" s="144" t="s">
        <v>320</v>
      </c>
      <c r="AT465" s="144" t="s">
        <v>189</v>
      </c>
      <c r="AU465" s="144" t="s">
        <v>87</v>
      </c>
      <c r="AY465" s="18" t="s">
        <v>187</v>
      </c>
      <c r="BE465" s="145">
        <f>IF(N465="základní",J465,0)</f>
        <v>0</v>
      </c>
      <c r="BF465" s="145">
        <f>IF(N465="snížená",J465,0)</f>
        <v>0</v>
      </c>
      <c r="BG465" s="145">
        <f>IF(N465="zákl. přenesená",J465,0)</f>
        <v>0</v>
      </c>
      <c r="BH465" s="145">
        <f>IF(N465="sníž. přenesená",J465,0)</f>
        <v>0</v>
      </c>
      <c r="BI465" s="145">
        <f>IF(N465="nulová",J465,0)</f>
        <v>0</v>
      </c>
      <c r="BJ465" s="18" t="s">
        <v>87</v>
      </c>
      <c r="BK465" s="145">
        <f>ROUND(I465*H465,2)</f>
        <v>0</v>
      </c>
      <c r="BL465" s="18" t="s">
        <v>320</v>
      </c>
      <c r="BM465" s="144" t="s">
        <v>4314</v>
      </c>
    </row>
    <row r="466" spans="2:65" s="1" customFormat="1">
      <c r="B466" s="33"/>
      <c r="D466" s="146" t="s">
        <v>199</v>
      </c>
      <c r="F466" s="147" t="s">
        <v>2306</v>
      </c>
      <c r="I466" s="148"/>
      <c r="L466" s="33"/>
      <c r="M466" s="149"/>
      <c r="T466" s="52"/>
      <c r="AT466" s="18" t="s">
        <v>199</v>
      </c>
      <c r="AU466" s="18" t="s">
        <v>87</v>
      </c>
    </row>
    <row r="467" spans="2:65" s="12" customFormat="1">
      <c r="B467" s="150"/>
      <c r="D467" s="151" t="s">
        <v>201</v>
      </c>
      <c r="E467" s="152" t="s">
        <v>19</v>
      </c>
      <c r="F467" s="153" t="s">
        <v>4050</v>
      </c>
      <c r="H467" s="152" t="s">
        <v>19</v>
      </c>
      <c r="I467" s="154"/>
      <c r="L467" s="150"/>
      <c r="M467" s="155"/>
      <c r="T467" s="156"/>
      <c r="AT467" s="152" t="s">
        <v>201</v>
      </c>
      <c r="AU467" s="152" t="s">
        <v>87</v>
      </c>
      <c r="AV467" s="12" t="s">
        <v>81</v>
      </c>
      <c r="AW467" s="12" t="s">
        <v>33</v>
      </c>
      <c r="AX467" s="12" t="s">
        <v>74</v>
      </c>
      <c r="AY467" s="152" t="s">
        <v>187</v>
      </c>
    </row>
    <row r="468" spans="2:65" s="12" customFormat="1">
      <c r="B468" s="150"/>
      <c r="D468" s="151" t="s">
        <v>201</v>
      </c>
      <c r="E468" s="152" t="s">
        <v>19</v>
      </c>
      <c r="F468" s="153" t="s">
        <v>4059</v>
      </c>
      <c r="H468" s="152" t="s">
        <v>19</v>
      </c>
      <c r="I468" s="154"/>
      <c r="L468" s="150"/>
      <c r="M468" s="155"/>
      <c r="T468" s="156"/>
      <c r="AT468" s="152" t="s">
        <v>201</v>
      </c>
      <c r="AU468" s="152" t="s">
        <v>87</v>
      </c>
      <c r="AV468" s="12" t="s">
        <v>81</v>
      </c>
      <c r="AW468" s="12" t="s">
        <v>33</v>
      </c>
      <c r="AX468" s="12" t="s">
        <v>74</v>
      </c>
      <c r="AY468" s="152" t="s">
        <v>187</v>
      </c>
    </row>
    <row r="469" spans="2:65" s="13" customFormat="1">
      <c r="B469" s="157"/>
      <c r="D469" s="151" t="s">
        <v>201</v>
      </c>
      <c r="E469" s="158" t="s">
        <v>19</v>
      </c>
      <c r="F469" s="159" t="s">
        <v>4315</v>
      </c>
      <c r="H469" s="160">
        <v>0.126</v>
      </c>
      <c r="I469" s="161"/>
      <c r="L469" s="157"/>
      <c r="M469" s="162"/>
      <c r="T469" s="163"/>
      <c r="AT469" s="158" t="s">
        <v>201</v>
      </c>
      <c r="AU469" s="158" t="s">
        <v>87</v>
      </c>
      <c r="AV469" s="13" t="s">
        <v>87</v>
      </c>
      <c r="AW469" s="13" t="s">
        <v>33</v>
      </c>
      <c r="AX469" s="13" t="s">
        <v>74</v>
      </c>
      <c r="AY469" s="158" t="s">
        <v>187</v>
      </c>
    </row>
    <row r="470" spans="2:65" s="13" customFormat="1">
      <c r="B470" s="157"/>
      <c r="D470" s="151" t="s">
        <v>201</v>
      </c>
      <c r="E470" s="158" t="s">
        <v>19</v>
      </c>
      <c r="F470" s="159" t="s">
        <v>4316</v>
      </c>
      <c r="H470" s="160">
        <v>0.11600000000000001</v>
      </c>
      <c r="I470" s="161"/>
      <c r="L470" s="157"/>
      <c r="M470" s="162"/>
      <c r="T470" s="163"/>
      <c r="AT470" s="158" t="s">
        <v>201</v>
      </c>
      <c r="AU470" s="158" t="s">
        <v>87</v>
      </c>
      <c r="AV470" s="13" t="s">
        <v>87</v>
      </c>
      <c r="AW470" s="13" t="s">
        <v>33</v>
      </c>
      <c r="AX470" s="13" t="s">
        <v>74</v>
      </c>
      <c r="AY470" s="158" t="s">
        <v>187</v>
      </c>
    </row>
    <row r="471" spans="2:65" s="13" customFormat="1">
      <c r="B471" s="157"/>
      <c r="D471" s="151" t="s">
        <v>201</v>
      </c>
      <c r="E471" s="158" t="s">
        <v>19</v>
      </c>
      <c r="F471" s="159" t="s">
        <v>4317</v>
      </c>
      <c r="H471" s="160">
        <v>0.39900000000000002</v>
      </c>
      <c r="I471" s="161"/>
      <c r="L471" s="157"/>
      <c r="M471" s="162"/>
      <c r="T471" s="163"/>
      <c r="AT471" s="158" t="s">
        <v>201</v>
      </c>
      <c r="AU471" s="158" t="s">
        <v>87</v>
      </c>
      <c r="AV471" s="13" t="s">
        <v>87</v>
      </c>
      <c r="AW471" s="13" t="s">
        <v>33</v>
      </c>
      <c r="AX471" s="13" t="s">
        <v>74</v>
      </c>
      <c r="AY471" s="158" t="s">
        <v>187</v>
      </c>
    </row>
    <row r="472" spans="2:65" s="13" customFormat="1">
      <c r="B472" s="157"/>
      <c r="D472" s="151" t="s">
        <v>201</v>
      </c>
      <c r="E472" s="158" t="s">
        <v>19</v>
      </c>
      <c r="F472" s="159" t="s">
        <v>4318</v>
      </c>
      <c r="H472" s="160">
        <v>0.35099999999999998</v>
      </c>
      <c r="I472" s="161"/>
      <c r="L472" s="157"/>
      <c r="M472" s="162"/>
      <c r="T472" s="163"/>
      <c r="AT472" s="158" t="s">
        <v>201</v>
      </c>
      <c r="AU472" s="158" t="s">
        <v>87</v>
      </c>
      <c r="AV472" s="13" t="s">
        <v>87</v>
      </c>
      <c r="AW472" s="13" t="s">
        <v>33</v>
      </c>
      <c r="AX472" s="13" t="s">
        <v>74</v>
      </c>
      <c r="AY472" s="158" t="s">
        <v>187</v>
      </c>
    </row>
    <row r="473" spans="2:65" s="13" customFormat="1">
      <c r="B473" s="157"/>
      <c r="D473" s="151" t="s">
        <v>201</v>
      </c>
      <c r="E473" s="158" t="s">
        <v>19</v>
      </c>
      <c r="F473" s="159" t="s">
        <v>4319</v>
      </c>
      <c r="H473" s="160">
        <v>0.29599999999999999</v>
      </c>
      <c r="I473" s="161"/>
      <c r="L473" s="157"/>
      <c r="M473" s="162"/>
      <c r="T473" s="163"/>
      <c r="AT473" s="158" t="s">
        <v>201</v>
      </c>
      <c r="AU473" s="158" t="s">
        <v>87</v>
      </c>
      <c r="AV473" s="13" t="s">
        <v>87</v>
      </c>
      <c r="AW473" s="13" t="s">
        <v>33</v>
      </c>
      <c r="AX473" s="13" t="s">
        <v>74</v>
      </c>
      <c r="AY473" s="158" t="s">
        <v>187</v>
      </c>
    </row>
    <row r="474" spans="2:65" s="13" customFormat="1">
      <c r="B474" s="157"/>
      <c r="D474" s="151" t="s">
        <v>201</v>
      </c>
      <c r="E474" s="158" t="s">
        <v>19</v>
      </c>
      <c r="F474" s="159" t="s">
        <v>4320</v>
      </c>
      <c r="H474" s="160">
        <v>0.157</v>
      </c>
      <c r="I474" s="161"/>
      <c r="L474" s="157"/>
      <c r="M474" s="162"/>
      <c r="T474" s="163"/>
      <c r="AT474" s="158" t="s">
        <v>201</v>
      </c>
      <c r="AU474" s="158" t="s">
        <v>87</v>
      </c>
      <c r="AV474" s="13" t="s">
        <v>87</v>
      </c>
      <c r="AW474" s="13" t="s">
        <v>33</v>
      </c>
      <c r="AX474" s="13" t="s">
        <v>74</v>
      </c>
      <c r="AY474" s="158" t="s">
        <v>187</v>
      </c>
    </row>
    <row r="475" spans="2:65" s="13" customFormat="1">
      <c r="B475" s="157"/>
      <c r="D475" s="151" t="s">
        <v>201</v>
      </c>
      <c r="E475" s="158" t="s">
        <v>19</v>
      </c>
      <c r="F475" s="159" t="s">
        <v>4321</v>
      </c>
      <c r="H475" s="160">
        <v>0.14099999999999999</v>
      </c>
      <c r="I475" s="161"/>
      <c r="L475" s="157"/>
      <c r="M475" s="162"/>
      <c r="T475" s="163"/>
      <c r="AT475" s="158" t="s">
        <v>201</v>
      </c>
      <c r="AU475" s="158" t="s">
        <v>87</v>
      </c>
      <c r="AV475" s="13" t="s">
        <v>87</v>
      </c>
      <c r="AW475" s="13" t="s">
        <v>33</v>
      </c>
      <c r="AX475" s="13" t="s">
        <v>74</v>
      </c>
      <c r="AY475" s="158" t="s">
        <v>187</v>
      </c>
    </row>
    <row r="476" spans="2:65" s="12" customFormat="1">
      <c r="B476" s="150"/>
      <c r="D476" s="151" t="s">
        <v>201</v>
      </c>
      <c r="E476" s="152" t="s">
        <v>19</v>
      </c>
      <c r="F476" s="153" t="s">
        <v>4322</v>
      </c>
      <c r="H476" s="152" t="s">
        <v>19</v>
      </c>
      <c r="I476" s="154"/>
      <c r="L476" s="150"/>
      <c r="M476" s="155"/>
      <c r="T476" s="156"/>
      <c r="AT476" s="152" t="s">
        <v>201</v>
      </c>
      <c r="AU476" s="152" t="s">
        <v>87</v>
      </c>
      <c r="AV476" s="12" t="s">
        <v>81</v>
      </c>
      <c r="AW476" s="12" t="s">
        <v>33</v>
      </c>
      <c r="AX476" s="12" t="s">
        <v>74</v>
      </c>
      <c r="AY476" s="152" t="s">
        <v>187</v>
      </c>
    </row>
    <row r="477" spans="2:65" s="13" customFormat="1">
      <c r="B477" s="157"/>
      <c r="D477" s="151" t="s">
        <v>201</v>
      </c>
      <c r="E477" s="158" t="s">
        <v>19</v>
      </c>
      <c r="F477" s="159" t="s">
        <v>4323</v>
      </c>
      <c r="H477" s="160">
        <v>0.123</v>
      </c>
      <c r="I477" s="161"/>
      <c r="L477" s="157"/>
      <c r="M477" s="162"/>
      <c r="T477" s="163"/>
      <c r="AT477" s="158" t="s">
        <v>201</v>
      </c>
      <c r="AU477" s="158" t="s">
        <v>87</v>
      </c>
      <c r="AV477" s="13" t="s">
        <v>87</v>
      </c>
      <c r="AW477" s="13" t="s">
        <v>33</v>
      </c>
      <c r="AX477" s="13" t="s">
        <v>74</v>
      </c>
      <c r="AY477" s="158" t="s">
        <v>187</v>
      </c>
    </row>
    <row r="478" spans="2:65" s="13" customFormat="1">
      <c r="B478" s="157"/>
      <c r="D478" s="151" t="s">
        <v>201</v>
      </c>
      <c r="E478" s="158" t="s">
        <v>19</v>
      </c>
      <c r="F478" s="159" t="s">
        <v>4324</v>
      </c>
      <c r="H478" s="160">
        <v>0.42899999999999999</v>
      </c>
      <c r="I478" s="161"/>
      <c r="L478" s="157"/>
      <c r="M478" s="162"/>
      <c r="T478" s="163"/>
      <c r="AT478" s="158" t="s">
        <v>201</v>
      </c>
      <c r="AU478" s="158" t="s">
        <v>87</v>
      </c>
      <c r="AV478" s="13" t="s">
        <v>87</v>
      </c>
      <c r="AW478" s="13" t="s">
        <v>33</v>
      </c>
      <c r="AX478" s="13" t="s">
        <v>74</v>
      </c>
      <c r="AY478" s="158" t="s">
        <v>187</v>
      </c>
    </row>
    <row r="479" spans="2:65" s="13" customFormat="1">
      <c r="B479" s="157"/>
      <c r="D479" s="151" t="s">
        <v>201</v>
      </c>
      <c r="E479" s="158" t="s">
        <v>19</v>
      </c>
      <c r="F479" s="159" t="s">
        <v>4325</v>
      </c>
      <c r="H479" s="160">
        <v>0.44800000000000001</v>
      </c>
      <c r="I479" s="161"/>
      <c r="L479" s="157"/>
      <c r="M479" s="162"/>
      <c r="T479" s="163"/>
      <c r="AT479" s="158" t="s">
        <v>201</v>
      </c>
      <c r="AU479" s="158" t="s">
        <v>87</v>
      </c>
      <c r="AV479" s="13" t="s">
        <v>87</v>
      </c>
      <c r="AW479" s="13" t="s">
        <v>33</v>
      </c>
      <c r="AX479" s="13" t="s">
        <v>74</v>
      </c>
      <c r="AY479" s="158" t="s">
        <v>187</v>
      </c>
    </row>
    <row r="480" spans="2:65" s="13" customFormat="1">
      <c r="B480" s="157"/>
      <c r="D480" s="151" t="s">
        <v>201</v>
      </c>
      <c r="E480" s="158" t="s">
        <v>19</v>
      </c>
      <c r="F480" s="159" t="s">
        <v>4321</v>
      </c>
      <c r="H480" s="160">
        <v>0.14099999999999999</v>
      </c>
      <c r="I480" s="161"/>
      <c r="L480" s="157"/>
      <c r="M480" s="162"/>
      <c r="T480" s="163"/>
      <c r="AT480" s="158" t="s">
        <v>201</v>
      </c>
      <c r="AU480" s="158" t="s">
        <v>87</v>
      </c>
      <c r="AV480" s="13" t="s">
        <v>87</v>
      </c>
      <c r="AW480" s="13" t="s">
        <v>33</v>
      </c>
      <c r="AX480" s="13" t="s">
        <v>74</v>
      </c>
      <c r="AY480" s="158" t="s">
        <v>187</v>
      </c>
    </row>
    <row r="481" spans="2:65" s="13" customFormat="1">
      <c r="B481" s="157"/>
      <c r="D481" s="151" t="s">
        <v>201</v>
      </c>
      <c r="E481" s="158" t="s">
        <v>19</v>
      </c>
      <c r="F481" s="159" t="s">
        <v>857</v>
      </c>
      <c r="H481" s="160">
        <v>2.3170000000000002</v>
      </c>
      <c r="I481" s="161"/>
      <c r="L481" s="157"/>
      <c r="M481" s="162"/>
      <c r="T481" s="163"/>
      <c r="AT481" s="158" t="s">
        <v>201</v>
      </c>
      <c r="AU481" s="158" t="s">
        <v>87</v>
      </c>
      <c r="AV481" s="13" t="s">
        <v>87</v>
      </c>
      <c r="AW481" s="13" t="s">
        <v>33</v>
      </c>
      <c r="AX481" s="13" t="s">
        <v>74</v>
      </c>
      <c r="AY481" s="158" t="s">
        <v>187</v>
      </c>
    </row>
    <row r="482" spans="2:65" s="12" customFormat="1" ht="20.399999999999999">
      <c r="B482" s="150"/>
      <c r="D482" s="151" t="s">
        <v>201</v>
      </c>
      <c r="E482" s="152" t="s">
        <v>19</v>
      </c>
      <c r="F482" s="153" t="s">
        <v>4326</v>
      </c>
      <c r="H482" s="152" t="s">
        <v>19</v>
      </c>
      <c r="I482" s="154"/>
      <c r="L482" s="150"/>
      <c r="M482" s="155"/>
      <c r="T482" s="156"/>
      <c r="AT482" s="152" t="s">
        <v>201</v>
      </c>
      <c r="AU482" s="152" t="s">
        <v>87</v>
      </c>
      <c r="AV482" s="12" t="s">
        <v>81</v>
      </c>
      <c r="AW482" s="12" t="s">
        <v>33</v>
      </c>
      <c r="AX482" s="12" t="s">
        <v>74</v>
      </c>
      <c r="AY482" s="152" t="s">
        <v>187</v>
      </c>
    </row>
    <row r="483" spans="2:65" s="13" customFormat="1">
      <c r="B483" s="157"/>
      <c r="D483" s="151" t="s">
        <v>201</v>
      </c>
      <c r="E483" s="158" t="s">
        <v>19</v>
      </c>
      <c r="F483" s="159" t="s">
        <v>4327</v>
      </c>
      <c r="H483" s="160">
        <v>0.80600000000000005</v>
      </c>
      <c r="I483" s="161"/>
      <c r="L483" s="157"/>
      <c r="M483" s="162"/>
      <c r="T483" s="163"/>
      <c r="AT483" s="158" t="s">
        <v>201</v>
      </c>
      <c r="AU483" s="158" t="s">
        <v>87</v>
      </c>
      <c r="AV483" s="13" t="s">
        <v>87</v>
      </c>
      <c r="AW483" s="13" t="s">
        <v>33</v>
      </c>
      <c r="AX483" s="13" t="s">
        <v>74</v>
      </c>
      <c r="AY483" s="158" t="s">
        <v>187</v>
      </c>
    </row>
    <row r="484" spans="2:65" s="15" customFormat="1">
      <c r="B484" s="171"/>
      <c r="D484" s="151" t="s">
        <v>201</v>
      </c>
      <c r="E484" s="172" t="s">
        <v>19</v>
      </c>
      <c r="F484" s="173" t="s">
        <v>207</v>
      </c>
      <c r="H484" s="174">
        <v>5.8500000000000005</v>
      </c>
      <c r="I484" s="175"/>
      <c r="L484" s="171"/>
      <c r="M484" s="176"/>
      <c r="T484" s="177"/>
      <c r="AT484" s="172" t="s">
        <v>201</v>
      </c>
      <c r="AU484" s="172" t="s">
        <v>87</v>
      </c>
      <c r="AV484" s="15" t="s">
        <v>193</v>
      </c>
      <c r="AW484" s="15" t="s">
        <v>33</v>
      </c>
      <c r="AX484" s="15" t="s">
        <v>81</v>
      </c>
      <c r="AY484" s="172" t="s">
        <v>187</v>
      </c>
    </row>
    <row r="485" spans="2:65" s="1" customFormat="1" ht="44.25" customHeight="1">
      <c r="B485" s="33"/>
      <c r="C485" s="133" t="s">
        <v>1972</v>
      </c>
      <c r="D485" s="133" t="s">
        <v>189</v>
      </c>
      <c r="E485" s="134" t="s">
        <v>4328</v>
      </c>
      <c r="F485" s="135" t="s">
        <v>4329</v>
      </c>
      <c r="G485" s="136" t="s">
        <v>384</v>
      </c>
      <c r="H485" s="137">
        <v>64</v>
      </c>
      <c r="I485" s="138"/>
      <c r="J485" s="139">
        <f>ROUND(I485*H485,2)</f>
        <v>0</v>
      </c>
      <c r="K485" s="135" t="s">
        <v>197</v>
      </c>
      <c r="L485" s="33"/>
      <c r="M485" s="140" t="s">
        <v>19</v>
      </c>
      <c r="N485" s="141" t="s">
        <v>46</v>
      </c>
      <c r="P485" s="142">
        <f>O485*H485</f>
        <v>0</v>
      </c>
      <c r="Q485" s="142">
        <v>0</v>
      </c>
      <c r="R485" s="142">
        <f>Q485*H485</f>
        <v>0</v>
      </c>
      <c r="S485" s="142">
        <v>0</v>
      </c>
      <c r="T485" s="143">
        <f>S485*H485</f>
        <v>0</v>
      </c>
      <c r="AR485" s="144" t="s">
        <v>193</v>
      </c>
      <c r="AT485" s="144" t="s">
        <v>189</v>
      </c>
      <c r="AU485" s="144" t="s">
        <v>87</v>
      </c>
      <c r="AY485" s="18" t="s">
        <v>187</v>
      </c>
      <c r="BE485" s="145">
        <f>IF(N485="základní",J485,0)</f>
        <v>0</v>
      </c>
      <c r="BF485" s="145">
        <f>IF(N485="snížená",J485,0)</f>
        <v>0</v>
      </c>
      <c r="BG485" s="145">
        <f>IF(N485="zákl. přenesená",J485,0)</f>
        <v>0</v>
      </c>
      <c r="BH485" s="145">
        <f>IF(N485="sníž. přenesená",J485,0)</f>
        <v>0</v>
      </c>
      <c r="BI485" s="145">
        <f>IF(N485="nulová",J485,0)</f>
        <v>0</v>
      </c>
      <c r="BJ485" s="18" t="s">
        <v>87</v>
      </c>
      <c r="BK485" s="145">
        <f>ROUND(I485*H485,2)</f>
        <v>0</v>
      </c>
      <c r="BL485" s="18" t="s">
        <v>193</v>
      </c>
      <c r="BM485" s="144" t="s">
        <v>4330</v>
      </c>
    </row>
    <row r="486" spans="2:65" s="1" customFormat="1">
      <c r="B486" s="33"/>
      <c r="D486" s="146" t="s">
        <v>199</v>
      </c>
      <c r="F486" s="147" t="s">
        <v>4331</v>
      </c>
      <c r="I486" s="148"/>
      <c r="L486" s="33"/>
      <c r="M486" s="149"/>
      <c r="T486" s="52"/>
      <c r="AT486" s="18" t="s">
        <v>199</v>
      </c>
      <c r="AU486" s="18" t="s">
        <v>87</v>
      </c>
    </row>
    <row r="487" spans="2:65" s="12" customFormat="1" ht="20.399999999999999">
      <c r="B487" s="150"/>
      <c r="D487" s="151" t="s">
        <v>201</v>
      </c>
      <c r="E487" s="152" t="s">
        <v>19</v>
      </c>
      <c r="F487" s="153" t="s">
        <v>4326</v>
      </c>
      <c r="H487" s="152" t="s">
        <v>19</v>
      </c>
      <c r="I487" s="154"/>
      <c r="L487" s="150"/>
      <c r="M487" s="155"/>
      <c r="T487" s="156"/>
      <c r="AT487" s="152" t="s">
        <v>201</v>
      </c>
      <c r="AU487" s="152" t="s">
        <v>87</v>
      </c>
      <c r="AV487" s="12" t="s">
        <v>81</v>
      </c>
      <c r="AW487" s="12" t="s">
        <v>33</v>
      </c>
      <c r="AX487" s="12" t="s">
        <v>74</v>
      </c>
      <c r="AY487" s="152" t="s">
        <v>187</v>
      </c>
    </row>
    <row r="488" spans="2:65" s="13" customFormat="1">
      <c r="B488" s="157"/>
      <c r="D488" s="151" t="s">
        <v>201</v>
      </c>
      <c r="E488" s="158" t="s">
        <v>19</v>
      </c>
      <c r="F488" s="159" t="s">
        <v>4332</v>
      </c>
      <c r="H488" s="160">
        <v>64</v>
      </c>
      <c r="I488" s="161"/>
      <c r="L488" s="157"/>
      <c r="M488" s="162"/>
      <c r="T488" s="163"/>
      <c r="AT488" s="158" t="s">
        <v>201</v>
      </c>
      <c r="AU488" s="158" t="s">
        <v>87</v>
      </c>
      <c r="AV488" s="13" t="s">
        <v>87</v>
      </c>
      <c r="AW488" s="13" t="s">
        <v>33</v>
      </c>
      <c r="AX488" s="13" t="s">
        <v>74</v>
      </c>
      <c r="AY488" s="158" t="s">
        <v>187</v>
      </c>
    </row>
    <row r="489" spans="2:65" s="15" customFormat="1">
      <c r="B489" s="171"/>
      <c r="D489" s="151" t="s">
        <v>201</v>
      </c>
      <c r="E489" s="172" t="s">
        <v>19</v>
      </c>
      <c r="F489" s="173" t="s">
        <v>207</v>
      </c>
      <c r="H489" s="174">
        <v>64</v>
      </c>
      <c r="I489" s="175"/>
      <c r="L489" s="171"/>
      <c r="M489" s="176"/>
      <c r="T489" s="177"/>
      <c r="AT489" s="172" t="s">
        <v>201</v>
      </c>
      <c r="AU489" s="172" t="s">
        <v>87</v>
      </c>
      <c r="AV489" s="15" t="s">
        <v>193</v>
      </c>
      <c r="AW489" s="15" t="s">
        <v>33</v>
      </c>
      <c r="AX489" s="15" t="s">
        <v>81</v>
      </c>
      <c r="AY489" s="172" t="s">
        <v>187</v>
      </c>
    </row>
    <row r="490" spans="2:65" s="1" customFormat="1" ht="21.75" customHeight="1">
      <c r="B490" s="33"/>
      <c r="C490" s="178" t="s">
        <v>1975</v>
      </c>
      <c r="D490" s="178" t="s">
        <v>238</v>
      </c>
      <c r="E490" s="179" t="s">
        <v>4333</v>
      </c>
      <c r="F490" s="180" t="s">
        <v>4334</v>
      </c>
      <c r="G490" s="181" t="s">
        <v>142</v>
      </c>
      <c r="H490" s="182">
        <v>0.80600000000000005</v>
      </c>
      <c r="I490" s="183"/>
      <c r="J490" s="184">
        <f>ROUND(I490*H490,2)</f>
        <v>0</v>
      </c>
      <c r="K490" s="180" t="s">
        <v>197</v>
      </c>
      <c r="L490" s="185"/>
      <c r="M490" s="186" t="s">
        <v>19</v>
      </c>
      <c r="N490" s="187" t="s">
        <v>46</v>
      </c>
      <c r="P490" s="142">
        <f>O490*H490</f>
        <v>0</v>
      </c>
      <c r="Q490" s="142">
        <v>0.55000000000000004</v>
      </c>
      <c r="R490" s="142">
        <f>Q490*H490</f>
        <v>0.44330000000000008</v>
      </c>
      <c r="S490" s="142">
        <v>0</v>
      </c>
      <c r="T490" s="143">
        <f>S490*H490</f>
        <v>0</v>
      </c>
      <c r="AR490" s="144" t="s">
        <v>237</v>
      </c>
      <c r="AT490" s="144" t="s">
        <v>238</v>
      </c>
      <c r="AU490" s="144" t="s">
        <v>87</v>
      </c>
      <c r="AY490" s="18" t="s">
        <v>187</v>
      </c>
      <c r="BE490" s="145">
        <f>IF(N490="základní",J490,0)</f>
        <v>0</v>
      </c>
      <c r="BF490" s="145">
        <f>IF(N490="snížená",J490,0)</f>
        <v>0</v>
      </c>
      <c r="BG490" s="145">
        <f>IF(N490="zákl. přenesená",J490,0)</f>
        <v>0</v>
      </c>
      <c r="BH490" s="145">
        <f>IF(N490="sníž. přenesená",J490,0)</f>
        <v>0</v>
      </c>
      <c r="BI490" s="145">
        <f>IF(N490="nulová",J490,0)</f>
        <v>0</v>
      </c>
      <c r="BJ490" s="18" t="s">
        <v>87</v>
      </c>
      <c r="BK490" s="145">
        <f>ROUND(I490*H490,2)</f>
        <v>0</v>
      </c>
      <c r="BL490" s="18" t="s">
        <v>193</v>
      </c>
      <c r="BM490" s="144" t="s">
        <v>4335</v>
      </c>
    </row>
    <row r="491" spans="2:65" s="13" customFormat="1">
      <c r="B491" s="157"/>
      <c r="D491" s="151" t="s">
        <v>201</v>
      </c>
      <c r="E491" s="158" t="s">
        <v>19</v>
      </c>
      <c r="F491" s="159" t="s">
        <v>4327</v>
      </c>
      <c r="H491" s="160">
        <v>0.80600000000000005</v>
      </c>
      <c r="I491" s="161"/>
      <c r="L491" s="157"/>
      <c r="M491" s="162"/>
      <c r="T491" s="163"/>
      <c r="AT491" s="158" t="s">
        <v>201</v>
      </c>
      <c r="AU491" s="158" t="s">
        <v>87</v>
      </c>
      <c r="AV491" s="13" t="s">
        <v>87</v>
      </c>
      <c r="AW491" s="13" t="s">
        <v>33</v>
      </c>
      <c r="AX491" s="13" t="s">
        <v>74</v>
      </c>
      <c r="AY491" s="158" t="s">
        <v>187</v>
      </c>
    </row>
    <row r="492" spans="2:65" s="15" customFormat="1">
      <c r="B492" s="171"/>
      <c r="D492" s="151" t="s">
        <v>201</v>
      </c>
      <c r="E492" s="172" t="s">
        <v>19</v>
      </c>
      <c r="F492" s="173" t="s">
        <v>207</v>
      </c>
      <c r="H492" s="174">
        <v>0.80600000000000005</v>
      </c>
      <c r="I492" s="175"/>
      <c r="L492" s="171"/>
      <c r="M492" s="176"/>
      <c r="T492" s="177"/>
      <c r="AT492" s="172" t="s">
        <v>201</v>
      </c>
      <c r="AU492" s="172" t="s">
        <v>87</v>
      </c>
      <c r="AV492" s="15" t="s">
        <v>193</v>
      </c>
      <c r="AW492" s="15" t="s">
        <v>33</v>
      </c>
      <c r="AX492" s="15" t="s">
        <v>81</v>
      </c>
      <c r="AY492" s="172" t="s">
        <v>187</v>
      </c>
    </row>
    <row r="493" spans="2:65" s="1" customFormat="1" ht="24.15" customHeight="1">
      <c r="B493" s="33"/>
      <c r="C493" s="133" t="s">
        <v>719</v>
      </c>
      <c r="D493" s="133" t="s">
        <v>189</v>
      </c>
      <c r="E493" s="134" t="s">
        <v>4336</v>
      </c>
      <c r="F493" s="135" t="s">
        <v>4337</v>
      </c>
      <c r="G493" s="136" t="s">
        <v>138</v>
      </c>
      <c r="H493" s="137">
        <v>15</v>
      </c>
      <c r="I493" s="138"/>
      <c r="J493" s="139">
        <f>ROUND(I493*H493,2)</f>
        <v>0</v>
      </c>
      <c r="K493" s="135" t="s">
        <v>197</v>
      </c>
      <c r="L493" s="33"/>
      <c r="M493" s="140" t="s">
        <v>19</v>
      </c>
      <c r="N493" s="141" t="s">
        <v>46</v>
      </c>
      <c r="P493" s="142">
        <f>O493*H493</f>
        <v>0</v>
      </c>
      <c r="Q493" s="142">
        <v>0</v>
      </c>
      <c r="R493" s="142">
        <f>Q493*H493</f>
        <v>0</v>
      </c>
      <c r="S493" s="142">
        <v>0.03</v>
      </c>
      <c r="T493" s="143">
        <f>S493*H493</f>
        <v>0.44999999999999996</v>
      </c>
      <c r="AR493" s="144" t="s">
        <v>320</v>
      </c>
      <c r="AT493" s="144" t="s">
        <v>189</v>
      </c>
      <c r="AU493" s="144" t="s">
        <v>87</v>
      </c>
      <c r="AY493" s="18" t="s">
        <v>187</v>
      </c>
      <c r="BE493" s="145">
        <f>IF(N493="základní",J493,0)</f>
        <v>0</v>
      </c>
      <c r="BF493" s="145">
        <f>IF(N493="snížená",J493,0)</f>
        <v>0</v>
      </c>
      <c r="BG493" s="145">
        <f>IF(N493="zákl. přenesená",J493,0)</f>
        <v>0</v>
      </c>
      <c r="BH493" s="145">
        <f>IF(N493="sníž. přenesená",J493,0)</f>
        <v>0</v>
      </c>
      <c r="BI493" s="145">
        <f>IF(N493="nulová",J493,0)</f>
        <v>0</v>
      </c>
      <c r="BJ493" s="18" t="s">
        <v>87</v>
      </c>
      <c r="BK493" s="145">
        <f>ROUND(I493*H493,2)</f>
        <v>0</v>
      </c>
      <c r="BL493" s="18" t="s">
        <v>320</v>
      </c>
      <c r="BM493" s="144" t="s">
        <v>4338</v>
      </c>
    </row>
    <row r="494" spans="2:65" s="1" customFormat="1">
      <c r="B494" s="33"/>
      <c r="D494" s="146" t="s">
        <v>199</v>
      </c>
      <c r="F494" s="147" t="s">
        <v>4339</v>
      </c>
      <c r="I494" s="148"/>
      <c r="L494" s="33"/>
      <c r="M494" s="149"/>
      <c r="T494" s="52"/>
      <c r="AT494" s="18" t="s">
        <v>199</v>
      </c>
      <c r="AU494" s="18" t="s">
        <v>87</v>
      </c>
    </row>
    <row r="495" spans="2:65" s="1" customFormat="1" ht="24.15" customHeight="1">
      <c r="B495" s="33"/>
      <c r="C495" s="133" t="s">
        <v>1981</v>
      </c>
      <c r="D495" s="133" t="s">
        <v>189</v>
      </c>
      <c r="E495" s="134" t="s">
        <v>4340</v>
      </c>
      <c r="F495" s="135" t="s">
        <v>4341</v>
      </c>
      <c r="G495" s="136" t="s">
        <v>142</v>
      </c>
      <c r="H495" s="137">
        <v>1.6379999999999999</v>
      </c>
      <c r="I495" s="138"/>
      <c r="J495" s="139">
        <f>ROUND(I495*H495,2)</f>
        <v>0</v>
      </c>
      <c r="K495" s="135" t="s">
        <v>197</v>
      </c>
      <c r="L495" s="33"/>
      <c r="M495" s="140" t="s">
        <v>19</v>
      </c>
      <c r="N495" s="141" t="s">
        <v>46</v>
      </c>
      <c r="P495" s="142">
        <f>O495*H495</f>
        <v>0</v>
      </c>
      <c r="Q495" s="142">
        <v>1.1916E-2</v>
      </c>
      <c r="R495" s="142">
        <f>Q495*H495</f>
        <v>1.9518407999999998E-2</v>
      </c>
      <c r="S495" s="142">
        <v>0</v>
      </c>
      <c r="T495" s="143">
        <f>S495*H495</f>
        <v>0</v>
      </c>
      <c r="AR495" s="144" t="s">
        <v>320</v>
      </c>
      <c r="AT495" s="144" t="s">
        <v>189</v>
      </c>
      <c r="AU495" s="144" t="s">
        <v>87</v>
      </c>
      <c r="AY495" s="18" t="s">
        <v>187</v>
      </c>
      <c r="BE495" s="145">
        <f>IF(N495="základní",J495,0)</f>
        <v>0</v>
      </c>
      <c r="BF495" s="145">
        <f>IF(N495="snížená",J495,0)</f>
        <v>0</v>
      </c>
      <c r="BG495" s="145">
        <f>IF(N495="zákl. přenesená",J495,0)</f>
        <v>0</v>
      </c>
      <c r="BH495" s="145">
        <f>IF(N495="sníž. přenesená",J495,0)</f>
        <v>0</v>
      </c>
      <c r="BI495" s="145">
        <f>IF(N495="nulová",J495,0)</f>
        <v>0</v>
      </c>
      <c r="BJ495" s="18" t="s">
        <v>87</v>
      </c>
      <c r="BK495" s="145">
        <f>ROUND(I495*H495,2)</f>
        <v>0</v>
      </c>
      <c r="BL495" s="18" t="s">
        <v>320</v>
      </c>
      <c r="BM495" s="144" t="s">
        <v>4342</v>
      </c>
    </row>
    <row r="496" spans="2:65" s="1" customFormat="1">
      <c r="B496" s="33"/>
      <c r="D496" s="146" t="s">
        <v>199</v>
      </c>
      <c r="F496" s="147" t="s">
        <v>4343</v>
      </c>
      <c r="I496" s="148"/>
      <c r="L496" s="33"/>
      <c r="M496" s="149"/>
      <c r="T496" s="52"/>
      <c r="AT496" s="18" t="s">
        <v>199</v>
      </c>
      <c r="AU496" s="18" t="s">
        <v>87</v>
      </c>
    </row>
    <row r="497" spans="2:65" s="12" customFormat="1" ht="20.399999999999999">
      <c r="B497" s="150"/>
      <c r="D497" s="151" t="s">
        <v>201</v>
      </c>
      <c r="E497" s="152" t="s">
        <v>19</v>
      </c>
      <c r="F497" s="153" t="s">
        <v>4326</v>
      </c>
      <c r="H497" s="152" t="s">
        <v>19</v>
      </c>
      <c r="I497" s="154"/>
      <c r="L497" s="150"/>
      <c r="M497" s="155"/>
      <c r="T497" s="156"/>
      <c r="AT497" s="152" t="s">
        <v>201</v>
      </c>
      <c r="AU497" s="152" t="s">
        <v>87</v>
      </c>
      <c r="AV497" s="12" t="s">
        <v>81</v>
      </c>
      <c r="AW497" s="12" t="s">
        <v>33</v>
      </c>
      <c r="AX497" s="12" t="s">
        <v>74</v>
      </c>
      <c r="AY497" s="152" t="s">
        <v>187</v>
      </c>
    </row>
    <row r="498" spans="2:65" s="13" customFormat="1">
      <c r="B498" s="157"/>
      <c r="D498" s="151" t="s">
        <v>201</v>
      </c>
      <c r="E498" s="158" t="s">
        <v>19</v>
      </c>
      <c r="F498" s="159" t="s">
        <v>4327</v>
      </c>
      <c r="H498" s="160">
        <v>0.80600000000000005</v>
      </c>
      <c r="I498" s="161"/>
      <c r="L498" s="157"/>
      <c r="M498" s="162"/>
      <c r="T498" s="163"/>
      <c r="AT498" s="158" t="s">
        <v>201</v>
      </c>
      <c r="AU498" s="158" t="s">
        <v>87</v>
      </c>
      <c r="AV498" s="13" t="s">
        <v>87</v>
      </c>
      <c r="AW498" s="13" t="s">
        <v>33</v>
      </c>
      <c r="AX498" s="13" t="s">
        <v>74</v>
      </c>
      <c r="AY498" s="158" t="s">
        <v>187</v>
      </c>
    </row>
    <row r="499" spans="2:65" s="13" customFormat="1">
      <c r="B499" s="157"/>
      <c r="D499" s="151" t="s">
        <v>201</v>
      </c>
      <c r="E499" s="158" t="s">
        <v>19</v>
      </c>
      <c r="F499" s="159" t="s">
        <v>4344</v>
      </c>
      <c r="H499" s="160">
        <v>0.83199999999999996</v>
      </c>
      <c r="I499" s="161"/>
      <c r="L499" s="157"/>
      <c r="M499" s="162"/>
      <c r="T499" s="163"/>
      <c r="AT499" s="158" t="s">
        <v>201</v>
      </c>
      <c r="AU499" s="158" t="s">
        <v>87</v>
      </c>
      <c r="AV499" s="13" t="s">
        <v>87</v>
      </c>
      <c r="AW499" s="13" t="s">
        <v>33</v>
      </c>
      <c r="AX499" s="13" t="s">
        <v>74</v>
      </c>
      <c r="AY499" s="158" t="s">
        <v>187</v>
      </c>
    </row>
    <row r="500" spans="2:65" s="15" customFormat="1">
      <c r="B500" s="171"/>
      <c r="D500" s="151" t="s">
        <v>201</v>
      </c>
      <c r="E500" s="172" t="s">
        <v>19</v>
      </c>
      <c r="F500" s="173" t="s">
        <v>207</v>
      </c>
      <c r="H500" s="174">
        <v>1.6379999999999999</v>
      </c>
      <c r="I500" s="175"/>
      <c r="L500" s="171"/>
      <c r="M500" s="176"/>
      <c r="T500" s="177"/>
      <c r="AT500" s="172" t="s">
        <v>201</v>
      </c>
      <c r="AU500" s="172" t="s">
        <v>87</v>
      </c>
      <c r="AV500" s="15" t="s">
        <v>193</v>
      </c>
      <c r="AW500" s="15" t="s">
        <v>33</v>
      </c>
      <c r="AX500" s="15" t="s">
        <v>81</v>
      </c>
      <c r="AY500" s="172" t="s">
        <v>187</v>
      </c>
    </row>
    <row r="501" spans="2:65" s="1" customFormat="1" ht="55.5" customHeight="1">
      <c r="B501" s="33"/>
      <c r="C501" s="133" t="s">
        <v>724</v>
      </c>
      <c r="D501" s="133" t="s">
        <v>189</v>
      </c>
      <c r="E501" s="134" t="s">
        <v>2331</v>
      </c>
      <c r="F501" s="135" t="s">
        <v>2332</v>
      </c>
      <c r="G501" s="136" t="s">
        <v>384</v>
      </c>
      <c r="H501" s="137">
        <v>29</v>
      </c>
      <c r="I501" s="138"/>
      <c r="J501" s="139">
        <f>ROUND(I501*H501,2)</f>
        <v>0</v>
      </c>
      <c r="K501" s="135" t="s">
        <v>197</v>
      </c>
      <c r="L501" s="33"/>
      <c r="M501" s="140" t="s">
        <v>19</v>
      </c>
      <c r="N501" s="141" t="s">
        <v>46</v>
      </c>
      <c r="P501" s="142">
        <f>O501*H501</f>
        <v>0</v>
      </c>
      <c r="Q501" s="142">
        <v>0</v>
      </c>
      <c r="R501" s="142">
        <f>Q501*H501</f>
        <v>0</v>
      </c>
      <c r="S501" s="142">
        <v>0</v>
      </c>
      <c r="T501" s="143">
        <f>S501*H501</f>
        <v>0</v>
      </c>
      <c r="AR501" s="144" t="s">
        <v>320</v>
      </c>
      <c r="AT501" s="144" t="s">
        <v>189</v>
      </c>
      <c r="AU501" s="144" t="s">
        <v>87</v>
      </c>
      <c r="AY501" s="18" t="s">
        <v>187</v>
      </c>
      <c r="BE501" s="145">
        <f>IF(N501="základní",J501,0)</f>
        <v>0</v>
      </c>
      <c r="BF501" s="145">
        <f>IF(N501="snížená",J501,0)</f>
        <v>0</v>
      </c>
      <c r="BG501" s="145">
        <f>IF(N501="zákl. přenesená",J501,0)</f>
        <v>0</v>
      </c>
      <c r="BH501" s="145">
        <f>IF(N501="sníž. přenesená",J501,0)</f>
        <v>0</v>
      </c>
      <c r="BI501" s="145">
        <f>IF(N501="nulová",J501,0)</f>
        <v>0</v>
      </c>
      <c r="BJ501" s="18" t="s">
        <v>87</v>
      </c>
      <c r="BK501" s="145">
        <f>ROUND(I501*H501,2)</f>
        <v>0</v>
      </c>
      <c r="BL501" s="18" t="s">
        <v>320</v>
      </c>
      <c r="BM501" s="144" t="s">
        <v>4345</v>
      </c>
    </row>
    <row r="502" spans="2:65" s="1" customFormat="1">
      <c r="B502" s="33"/>
      <c r="D502" s="146" t="s">
        <v>199</v>
      </c>
      <c r="F502" s="147" t="s">
        <v>2334</v>
      </c>
      <c r="I502" s="148"/>
      <c r="L502" s="33"/>
      <c r="M502" s="149"/>
      <c r="T502" s="52"/>
      <c r="AT502" s="18" t="s">
        <v>199</v>
      </c>
      <c r="AU502" s="18" t="s">
        <v>87</v>
      </c>
    </row>
    <row r="503" spans="2:65" s="12" customFormat="1">
      <c r="B503" s="150"/>
      <c r="D503" s="151" t="s">
        <v>201</v>
      </c>
      <c r="E503" s="152" t="s">
        <v>19</v>
      </c>
      <c r="F503" s="153" t="s">
        <v>4050</v>
      </c>
      <c r="H503" s="152" t="s">
        <v>19</v>
      </c>
      <c r="I503" s="154"/>
      <c r="L503" s="150"/>
      <c r="M503" s="155"/>
      <c r="T503" s="156"/>
      <c r="AT503" s="152" t="s">
        <v>201</v>
      </c>
      <c r="AU503" s="152" t="s">
        <v>87</v>
      </c>
      <c r="AV503" s="12" t="s">
        <v>81</v>
      </c>
      <c r="AW503" s="12" t="s">
        <v>33</v>
      </c>
      <c r="AX503" s="12" t="s">
        <v>74</v>
      </c>
      <c r="AY503" s="152" t="s">
        <v>187</v>
      </c>
    </row>
    <row r="504" spans="2:65" s="12" customFormat="1">
      <c r="B504" s="150"/>
      <c r="D504" s="151" t="s">
        <v>201</v>
      </c>
      <c r="E504" s="152" t="s">
        <v>19</v>
      </c>
      <c r="F504" s="153" t="s">
        <v>4059</v>
      </c>
      <c r="H504" s="152" t="s">
        <v>19</v>
      </c>
      <c r="I504" s="154"/>
      <c r="L504" s="150"/>
      <c r="M504" s="155"/>
      <c r="T504" s="156"/>
      <c r="AT504" s="152" t="s">
        <v>201</v>
      </c>
      <c r="AU504" s="152" t="s">
        <v>87</v>
      </c>
      <c r="AV504" s="12" t="s">
        <v>81</v>
      </c>
      <c r="AW504" s="12" t="s">
        <v>33</v>
      </c>
      <c r="AX504" s="12" t="s">
        <v>74</v>
      </c>
      <c r="AY504" s="152" t="s">
        <v>187</v>
      </c>
    </row>
    <row r="505" spans="2:65" s="13" customFormat="1">
      <c r="B505" s="157"/>
      <c r="D505" s="151" t="s">
        <v>201</v>
      </c>
      <c r="E505" s="158" t="s">
        <v>19</v>
      </c>
      <c r="F505" s="159" t="s">
        <v>4346</v>
      </c>
      <c r="H505" s="160">
        <v>10</v>
      </c>
      <c r="I505" s="161"/>
      <c r="L505" s="157"/>
      <c r="M505" s="162"/>
      <c r="T505" s="163"/>
      <c r="AT505" s="158" t="s">
        <v>201</v>
      </c>
      <c r="AU505" s="158" t="s">
        <v>87</v>
      </c>
      <c r="AV505" s="13" t="s">
        <v>87</v>
      </c>
      <c r="AW505" s="13" t="s">
        <v>33</v>
      </c>
      <c r="AX505" s="13" t="s">
        <v>74</v>
      </c>
      <c r="AY505" s="158" t="s">
        <v>187</v>
      </c>
    </row>
    <row r="506" spans="2:65" s="13" customFormat="1">
      <c r="B506" s="157"/>
      <c r="D506" s="151" t="s">
        <v>201</v>
      </c>
      <c r="E506" s="158" t="s">
        <v>19</v>
      </c>
      <c r="F506" s="159" t="s">
        <v>4347</v>
      </c>
      <c r="H506" s="160">
        <v>9.1999999999999993</v>
      </c>
      <c r="I506" s="161"/>
      <c r="L506" s="157"/>
      <c r="M506" s="162"/>
      <c r="T506" s="163"/>
      <c r="AT506" s="158" t="s">
        <v>201</v>
      </c>
      <c r="AU506" s="158" t="s">
        <v>87</v>
      </c>
      <c r="AV506" s="13" t="s">
        <v>87</v>
      </c>
      <c r="AW506" s="13" t="s">
        <v>33</v>
      </c>
      <c r="AX506" s="13" t="s">
        <v>74</v>
      </c>
      <c r="AY506" s="158" t="s">
        <v>187</v>
      </c>
    </row>
    <row r="507" spans="2:65" s="12" customFormat="1">
      <c r="B507" s="150"/>
      <c r="D507" s="151" t="s">
        <v>201</v>
      </c>
      <c r="E507" s="152" t="s">
        <v>19</v>
      </c>
      <c r="F507" s="153" t="s">
        <v>4322</v>
      </c>
      <c r="H507" s="152" t="s">
        <v>19</v>
      </c>
      <c r="I507" s="154"/>
      <c r="L507" s="150"/>
      <c r="M507" s="155"/>
      <c r="T507" s="156"/>
      <c r="AT507" s="152" t="s">
        <v>201</v>
      </c>
      <c r="AU507" s="152" t="s">
        <v>87</v>
      </c>
      <c r="AV507" s="12" t="s">
        <v>81</v>
      </c>
      <c r="AW507" s="12" t="s">
        <v>33</v>
      </c>
      <c r="AX507" s="12" t="s">
        <v>74</v>
      </c>
      <c r="AY507" s="152" t="s">
        <v>187</v>
      </c>
    </row>
    <row r="508" spans="2:65" s="13" customFormat="1">
      <c r="B508" s="157"/>
      <c r="D508" s="151" t="s">
        <v>201</v>
      </c>
      <c r="E508" s="158" t="s">
        <v>19</v>
      </c>
      <c r="F508" s="159" t="s">
        <v>4348</v>
      </c>
      <c r="H508" s="160">
        <v>9.8000000000000007</v>
      </c>
      <c r="I508" s="161"/>
      <c r="L508" s="157"/>
      <c r="M508" s="162"/>
      <c r="T508" s="163"/>
      <c r="AT508" s="158" t="s">
        <v>201</v>
      </c>
      <c r="AU508" s="158" t="s">
        <v>87</v>
      </c>
      <c r="AV508" s="13" t="s">
        <v>87</v>
      </c>
      <c r="AW508" s="13" t="s">
        <v>33</v>
      </c>
      <c r="AX508" s="13" t="s">
        <v>74</v>
      </c>
      <c r="AY508" s="158" t="s">
        <v>187</v>
      </c>
    </row>
    <row r="509" spans="2:65" s="15" customFormat="1">
      <c r="B509" s="171"/>
      <c r="D509" s="151" t="s">
        <v>201</v>
      </c>
      <c r="E509" s="172" t="s">
        <v>19</v>
      </c>
      <c r="F509" s="173" t="s">
        <v>207</v>
      </c>
      <c r="H509" s="174">
        <v>29</v>
      </c>
      <c r="I509" s="175"/>
      <c r="L509" s="171"/>
      <c r="M509" s="176"/>
      <c r="T509" s="177"/>
      <c r="AT509" s="172" t="s">
        <v>201</v>
      </c>
      <c r="AU509" s="172" t="s">
        <v>87</v>
      </c>
      <c r="AV509" s="15" t="s">
        <v>193</v>
      </c>
      <c r="AW509" s="15" t="s">
        <v>33</v>
      </c>
      <c r="AX509" s="15" t="s">
        <v>81</v>
      </c>
      <c r="AY509" s="172" t="s">
        <v>187</v>
      </c>
    </row>
    <row r="510" spans="2:65" s="1" customFormat="1" ht="21.75" customHeight="1">
      <c r="B510" s="33"/>
      <c r="C510" s="178" t="s">
        <v>731</v>
      </c>
      <c r="D510" s="178" t="s">
        <v>238</v>
      </c>
      <c r="E510" s="179" t="s">
        <v>4333</v>
      </c>
      <c r="F510" s="180" t="s">
        <v>4334</v>
      </c>
      <c r="G510" s="181" t="s">
        <v>142</v>
      </c>
      <c r="H510" s="182">
        <v>0.36499999999999999</v>
      </c>
      <c r="I510" s="183"/>
      <c r="J510" s="184">
        <f>ROUND(I510*H510,2)</f>
        <v>0</v>
      </c>
      <c r="K510" s="180" t="s">
        <v>197</v>
      </c>
      <c r="L510" s="185"/>
      <c r="M510" s="186" t="s">
        <v>19</v>
      </c>
      <c r="N510" s="187" t="s">
        <v>46</v>
      </c>
      <c r="P510" s="142">
        <f>O510*H510</f>
        <v>0</v>
      </c>
      <c r="Q510" s="142">
        <v>0.55000000000000004</v>
      </c>
      <c r="R510" s="142">
        <f>Q510*H510</f>
        <v>0.20075000000000001</v>
      </c>
      <c r="S510" s="142">
        <v>0</v>
      </c>
      <c r="T510" s="143">
        <f>S510*H510</f>
        <v>0</v>
      </c>
      <c r="AR510" s="144" t="s">
        <v>425</v>
      </c>
      <c r="AT510" s="144" t="s">
        <v>238</v>
      </c>
      <c r="AU510" s="144" t="s">
        <v>87</v>
      </c>
      <c r="AY510" s="18" t="s">
        <v>187</v>
      </c>
      <c r="BE510" s="145">
        <f>IF(N510="základní",J510,0)</f>
        <v>0</v>
      </c>
      <c r="BF510" s="145">
        <f>IF(N510="snížená",J510,0)</f>
        <v>0</v>
      </c>
      <c r="BG510" s="145">
        <f>IF(N510="zákl. přenesená",J510,0)</f>
        <v>0</v>
      </c>
      <c r="BH510" s="145">
        <f>IF(N510="sníž. přenesená",J510,0)</f>
        <v>0</v>
      </c>
      <c r="BI510" s="145">
        <f>IF(N510="nulová",J510,0)</f>
        <v>0</v>
      </c>
      <c r="BJ510" s="18" t="s">
        <v>87</v>
      </c>
      <c r="BK510" s="145">
        <f>ROUND(I510*H510,2)</f>
        <v>0</v>
      </c>
      <c r="BL510" s="18" t="s">
        <v>320</v>
      </c>
      <c r="BM510" s="144" t="s">
        <v>4349</v>
      </c>
    </row>
    <row r="511" spans="2:65" s="12" customFormat="1">
      <c r="B511" s="150"/>
      <c r="D511" s="151" t="s">
        <v>201</v>
      </c>
      <c r="E511" s="152" t="s">
        <v>19</v>
      </c>
      <c r="F511" s="153" t="s">
        <v>4050</v>
      </c>
      <c r="H511" s="152" t="s">
        <v>19</v>
      </c>
      <c r="I511" s="154"/>
      <c r="L511" s="150"/>
      <c r="M511" s="155"/>
      <c r="T511" s="156"/>
      <c r="AT511" s="152" t="s">
        <v>201</v>
      </c>
      <c r="AU511" s="152" t="s">
        <v>87</v>
      </c>
      <c r="AV511" s="12" t="s">
        <v>81</v>
      </c>
      <c r="AW511" s="12" t="s">
        <v>33</v>
      </c>
      <c r="AX511" s="12" t="s">
        <v>74</v>
      </c>
      <c r="AY511" s="152" t="s">
        <v>187</v>
      </c>
    </row>
    <row r="512" spans="2:65" s="12" customFormat="1">
      <c r="B512" s="150"/>
      <c r="D512" s="151" t="s">
        <v>201</v>
      </c>
      <c r="E512" s="152" t="s">
        <v>19</v>
      </c>
      <c r="F512" s="153" t="s">
        <v>4059</v>
      </c>
      <c r="H512" s="152" t="s">
        <v>19</v>
      </c>
      <c r="I512" s="154"/>
      <c r="L512" s="150"/>
      <c r="M512" s="155"/>
      <c r="T512" s="156"/>
      <c r="AT512" s="152" t="s">
        <v>201</v>
      </c>
      <c r="AU512" s="152" t="s">
        <v>87</v>
      </c>
      <c r="AV512" s="12" t="s">
        <v>81</v>
      </c>
      <c r="AW512" s="12" t="s">
        <v>33</v>
      </c>
      <c r="AX512" s="12" t="s">
        <v>74</v>
      </c>
      <c r="AY512" s="152" t="s">
        <v>187</v>
      </c>
    </row>
    <row r="513" spans="2:65" s="13" customFormat="1">
      <c r="B513" s="157"/>
      <c r="D513" s="151" t="s">
        <v>201</v>
      </c>
      <c r="E513" s="158" t="s">
        <v>19</v>
      </c>
      <c r="F513" s="159" t="s">
        <v>4315</v>
      </c>
      <c r="H513" s="160">
        <v>0.126</v>
      </c>
      <c r="I513" s="161"/>
      <c r="L513" s="157"/>
      <c r="M513" s="162"/>
      <c r="T513" s="163"/>
      <c r="AT513" s="158" t="s">
        <v>201</v>
      </c>
      <c r="AU513" s="158" t="s">
        <v>87</v>
      </c>
      <c r="AV513" s="13" t="s">
        <v>87</v>
      </c>
      <c r="AW513" s="13" t="s">
        <v>33</v>
      </c>
      <c r="AX513" s="13" t="s">
        <v>74</v>
      </c>
      <c r="AY513" s="158" t="s">
        <v>187</v>
      </c>
    </row>
    <row r="514" spans="2:65" s="13" customFormat="1">
      <c r="B514" s="157"/>
      <c r="D514" s="151" t="s">
        <v>201</v>
      </c>
      <c r="E514" s="158" t="s">
        <v>19</v>
      </c>
      <c r="F514" s="159" t="s">
        <v>4316</v>
      </c>
      <c r="H514" s="160">
        <v>0.11600000000000001</v>
      </c>
      <c r="I514" s="161"/>
      <c r="L514" s="157"/>
      <c r="M514" s="162"/>
      <c r="T514" s="163"/>
      <c r="AT514" s="158" t="s">
        <v>201</v>
      </c>
      <c r="AU514" s="158" t="s">
        <v>87</v>
      </c>
      <c r="AV514" s="13" t="s">
        <v>87</v>
      </c>
      <c r="AW514" s="13" t="s">
        <v>33</v>
      </c>
      <c r="AX514" s="13" t="s">
        <v>74</v>
      </c>
      <c r="AY514" s="158" t="s">
        <v>187</v>
      </c>
    </row>
    <row r="515" spans="2:65" s="12" customFormat="1">
      <c r="B515" s="150"/>
      <c r="D515" s="151" t="s">
        <v>201</v>
      </c>
      <c r="E515" s="152" t="s">
        <v>19</v>
      </c>
      <c r="F515" s="153" t="s">
        <v>4322</v>
      </c>
      <c r="H515" s="152" t="s">
        <v>19</v>
      </c>
      <c r="I515" s="154"/>
      <c r="L515" s="150"/>
      <c r="M515" s="155"/>
      <c r="T515" s="156"/>
      <c r="AT515" s="152" t="s">
        <v>201</v>
      </c>
      <c r="AU515" s="152" t="s">
        <v>87</v>
      </c>
      <c r="AV515" s="12" t="s">
        <v>81</v>
      </c>
      <c r="AW515" s="12" t="s">
        <v>33</v>
      </c>
      <c r="AX515" s="12" t="s">
        <v>74</v>
      </c>
      <c r="AY515" s="152" t="s">
        <v>187</v>
      </c>
    </row>
    <row r="516" spans="2:65" s="13" customFormat="1">
      <c r="B516" s="157"/>
      <c r="D516" s="151" t="s">
        <v>201</v>
      </c>
      <c r="E516" s="158" t="s">
        <v>19</v>
      </c>
      <c r="F516" s="159" t="s">
        <v>4323</v>
      </c>
      <c r="H516" s="160">
        <v>0.123</v>
      </c>
      <c r="I516" s="161"/>
      <c r="L516" s="157"/>
      <c r="M516" s="162"/>
      <c r="T516" s="163"/>
      <c r="AT516" s="158" t="s">
        <v>201</v>
      </c>
      <c r="AU516" s="158" t="s">
        <v>87</v>
      </c>
      <c r="AV516" s="13" t="s">
        <v>87</v>
      </c>
      <c r="AW516" s="13" t="s">
        <v>33</v>
      </c>
      <c r="AX516" s="13" t="s">
        <v>74</v>
      </c>
      <c r="AY516" s="158" t="s">
        <v>187</v>
      </c>
    </row>
    <row r="517" spans="2:65" s="15" customFormat="1">
      <c r="B517" s="171"/>
      <c r="D517" s="151" t="s">
        <v>201</v>
      </c>
      <c r="E517" s="172" t="s">
        <v>19</v>
      </c>
      <c r="F517" s="173" t="s">
        <v>207</v>
      </c>
      <c r="H517" s="174">
        <v>0.36499999999999999</v>
      </c>
      <c r="I517" s="175"/>
      <c r="L517" s="171"/>
      <c r="M517" s="176"/>
      <c r="T517" s="177"/>
      <c r="AT517" s="172" t="s">
        <v>201</v>
      </c>
      <c r="AU517" s="172" t="s">
        <v>87</v>
      </c>
      <c r="AV517" s="15" t="s">
        <v>193</v>
      </c>
      <c r="AW517" s="15" t="s">
        <v>33</v>
      </c>
      <c r="AX517" s="15" t="s">
        <v>81</v>
      </c>
      <c r="AY517" s="172" t="s">
        <v>187</v>
      </c>
    </row>
    <row r="518" spans="2:65" s="1" customFormat="1" ht="62.7" customHeight="1">
      <c r="B518" s="33"/>
      <c r="C518" s="133" t="s">
        <v>736</v>
      </c>
      <c r="D518" s="133" t="s">
        <v>189</v>
      </c>
      <c r="E518" s="134" t="s">
        <v>2350</v>
      </c>
      <c r="F518" s="135" t="s">
        <v>2351</v>
      </c>
      <c r="G518" s="136" t="s">
        <v>384</v>
      </c>
      <c r="H518" s="137">
        <v>103.2</v>
      </c>
      <c r="I518" s="138"/>
      <c r="J518" s="139">
        <f>ROUND(I518*H518,2)</f>
        <v>0</v>
      </c>
      <c r="K518" s="135" t="s">
        <v>197</v>
      </c>
      <c r="L518" s="33"/>
      <c r="M518" s="140" t="s">
        <v>19</v>
      </c>
      <c r="N518" s="141" t="s">
        <v>46</v>
      </c>
      <c r="P518" s="142">
        <f>O518*H518</f>
        <v>0</v>
      </c>
      <c r="Q518" s="142">
        <v>0</v>
      </c>
      <c r="R518" s="142">
        <f>Q518*H518</f>
        <v>0</v>
      </c>
      <c r="S518" s="142">
        <v>0</v>
      </c>
      <c r="T518" s="143">
        <f>S518*H518</f>
        <v>0</v>
      </c>
      <c r="AR518" s="144" t="s">
        <v>320</v>
      </c>
      <c r="AT518" s="144" t="s">
        <v>189</v>
      </c>
      <c r="AU518" s="144" t="s">
        <v>87</v>
      </c>
      <c r="AY518" s="18" t="s">
        <v>187</v>
      </c>
      <c r="BE518" s="145">
        <f>IF(N518="základní",J518,0)</f>
        <v>0</v>
      </c>
      <c r="BF518" s="145">
        <f>IF(N518="snížená",J518,0)</f>
        <v>0</v>
      </c>
      <c r="BG518" s="145">
        <f>IF(N518="zákl. přenesená",J518,0)</f>
        <v>0</v>
      </c>
      <c r="BH518" s="145">
        <f>IF(N518="sníž. přenesená",J518,0)</f>
        <v>0</v>
      </c>
      <c r="BI518" s="145">
        <f>IF(N518="nulová",J518,0)</f>
        <v>0</v>
      </c>
      <c r="BJ518" s="18" t="s">
        <v>87</v>
      </c>
      <c r="BK518" s="145">
        <f>ROUND(I518*H518,2)</f>
        <v>0</v>
      </c>
      <c r="BL518" s="18" t="s">
        <v>320</v>
      </c>
      <c r="BM518" s="144" t="s">
        <v>4350</v>
      </c>
    </row>
    <row r="519" spans="2:65" s="1" customFormat="1">
      <c r="B519" s="33"/>
      <c r="D519" s="146" t="s">
        <v>199</v>
      </c>
      <c r="F519" s="147" t="s">
        <v>2353</v>
      </c>
      <c r="I519" s="148"/>
      <c r="L519" s="33"/>
      <c r="M519" s="149"/>
      <c r="T519" s="52"/>
      <c r="AT519" s="18" t="s">
        <v>199</v>
      </c>
      <c r="AU519" s="18" t="s">
        <v>87</v>
      </c>
    </row>
    <row r="520" spans="2:65" s="12" customFormat="1">
      <c r="B520" s="150"/>
      <c r="D520" s="151" t="s">
        <v>201</v>
      </c>
      <c r="E520" s="152" t="s">
        <v>19</v>
      </c>
      <c r="F520" s="153" t="s">
        <v>4050</v>
      </c>
      <c r="H520" s="152" t="s">
        <v>19</v>
      </c>
      <c r="I520" s="154"/>
      <c r="L520" s="150"/>
      <c r="M520" s="155"/>
      <c r="T520" s="156"/>
      <c r="AT520" s="152" t="s">
        <v>201</v>
      </c>
      <c r="AU520" s="152" t="s">
        <v>87</v>
      </c>
      <c r="AV520" s="12" t="s">
        <v>81</v>
      </c>
      <c r="AW520" s="12" t="s">
        <v>33</v>
      </c>
      <c r="AX520" s="12" t="s">
        <v>74</v>
      </c>
      <c r="AY520" s="152" t="s">
        <v>187</v>
      </c>
    </row>
    <row r="521" spans="2:65" s="12" customFormat="1">
      <c r="B521" s="150"/>
      <c r="D521" s="151" t="s">
        <v>201</v>
      </c>
      <c r="E521" s="152" t="s">
        <v>19</v>
      </c>
      <c r="F521" s="153" t="s">
        <v>4059</v>
      </c>
      <c r="H521" s="152" t="s">
        <v>19</v>
      </c>
      <c r="I521" s="154"/>
      <c r="L521" s="150"/>
      <c r="M521" s="155"/>
      <c r="T521" s="156"/>
      <c r="AT521" s="152" t="s">
        <v>201</v>
      </c>
      <c r="AU521" s="152" t="s">
        <v>87</v>
      </c>
      <c r="AV521" s="12" t="s">
        <v>81</v>
      </c>
      <c r="AW521" s="12" t="s">
        <v>33</v>
      </c>
      <c r="AX521" s="12" t="s">
        <v>74</v>
      </c>
      <c r="AY521" s="152" t="s">
        <v>187</v>
      </c>
    </row>
    <row r="522" spans="2:65" s="13" customFormat="1">
      <c r="B522" s="157"/>
      <c r="D522" s="151" t="s">
        <v>201</v>
      </c>
      <c r="E522" s="158" t="s">
        <v>19</v>
      </c>
      <c r="F522" s="159" t="s">
        <v>4351</v>
      </c>
      <c r="H522" s="160">
        <v>19.8</v>
      </c>
      <c r="I522" s="161"/>
      <c r="L522" s="157"/>
      <c r="M522" s="162"/>
      <c r="T522" s="163"/>
      <c r="AT522" s="158" t="s">
        <v>201</v>
      </c>
      <c r="AU522" s="158" t="s">
        <v>87</v>
      </c>
      <c r="AV522" s="13" t="s">
        <v>87</v>
      </c>
      <c r="AW522" s="13" t="s">
        <v>33</v>
      </c>
      <c r="AX522" s="13" t="s">
        <v>74</v>
      </c>
      <c r="AY522" s="158" t="s">
        <v>187</v>
      </c>
    </row>
    <row r="523" spans="2:65" s="13" customFormat="1">
      <c r="B523" s="157"/>
      <c r="D523" s="151" t="s">
        <v>201</v>
      </c>
      <c r="E523" s="158" t="s">
        <v>19</v>
      </c>
      <c r="F523" s="159" t="s">
        <v>4352</v>
      </c>
      <c r="H523" s="160">
        <v>17.399999999999999</v>
      </c>
      <c r="I523" s="161"/>
      <c r="L523" s="157"/>
      <c r="M523" s="162"/>
      <c r="T523" s="163"/>
      <c r="AT523" s="158" t="s">
        <v>201</v>
      </c>
      <c r="AU523" s="158" t="s">
        <v>87</v>
      </c>
      <c r="AV523" s="13" t="s">
        <v>87</v>
      </c>
      <c r="AW523" s="13" t="s">
        <v>33</v>
      </c>
      <c r="AX523" s="13" t="s">
        <v>74</v>
      </c>
      <c r="AY523" s="158" t="s">
        <v>187</v>
      </c>
    </row>
    <row r="524" spans="2:65" s="13" customFormat="1">
      <c r="B524" s="157"/>
      <c r="D524" s="151" t="s">
        <v>201</v>
      </c>
      <c r="E524" s="158" t="s">
        <v>19</v>
      </c>
      <c r="F524" s="159" t="s">
        <v>4353</v>
      </c>
      <c r="H524" s="160">
        <v>14.7</v>
      </c>
      <c r="I524" s="161"/>
      <c r="L524" s="157"/>
      <c r="M524" s="162"/>
      <c r="T524" s="163"/>
      <c r="AT524" s="158" t="s">
        <v>201</v>
      </c>
      <c r="AU524" s="158" t="s">
        <v>87</v>
      </c>
      <c r="AV524" s="13" t="s">
        <v>87</v>
      </c>
      <c r="AW524" s="13" t="s">
        <v>33</v>
      </c>
      <c r="AX524" s="13" t="s">
        <v>74</v>
      </c>
      <c r="AY524" s="158" t="s">
        <v>187</v>
      </c>
    </row>
    <row r="525" spans="2:65" s="13" customFormat="1">
      <c r="B525" s="157"/>
      <c r="D525" s="151" t="s">
        <v>201</v>
      </c>
      <c r="E525" s="158" t="s">
        <v>19</v>
      </c>
      <c r="F525" s="159" t="s">
        <v>4354</v>
      </c>
      <c r="H525" s="160">
        <v>7.8</v>
      </c>
      <c r="I525" s="161"/>
      <c r="L525" s="157"/>
      <c r="M525" s="162"/>
      <c r="T525" s="163"/>
      <c r="AT525" s="158" t="s">
        <v>201</v>
      </c>
      <c r="AU525" s="158" t="s">
        <v>87</v>
      </c>
      <c r="AV525" s="13" t="s">
        <v>87</v>
      </c>
      <c r="AW525" s="13" t="s">
        <v>33</v>
      </c>
      <c r="AX525" s="13" t="s">
        <v>74</v>
      </c>
      <c r="AY525" s="158" t="s">
        <v>187</v>
      </c>
    </row>
    <row r="526" spans="2:65" s="12" customFormat="1">
      <c r="B526" s="150"/>
      <c r="D526" s="151" t="s">
        <v>201</v>
      </c>
      <c r="E526" s="152" t="s">
        <v>19</v>
      </c>
      <c r="F526" s="153" t="s">
        <v>4322</v>
      </c>
      <c r="H526" s="152" t="s">
        <v>19</v>
      </c>
      <c r="I526" s="154"/>
      <c r="L526" s="150"/>
      <c r="M526" s="155"/>
      <c r="T526" s="156"/>
      <c r="AT526" s="152" t="s">
        <v>201</v>
      </c>
      <c r="AU526" s="152" t="s">
        <v>87</v>
      </c>
      <c r="AV526" s="12" t="s">
        <v>81</v>
      </c>
      <c r="AW526" s="12" t="s">
        <v>33</v>
      </c>
      <c r="AX526" s="12" t="s">
        <v>74</v>
      </c>
      <c r="AY526" s="152" t="s">
        <v>187</v>
      </c>
    </row>
    <row r="527" spans="2:65" s="13" customFormat="1">
      <c r="B527" s="157"/>
      <c r="D527" s="151" t="s">
        <v>201</v>
      </c>
      <c r="E527" s="158" t="s">
        <v>19</v>
      </c>
      <c r="F527" s="159" t="s">
        <v>4355</v>
      </c>
      <c r="H527" s="160">
        <v>21.3</v>
      </c>
      <c r="I527" s="161"/>
      <c r="L527" s="157"/>
      <c r="M527" s="162"/>
      <c r="T527" s="163"/>
      <c r="AT527" s="158" t="s">
        <v>201</v>
      </c>
      <c r="AU527" s="158" t="s">
        <v>87</v>
      </c>
      <c r="AV527" s="13" t="s">
        <v>87</v>
      </c>
      <c r="AW527" s="13" t="s">
        <v>33</v>
      </c>
      <c r="AX527" s="13" t="s">
        <v>74</v>
      </c>
      <c r="AY527" s="158" t="s">
        <v>187</v>
      </c>
    </row>
    <row r="528" spans="2:65" s="13" customFormat="1">
      <c r="B528" s="157"/>
      <c r="D528" s="151" t="s">
        <v>201</v>
      </c>
      <c r="E528" s="158" t="s">
        <v>19</v>
      </c>
      <c r="F528" s="159" t="s">
        <v>4356</v>
      </c>
      <c r="H528" s="160">
        <v>22.2</v>
      </c>
      <c r="I528" s="161"/>
      <c r="L528" s="157"/>
      <c r="M528" s="162"/>
      <c r="T528" s="163"/>
      <c r="AT528" s="158" t="s">
        <v>201</v>
      </c>
      <c r="AU528" s="158" t="s">
        <v>87</v>
      </c>
      <c r="AV528" s="13" t="s">
        <v>87</v>
      </c>
      <c r="AW528" s="13" t="s">
        <v>33</v>
      </c>
      <c r="AX528" s="13" t="s">
        <v>74</v>
      </c>
      <c r="AY528" s="158" t="s">
        <v>187</v>
      </c>
    </row>
    <row r="529" spans="2:65" s="15" customFormat="1">
      <c r="B529" s="171"/>
      <c r="D529" s="151" t="s">
        <v>201</v>
      </c>
      <c r="E529" s="172" t="s">
        <v>19</v>
      </c>
      <c r="F529" s="173" t="s">
        <v>207</v>
      </c>
      <c r="H529" s="174">
        <v>103.2</v>
      </c>
      <c r="I529" s="175"/>
      <c r="L529" s="171"/>
      <c r="M529" s="176"/>
      <c r="T529" s="177"/>
      <c r="AT529" s="172" t="s">
        <v>201</v>
      </c>
      <c r="AU529" s="172" t="s">
        <v>87</v>
      </c>
      <c r="AV529" s="15" t="s">
        <v>193</v>
      </c>
      <c r="AW529" s="15" t="s">
        <v>33</v>
      </c>
      <c r="AX529" s="15" t="s">
        <v>81</v>
      </c>
      <c r="AY529" s="172" t="s">
        <v>187</v>
      </c>
    </row>
    <row r="530" spans="2:65" s="1" customFormat="1" ht="21.75" customHeight="1">
      <c r="B530" s="33"/>
      <c r="C530" s="178" t="s">
        <v>745</v>
      </c>
      <c r="D530" s="178" t="s">
        <v>238</v>
      </c>
      <c r="E530" s="179" t="s">
        <v>2358</v>
      </c>
      <c r="F530" s="180" t="s">
        <v>2359</v>
      </c>
      <c r="G530" s="181" t="s">
        <v>142</v>
      </c>
      <c r="H530" s="182">
        <v>2.08</v>
      </c>
      <c r="I530" s="183"/>
      <c r="J530" s="184">
        <f>ROUND(I530*H530,2)</f>
        <v>0</v>
      </c>
      <c r="K530" s="180" t="s">
        <v>197</v>
      </c>
      <c r="L530" s="185"/>
      <c r="M530" s="186" t="s">
        <v>19</v>
      </c>
      <c r="N530" s="187" t="s">
        <v>46</v>
      </c>
      <c r="P530" s="142">
        <f>O530*H530</f>
        <v>0</v>
      </c>
      <c r="Q530" s="142">
        <v>0.55000000000000004</v>
      </c>
      <c r="R530" s="142">
        <f>Q530*H530</f>
        <v>1.1440000000000001</v>
      </c>
      <c r="S530" s="142">
        <v>0</v>
      </c>
      <c r="T530" s="143">
        <f>S530*H530</f>
        <v>0</v>
      </c>
      <c r="AR530" s="144" t="s">
        <v>425</v>
      </c>
      <c r="AT530" s="144" t="s">
        <v>238</v>
      </c>
      <c r="AU530" s="144" t="s">
        <v>87</v>
      </c>
      <c r="AY530" s="18" t="s">
        <v>187</v>
      </c>
      <c r="BE530" s="145">
        <f>IF(N530="základní",J530,0)</f>
        <v>0</v>
      </c>
      <c r="BF530" s="145">
        <f>IF(N530="snížená",J530,0)</f>
        <v>0</v>
      </c>
      <c r="BG530" s="145">
        <f>IF(N530="zákl. přenesená",J530,0)</f>
        <v>0</v>
      </c>
      <c r="BH530" s="145">
        <f>IF(N530="sníž. přenesená",J530,0)</f>
        <v>0</v>
      </c>
      <c r="BI530" s="145">
        <f>IF(N530="nulová",J530,0)</f>
        <v>0</v>
      </c>
      <c r="BJ530" s="18" t="s">
        <v>87</v>
      </c>
      <c r="BK530" s="145">
        <f>ROUND(I530*H530,2)</f>
        <v>0</v>
      </c>
      <c r="BL530" s="18" t="s">
        <v>320</v>
      </c>
      <c r="BM530" s="144" t="s">
        <v>4357</v>
      </c>
    </row>
    <row r="531" spans="2:65" s="12" customFormat="1">
      <c r="B531" s="150"/>
      <c r="D531" s="151" t="s">
        <v>201</v>
      </c>
      <c r="E531" s="152" t="s">
        <v>19</v>
      </c>
      <c r="F531" s="153" t="s">
        <v>4050</v>
      </c>
      <c r="H531" s="152" t="s">
        <v>19</v>
      </c>
      <c r="I531" s="154"/>
      <c r="L531" s="150"/>
      <c r="M531" s="155"/>
      <c r="T531" s="156"/>
      <c r="AT531" s="152" t="s">
        <v>201</v>
      </c>
      <c r="AU531" s="152" t="s">
        <v>87</v>
      </c>
      <c r="AV531" s="12" t="s">
        <v>81</v>
      </c>
      <c r="AW531" s="12" t="s">
        <v>33</v>
      </c>
      <c r="AX531" s="12" t="s">
        <v>74</v>
      </c>
      <c r="AY531" s="152" t="s">
        <v>187</v>
      </c>
    </row>
    <row r="532" spans="2:65" s="12" customFormat="1">
      <c r="B532" s="150"/>
      <c r="D532" s="151" t="s">
        <v>201</v>
      </c>
      <c r="E532" s="152" t="s">
        <v>19</v>
      </c>
      <c r="F532" s="153" t="s">
        <v>4059</v>
      </c>
      <c r="H532" s="152" t="s">
        <v>19</v>
      </c>
      <c r="I532" s="154"/>
      <c r="L532" s="150"/>
      <c r="M532" s="155"/>
      <c r="T532" s="156"/>
      <c r="AT532" s="152" t="s">
        <v>201</v>
      </c>
      <c r="AU532" s="152" t="s">
        <v>87</v>
      </c>
      <c r="AV532" s="12" t="s">
        <v>81</v>
      </c>
      <c r="AW532" s="12" t="s">
        <v>33</v>
      </c>
      <c r="AX532" s="12" t="s">
        <v>74</v>
      </c>
      <c r="AY532" s="152" t="s">
        <v>187</v>
      </c>
    </row>
    <row r="533" spans="2:65" s="13" customFormat="1">
      <c r="B533" s="157"/>
      <c r="D533" s="151" t="s">
        <v>201</v>
      </c>
      <c r="E533" s="158" t="s">
        <v>19</v>
      </c>
      <c r="F533" s="159" t="s">
        <v>4317</v>
      </c>
      <c r="H533" s="160">
        <v>0.39900000000000002</v>
      </c>
      <c r="I533" s="161"/>
      <c r="L533" s="157"/>
      <c r="M533" s="162"/>
      <c r="T533" s="163"/>
      <c r="AT533" s="158" t="s">
        <v>201</v>
      </c>
      <c r="AU533" s="158" t="s">
        <v>87</v>
      </c>
      <c r="AV533" s="13" t="s">
        <v>87</v>
      </c>
      <c r="AW533" s="13" t="s">
        <v>33</v>
      </c>
      <c r="AX533" s="13" t="s">
        <v>74</v>
      </c>
      <c r="AY533" s="158" t="s">
        <v>187</v>
      </c>
    </row>
    <row r="534" spans="2:65" s="13" customFormat="1">
      <c r="B534" s="157"/>
      <c r="D534" s="151" t="s">
        <v>201</v>
      </c>
      <c r="E534" s="158" t="s">
        <v>19</v>
      </c>
      <c r="F534" s="159" t="s">
        <v>4318</v>
      </c>
      <c r="H534" s="160">
        <v>0.35099999999999998</v>
      </c>
      <c r="I534" s="161"/>
      <c r="L534" s="157"/>
      <c r="M534" s="162"/>
      <c r="T534" s="163"/>
      <c r="AT534" s="158" t="s">
        <v>201</v>
      </c>
      <c r="AU534" s="158" t="s">
        <v>87</v>
      </c>
      <c r="AV534" s="13" t="s">
        <v>87</v>
      </c>
      <c r="AW534" s="13" t="s">
        <v>33</v>
      </c>
      <c r="AX534" s="13" t="s">
        <v>74</v>
      </c>
      <c r="AY534" s="158" t="s">
        <v>187</v>
      </c>
    </row>
    <row r="535" spans="2:65" s="13" customFormat="1">
      <c r="B535" s="157"/>
      <c r="D535" s="151" t="s">
        <v>201</v>
      </c>
      <c r="E535" s="158" t="s">
        <v>19</v>
      </c>
      <c r="F535" s="159" t="s">
        <v>4319</v>
      </c>
      <c r="H535" s="160">
        <v>0.29599999999999999</v>
      </c>
      <c r="I535" s="161"/>
      <c r="L535" s="157"/>
      <c r="M535" s="162"/>
      <c r="T535" s="163"/>
      <c r="AT535" s="158" t="s">
        <v>201</v>
      </c>
      <c r="AU535" s="158" t="s">
        <v>87</v>
      </c>
      <c r="AV535" s="13" t="s">
        <v>87</v>
      </c>
      <c r="AW535" s="13" t="s">
        <v>33</v>
      </c>
      <c r="AX535" s="13" t="s">
        <v>74</v>
      </c>
      <c r="AY535" s="158" t="s">
        <v>187</v>
      </c>
    </row>
    <row r="536" spans="2:65" s="13" customFormat="1">
      <c r="B536" s="157"/>
      <c r="D536" s="151" t="s">
        <v>201</v>
      </c>
      <c r="E536" s="158" t="s">
        <v>19</v>
      </c>
      <c r="F536" s="159" t="s">
        <v>4320</v>
      </c>
      <c r="H536" s="160">
        <v>0.157</v>
      </c>
      <c r="I536" s="161"/>
      <c r="L536" s="157"/>
      <c r="M536" s="162"/>
      <c r="T536" s="163"/>
      <c r="AT536" s="158" t="s">
        <v>201</v>
      </c>
      <c r="AU536" s="158" t="s">
        <v>87</v>
      </c>
      <c r="AV536" s="13" t="s">
        <v>87</v>
      </c>
      <c r="AW536" s="13" t="s">
        <v>33</v>
      </c>
      <c r="AX536" s="13" t="s">
        <v>74</v>
      </c>
      <c r="AY536" s="158" t="s">
        <v>187</v>
      </c>
    </row>
    <row r="537" spans="2:65" s="12" customFormat="1">
      <c r="B537" s="150"/>
      <c r="D537" s="151" t="s">
        <v>201</v>
      </c>
      <c r="E537" s="152" t="s">
        <v>19</v>
      </c>
      <c r="F537" s="153" t="s">
        <v>4322</v>
      </c>
      <c r="H537" s="152" t="s">
        <v>19</v>
      </c>
      <c r="I537" s="154"/>
      <c r="L537" s="150"/>
      <c r="M537" s="155"/>
      <c r="T537" s="156"/>
      <c r="AT537" s="152" t="s">
        <v>201</v>
      </c>
      <c r="AU537" s="152" t="s">
        <v>87</v>
      </c>
      <c r="AV537" s="12" t="s">
        <v>81</v>
      </c>
      <c r="AW537" s="12" t="s">
        <v>33</v>
      </c>
      <c r="AX537" s="12" t="s">
        <v>74</v>
      </c>
      <c r="AY537" s="152" t="s">
        <v>187</v>
      </c>
    </row>
    <row r="538" spans="2:65" s="13" customFormat="1">
      <c r="B538" s="157"/>
      <c r="D538" s="151" t="s">
        <v>201</v>
      </c>
      <c r="E538" s="158" t="s">
        <v>19</v>
      </c>
      <c r="F538" s="159" t="s">
        <v>4324</v>
      </c>
      <c r="H538" s="160">
        <v>0.42899999999999999</v>
      </c>
      <c r="I538" s="161"/>
      <c r="L538" s="157"/>
      <c r="M538" s="162"/>
      <c r="T538" s="163"/>
      <c r="AT538" s="158" t="s">
        <v>201</v>
      </c>
      <c r="AU538" s="158" t="s">
        <v>87</v>
      </c>
      <c r="AV538" s="13" t="s">
        <v>87</v>
      </c>
      <c r="AW538" s="13" t="s">
        <v>33</v>
      </c>
      <c r="AX538" s="13" t="s">
        <v>74</v>
      </c>
      <c r="AY538" s="158" t="s">
        <v>187</v>
      </c>
    </row>
    <row r="539" spans="2:65" s="13" customFormat="1">
      <c r="B539" s="157"/>
      <c r="D539" s="151" t="s">
        <v>201</v>
      </c>
      <c r="E539" s="158" t="s">
        <v>19</v>
      </c>
      <c r="F539" s="159" t="s">
        <v>4325</v>
      </c>
      <c r="H539" s="160">
        <v>0.44800000000000001</v>
      </c>
      <c r="I539" s="161"/>
      <c r="L539" s="157"/>
      <c r="M539" s="162"/>
      <c r="T539" s="163"/>
      <c r="AT539" s="158" t="s">
        <v>201</v>
      </c>
      <c r="AU539" s="158" t="s">
        <v>87</v>
      </c>
      <c r="AV539" s="13" t="s">
        <v>87</v>
      </c>
      <c r="AW539" s="13" t="s">
        <v>33</v>
      </c>
      <c r="AX539" s="13" t="s">
        <v>74</v>
      </c>
      <c r="AY539" s="158" t="s">
        <v>187</v>
      </c>
    </row>
    <row r="540" spans="2:65" s="15" customFormat="1">
      <c r="B540" s="171"/>
      <c r="D540" s="151" t="s">
        <v>201</v>
      </c>
      <c r="E540" s="172" t="s">
        <v>19</v>
      </c>
      <c r="F540" s="173" t="s">
        <v>207</v>
      </c>
      <c r="H540" s="174">
        <v>2.08</v>
      </c>
      <c r="I540" s="175"/>
      <c r="L540" s="171"/>
      <c r="M540" s="176"/>
      <c r="T540" s="177"/>
      <c r="AT540" s="172" t="s">
        <v>201</v>
      </c>
      <c r="AU540" s="172" t="s">
        <v>87</v>
      </c>
      <c r="AV540" s="15" t="s">
        <v>193</v>
      </c>
      <c r="AW540" s="15" t="s">
        <v>33</v>
      </c>
      <c r="AX540" s="15" t="s">
        <v>81</v>
      </c>
      <c r="AY540" s="172" t="s">
        <v>187</v>
      </c>
    </row>
    <row r="541" spans="2:65" s="1" customFormat="1" ht="62.7" customHeight="1">
      <c r="B541" s="33"/>
      <c r="C541" s="133" t="s">
        <v>751</v>
      </c>
      <c r="D541" s="133" t="s">
        <v>189</v>
      </c>
      <c r="E541" s="134" t="s">
        <v>2366</v>
      </c>
      <c r="F541" s="135" t="s">
        <v>2367</v>
      </c>
      <c r="G541" s="136" t="s">
        <v>384</v>
      </c>
      <c r="H541" s="137">
        <v>9.6</v>
      </c>
      <c r="I541" s="138"/>
      <c r="J541" s="139">
        <f>ROUND(I541*H541,2)</f>
        <v>0</v>
      </c>
      <c r="K541" s="135" t="s">
        <v>197</v>
      </c>
      <c r="L541" s="33"/>
      <c r="M541" s="140" t="s">
        <v>19</v>
      </c>
      <c r="N541" s="141" t="s">
        <v>46</v>
      </c>
      <c r="P541" s="142">
        <f>O541*H541</f>
        <v>0</v>
      </c>
      <c r="Q541" s="142">
        <v>0</v>
      </c>
      <c r="R541" s="142">
        <f>Q541*H541</f>
        <v>0</v>
      </c>
      <c r="S541" s="142">
        <v>0</v>
      </c>
      <c r="T541" s="143">
        <f>S541*H541</f>
        <v>0</v>
      </c>
      <c r="AR541" s="144" t="s">
        <v>320</v>
      </c>
      <c r="AT541" s="144" t="s">
        <v>189</v>
      </c>
      <c r="AU541" s="144" t="s">
        <v>87</v>
      </c>
      <c r="AY541" s="18" t="s">
        <v>187</v>
      </c>
      <c r="BE541" s="145">
        <f>IF(N541="základní",J541,0)</f>
        <v>0</v>
      </c>
      <c r="BF541" s="145">
        <f>IF(N541="snížená",J541,0)</f>
        <v>0</v>
      </c>
      <c r="BG541" s="145">
        <f>IF(N541="zákl. přenesená",J541,0)</f>
        <v>0</v>
      </c>
      <c r="BH541" s="145">
        <f>IF(N541="sníž. přenesená",J541,0)</f>
        <v>0</v>
      </c>
      <c r="BI541" s="145">
        <f>IF(N541="nulová",J541,0)</f>
        <v>0</v>
      </c>
      <c r="BJ541" s="18" t="s">
        <v>87</v>
      </c>
      <c r="BK541" s="145">
        <f>ROUND(I541*H541,2)</f>
        <v>0</v>
      </c>
      <c r="BL541" s="18" t="s">
        <v>320</v>
      </c>
      <c r="BM541" s="144" t="s">
        <v>4358</v>
      </c>
    </row>
    <row r="542" spans="2:65" s="1" customFormat="1">
      <c r="B542" s="33"/>
      <c r="D542" s="146" t="s">
        <v>199</v>
      </c>
      <c r="F542" s="147" t="s">
        <v>2369</v>
      </c>
      <c r="I542" s="148"/>
      <c r="L542" s="33"/>
      <c r="M542" s="149"/>
      <c r="T542" s="52"/>
      <c r="AT542" s="18" t="s">
        <v>199</v>
      </c>
      <c r="AU542" s="18" t="s">
        <v>87</v>
      </c>
    </row>
    <row r="543" spans="2:65" s="12" customFormat="1">
      <c r="B543" s="150"/>
      <c r="D543" s="151" t="s">
        <v>201</v>
      </c>
      <c r="E543" s="152" t="s">
        <v>19</v>
      </c>
      <c r="F543" s="153" t="s">
        <v>4050</v>
      </c>
      <c r="H543" s="152" t="s">
        <v>19</v>
      </c>
      <c r="I543" s="154"/>
      <c r="L543" s="150"/>
      <c r="M543" s="155"/>
      <c r="T543" s="156"/>
      <c r="AT543" s="152" t="s">
        <v>201</v>
      </c>
      <c r="AU543" s="152" t="s">
        <v>87</v>
      </c>
      <c r="AV543" s="12" t="s">
        <v>81</v>
      </c>
      <c r="AW543" s="12" t="s">
        <v>33</v>
      </c>
      <c r="AX543" s="12" t="s">
        <v>74</v>
      </c>
      <c r="AY543" s="152" t="s">
        <v>187</v>
      </c>
    </row>
    <row r="544" spans="2:65" s="12" customFormat="1">
      <c r="B544" s="150"/>
      <c r="D544" s="151" t="s">
        <v>201</v>
      </c>
      <c r="E544" s="152" t="s">
        <v>19</v>
      </c>
      <c r="F544" s="153" t="s">
        <v>4059</v>
      </c>
      <c r="H544" s="152" t="s">
        <v>19</v>
      </c>
      <c r="I544" s="154"/>
      <c r="L544" s="150"/>
      <c r="M544" s="155"/>
      <c r="T544" s="156"/>
      <c r="AT544" s="152" t="s">
        <v>201</v>
      </c>
      <c r="AU544" s="152" t="s">
        <v>87</v>
      </c>
      <c r="AV544" s="12" t="s">
        <v>81</v>
      </c>
      <c r="AW544" s="12" t="s">
        <v>33</v>
      </c>
      <c r="AX544" s="12" t="s">
        <v>74</v>
      </c>
      <c r="AY544" s="152" t="s">
        <v>187</v>
      </c>
    </row>
    <row r="545" spans="2:65" s="13" customFormat="1">
      <c r="B545" s="157"/>
      <c r="D545" s="151" t="s">
        <v>201</v>
      </c>
      <c r="E545" s="158" t="s">
        <v>19</v>
      </c>
      <c r="F545" s="159" t="s">
        <v>4359</v>
      </c>
      <c r="H545" s="160">
        <v>4.8</v>
      </c>
      <c r="I545" s="161"/>
      <c r="L545" s="157"/>
      <c r="M545" s="162"/>
      <c r="T545" s="163"/>
      <c r="AT545" s="158" t="s">
        <v>201</v>
      </c>
      <c r="AU545" s="158" t="s">
        <v>87</v>
      </c>
      <c r="AV545" s="13" t="s">
        <v>87</v>
      </c>
      <c r="AW545" s="13" t="s">
        <v>33</v>
      </c>
      <c r="AX545" s="13" t="s">
        <v>74</v>
      </c>
      <c r="AY545" s="158" t="s">
        <v>187</v>
      </c>
    </row>
    <row r="546" spans="2:65" s="12" customFormat="1">
      <c r="B546" s="150"/>
      <c r="D546" s="151" t="s">
        <v>201</v>
      </c>
      <c r="E546" s="152" t="s">
        <v>19</v>
      </c>
      <c r="F546" s="153" t="s">
        <v>4322</v>
      </c>
      <c r="H546" s="152" t="s">
        <v>19</v>
      </c>
      <c r="I546" s="154"/>
      <c r="L546" s="150"/>
      <c r="M546" s="155"/>
      <c r="T546" s="156"/>
      <c r="AT546" s="152" t="s">
        <v>201</v>
      </c>
      <c r="AU546" s="152" t="s">
        <v>87</v>
      </c>
      <c r="AV546" s="12" t="s">
        <v>81</v>
      </c>
      <c r="AW546" s="12" t="s">
        <v>33</v>
      </c>
      <c r="AX546" s="12" t="s">
        <v>74</v>
      </c>
      <c r="AY546" s="152" t="s">
        <v>187</v>
      </c>
    </row>
    <row r="547" spans="2:65" s="13" customFormat="1">
      <c r="B547" s="157"/>
      <c r="D547" s="151" t="s">
        <v>201</v>
      </c>
      <c r="E547" s="158" t="s">
        <v>19</v>
      </c>
      <c r="F547" s="159" t="s">
        <v>4359</v>
      </c>
      <c r="H547" s="160">
        <v>4.8</v>
      </c>
      <c r="I547" s="161"/>
      <c r="L547" s="157"/>
      <c r="M547" s="162"/>
      <c r="T547" s="163"/>
      <c r="AT547" s="158" t="s">
        <v>201</v>
      </c>
      <c r="AU547" s="158" t="s">
        <v>87</v>
      </c>
      <c r="AV547" s="13" t="s">
        <v>87</v>
      </c>
      <c r="AW547" s="13" t="s">
        <v>33</v>
      </c>
      <c r="AX547" s="13" t="s">
        <v>74</v>
      </c>
      <c r="AY547" s="158" t="s">
        <v>187</v>
      </c>
    </row>
    <row r="548" spans="2:65" s="15" customFormat="1">
      <c r="B548" s="171"/>
      <c r="D548" s="151" t="s">
        <v>201</v>
      </c>
      <c r="E548" s="172" t="s">
        <v>19</v>
      </c>
      <c r="F548" s="173" t="s">
        <v>207</v>
      </c>
      <c r="H548" s="174">
        <v>9.6</v>
      </c>
      <c r="I548" s="175"/>
      <c r="L548" s="171"/>
      <c r="M548" s="176"/>
      <c r="T548" s="177"/>
      <c r="AT548" s="172" t="s">
        <v>201</v>
      </c>
      <c r="AU548" s="172" t="s">
        <v>87</v>
      </c>
      <c r="AV548" s="15" t="s">
        <v>193</v>
      </c>
      <c r="AW548" s="15" t="s">
        <v>33</v>
      </c>
      <c r="AX548" s="15" t="s">
        <v>81</v>
      </c>
      <c r="AY548" s="172" t="s">
        <v>187</v>
      </c>
    </row>
    <row r="549" spans="2:65" s="1" customFormat="1" ht="21.75" customHeight="1">
      <c r="B549" s="33"/>
      <c r="C549" s="178" t="s">
        <v>758</v>
      </c>
      <c r="D549" s="178" t="s">
        <v>238</v>
      </c>
      <c r="E549" s="179" t="s">
        <v>4360</v>
      </c>
      <c r="F549" s="180" t="s">
        <v>4361</v>
      </c>
      <c r="G549" s="181" t="s">
        <v>142</v>
      </c>
      <c r="H549" s="182">
        <v>0.28199999999999997</v>
      </c>
      <c r="I549" s="183"/>
      <c r="J549" s="184">
        <f>ROUND(I549*H549,2)</f>
        <v>0</v>
      </c>
      <c r="K549" s="180" t="s">
        <v>593</v>
      </c>
      <c r="L549" s="185"/>
      <c r="M549" s="186" t="s">
        <v>19</v>
      </c>
      <c r="N549" s="187" t="s">
        <v>46</v>
      </c>
      <c r="P549" s="142">
        <f>O549*H549</f>
        <v>0</v>
      </c>
      <c r="Q549" s="142">
        <v>0.55000000000000004</v>
      </c>
      <c r="R549" s="142">
        <f>Q549*H549</f>
        <v>0.15509999999999999</v>
      </c>
      <c r="S549" s="142">
        <v>0</v>
      </c>
      <c r="T549" s="143">
        <f>S549*H549</f>
        <v>0</v>
      </c>
      <c r="AR549" s="144" t="s">
        <v>425</v>
      </c>
      <c r="AT549" s="144" t="s">
        <v>238</v>
      </c>
      <c r="AU549" s="144" t="s">
        <v>87</v>
      </c>
      <c r="AY549" s="18" t="s">
        <v>187</v>
      </c>
      <c r="BE549" s="145">
        <f>IF(N549="základní",J549,0)</f>
        <v>0</v>
      </c>
      <c r="BF549" s="145">
        <f>IF(N549="snížená",J549,0)</f>
        <v>0</v>
      </c>
      <c r="BG549" s="145">
        <f>IF(N549="zákl. přenesená",J549,0)</f>
        <v>0</v>
      </c>
      <c r="BH549" s="145">
        <f>IF(N549="sníž. přenesená",J549,0)</f>
        <v>0</v>
      </c>
      <c r="BI549" s="145">
        <f>IF(N549="nulová",J549,0)</f>
        <v>0</v>
      </c>
      <c r="BJ549" s="18" t="s">
        <v>87</v>
      </c>
      <c r="BK549" s="145">
        <f>ROUND(I549*H549,2)</f>
        <v>0</v>
      </c>
      <c r="BL549" s="18" t="s">
        <v>320</v>
      </c>
      <c r="BM549" s="144" t="s">
        <v>4362</v>
      </c>
    </row>
    <row r="550" spans="2:65" s="12" customFormat="1">
      <c r="B550" s="150"/>
      <c r="D550" s="151" t="s">
        <v>201</v>
      </c>
      <c r="E550" s="152" t="s">
        <v>19</v>
      </c>
      <c r="F550" s="153" t="s">
        <v>4050</v>
      </c>
      <c r="H550" s="152" t="s">
        <v>19</v>
      </c>
      <c r="I550" s="154"/>
      <c r="L550" s="150"/>
      <c r="M550" s="155"/>
      <c r="T550" s="156"/>
      <c r="AT550" s="152" t="s">
        <v>201</v>
      </c>
      <c r="AU550" s="152" t="s">
        <v>87</v>
      </c>
      <c r="AV550" s="12" t="s">
        <v>81</v>
      </c>
      <c r="AW550" s="12" t="s">
        <v>33</v>
      </c>
      <c r="AX550" s="12" t="s">
        <v>74</v>
      </c>
      <c r="AY550" s="152" t="s">
        <v>187</v>
      </c>
    </row>
    <row r="551" spans="2:65" s="12" customFormat="1">
      <c r="B551" s="150"/>
      <c r="D551" s="151" t="s">
        <v>201</v>
      </c>
      <c r="E551" s="152" t="s">
        <v>19</v>
      </c>
      <c r="F551" s="153" t="s">
        <v>4059</v>
      </c>
      <c r="H551" s="152" t="s">
        <v>19</v>
      </c>
      <c r="I551" s="154"/>
      <c r="L551" s="150"/>
      <c r="M551" s="155"/>
      <c r="T551" s="156"/>
      <c r="AT551" s="152" t="s">
        <v>201</v>
      </c>
      <c r="AU551" s="152" t="s">
        <v>87</v>
      </c>
      <c r="AV551" s="12" t="s">
        <v>81</v>
      </c>
      <c r="AW551" s="12" t="s">
        <v>33</v>
      </c>
      <c r="AX551" s="12" t="s">
        <v>74</v>
      </c>
      <c r="AY551" s="152" t="s">
        <v>187</v>
      </c>
    </row>
    <row r="552" spans="2:65" s="13" customFormat="1">
      <c r="B552" s="157"/>
      <c r="D552" s="151" t="s">
        <v>201</v>
      </c>
      <c r="E552" s="158" t="s">
        <v>19</v>
      </c>
      <c r="F552" s="159" t="s">
        <v>4321</v>
      </c>
      <c r="H552" s="160">
        <v>0.14099999999999999</v>
      </c>
      <c r="I552" s="161"/>
      <c r="L552" s="157"/>
      <c r="M552" s="162"/>
      <c r="T552" s="163"/>
      <c r="AT552" s="158" t="s">
        <v>201</v>
      </c>
      <c r="AU552" s="158" t="s">
        <v>87</v>
      </c>
      <c r="AV552" s="13" t="s">
        <v>87</v>
      </c>
      <c r="AW552" s="13" t="s">
        <v>33</v>
      </c>
      <c r="AX552" s="13" t="s">
        <v>74</v>
      </c>
      <c r="AY552" s="158" t="s">
        <v>187</v>
      </c>
    </row>
    <row r="553" spans="2:65" s="12" customFormat="1">
      <c r="B553" s="150"/>
      <c r="D553" s="151" t="s">
        <v>201</v>
      </c>
      <c r="E553" s="152" t="s">
        <v>19</v>
      </c>
      <c r="F553" s="153" t="s">
        <v>4322</v>
      </c>
      <c r="H553" s="152" t="s">
        <v>19</v>
      </c>
      <c r="I553" s="154"/>
      <c r="L553" s="150"/>
      <c r="M553" s="155"/>
      <c r="T553" s="156"/>
      <c r="AT553" s="152" t="s">
        <v>201</v>
      </c>
      <c r="AU553" s="152" t="s">
        <v>87</v>
      </c>
      <c r="AV553" s="12" t="s">
        <v>81</v>
      </c>
      <c r="AW553" s="12" t="s">
        <v>33</v>
      </c>
      <c r="AX553" s="12" t="s">
        <v>74</v>
      </c>
      <c r="AY553" s="152" t="s">
        <v>187</v>
      </c>
    </row>
    <row r="554" spans="2:65" s="13" customFormat="1">
      <c r="B554" s="157"/>
      <c r="D554" s="151" t="s">
        <v>201</v>
      </c>
      <c r="E554" s="158" t="s">
        <v>19</v>
      </c>
      <c r="F554" s="159" t="s">
        <v>4321</v>
      </c>
      <c r="H554" s="160">
        <v>0.14099999999999999</v>
      </c>
      <c r="I554" s="161"/>
      <c r="L554" s="157"/>
      <c r="M554" s="162"/>
      <c r="T554" s="163"/>
      <c r="AT554" s="158" t="s">
        <v>201</v>
      </c>
      <c r="AU554" s="158" t="s">
        <v>87</v>
      </c>
      <c r="AV554" s="13" t="s">
        <v>87</v>
      </c>
      <c r="AW554" s="13" t="s">
        <v>33</v>
      </c>
      <c r="AX554" s="13" t="s">
        <v>74</v>
      </c>
      <c r="AY554" s="158" t="s">
        <v>187</v>
      </c>
    </row>
    <row r="555" spans="2:65" s="15" customFormat="1">
      <c r="B555" s="171"/>
      <c r="D555" s="151" t="s">
        <v>201</v>
      </c>
      <c r="E555" s="172" t="s">
        <v>19</v>
      </c>
      <c r="F555" s="173" t="s">
        <v>207</v>
      </c>
      <c r="H555" s="174">
        <v>0.28199999999999997</v>
      </c>
      <c r="I555" s="175"/>
      <c r="L555" s="171"/>
      <c r="M555" s="176"/>
      <c r="T555" s="177"/>
      <c r="AT555" s="172" t="s">
        <v>201</v>
      </c>
      <c r="AU555" s="172" t="s">
        <v>87</v>
      </c>
      <c r="AV555" s="15" t="s">
        <v>193</v>
      </c>
      <c r="AW555" s="15" t="s">
        <v>33</v>
      </c>
      <c r="AX555" s="15" t="s">
        <v>81</v>
      </c>
      <c r="AY555" s="172" t="s">
        <v>187</v>
      </c>
    </row>
    <row r="556" spans="2:65" s="1" customFormat="1" ht="37.950000000000003" customHeight="1">
      <c r="B556" s="33"/>
      <c r="C556" s="133" t="s">
        <v>764</v>
      </c>
      <c r="D556" s="133" t="s">
        <v>189</v>
      </c>
      <c r="E556" s="134" t="s">
        <v>2415</v>
      </c>
      <c r="F556" s="135" t="s">
        <v>2416</v>
      </c>
      <c r="G556" s="136" t="s">
        <v>138</v>
      </c>
      <c r="H556" s="137">
        <v>88.25</v>
      </c>
      <c r="I556" s="138"/>
      <c r="J556" s="139">
        <f>ROUND(I556*H556,2)</f>
        <v>0</v>
      </c>
      <c r="K556" s="135" t="s">
        <v>197</v>
      </c>
      <c r="L556" s="33"/>
      <c r="M556" s="140" t="s">
        <v>19</v>
      </c>
      <c r="N556" s="141" t="s">
        <v>46</v>
      </c>
      <c r="P556" s="142">
        <f>O556*H556</f>
        <v>0</v>
      </c>
      <c r="Q556" s="142">
        <v>0</v>
      </c>
      <c r="R556" s="142">
        <f>Q556*H556</f>
        <v>0</v>
      </c>
      <c r="S556" s="142">
        <v>0</v>
      </c>
      <c r="T556" s="143">
        <f>S556*H556</f>
        <v>0</v>
      </c>
      <c r="AR556" s="144" t="s">
        <v>320</v>
      </c>
      <c r="AT556" s="144" t="s">
        <v>189</v>
      </c>
      <c r="AU556" s="144" t="s">
        <v>87</v>
      </c>
      <c r="AY556" s="18" t="s">
        <v>187</v>
      </c>
      <c r="BE556" s="145">
        <f>IF(N556="základní",J556,0)</f>
        <v>0</v>
      </c>
      <c r="BF556" s="145">
        <f>IF(N556="snížená",J556,0)</f>
        <v>0</v>
      </c>
      <c r="BG556" s="145">
        <f>IF(N556="zákl. přenesená",J556,0)</f>
        <v>0</v>
      </c>
      <c r="BH556" s="145">
        <f>IF(N556="sníž. přenesená",J556,0)</f>
        <v>0</v>
      </c>
      <c r="BI556" s="145">
        <f>IF(N556="nulová",J556,0)</f>
        <v>0</v>
      </c>
      <c r="BJ556" s="18" t="s">
        <v>87</v>
      </c>
      <c r="BK556" s="145">
        <f>ROUND(I556*H556,2)</f>
        <v>0</v>
      </c>
      <c r="BL556" s="18" t="s">
        <v>320</v>
      </c>
      <c r="BM556" s="144" t="s">
        <v>4363</v>
      </c>
    </row>
    <row r="557" spans="2:65" s="1" customFormat="1">
      <c r="B557" s="33"/>
      <c r="D557" s="146" t="s">
        <v>199</v>
      </c>
      <c r="F557" s="147" t="s">
        <v>2418</v>
      </c>
      <c r="I557" s="148"/>
      <c r="L557" s="33"/>
      <c r="M557" s="149"/>
      <c r="T557" s="52"/>
      <c r="AT557" s="18" t="s">
        <v>199</v>
      </c>
      <c r="AU557" s="18" t="s">
        <v>87</v>
      </c>
    </row>
    <row r="558" spans="2:65" s="12" customFormat="1">
      <c r="B558" s="150"/>
      <c r="D558" s="151" t="s">
        <v>201</v>
      </c>
      <c r="E558" s="152" t="s">
        <v>19</v>
      </c>
      <c r="F558" s="153" t="s">
        <v>2420</v>
      </c>
      <c r="H558" s="152" t="s">
        <v>19</v>
      </c>
      <c r="I558" s="154"/>
      <c r="L558" s="150"/>
      <c r="M558" s="155"/>
      <c r="T558" s="156"/>
      <c r="AT558" s="152" t="s">
        <v>201</v>
      </c>
      <c r="AU558" s="152" t="s">
        <v>87</v>
      </c>
      <c r="AV558" s="12" t="s">
        <v>81</v>
      </c>
      <c r="AW558" s="12" t="s">
        <v>33</v>
      </c>
      <c r="AX558" s="12" t="s">
        <v>74</v>
      </c>
      <c r="AY558" s="152" t="s">
        <v>187</v>
      </c>
    </row>
    <row r="559" spans="2:65" s="13" customFormat="1">
      <c r="B559" s="157"/>
      <c r="D559" s="151" t="s">
        <v>201</v>
      </c>
      <c r="E559" s="158" t="s">
        <v>19</v>
      </c>
      <c r="F559" s="159" t="s">
        <v>4364</v>
      </c>
      <c r="H559" s="160">
        <v>88.25</v>
      </c>
      <c r="I559" s="161"/>
      <c r="L559" s="157"/>
      <c r="M559" s="162"/>
      <c r="T559" s="163"/>
      <c r="AT559" s="158" t="s">
        <v>201</v>
      </c>
      <c r="AU559" s="158" t="s">
        <v>87</v>
      </c>
      <c r="AV559" s="13" t="s">
        <v>87</v>
      </c>
      <c r="AW559" s="13" t="s">
        <v>33</v>
      </c>
      <c r="AX559" s="13" t="s">
        <v>74</v>
      </c>
      <c r="AY559" s="158" t="s">
        <v>187</v>
      </c>
    </row>
    <row r="560" spans="2:65" s="15" customFormat="1">
      <c r="B560" s="171"/>
      <c r="D560" s="151" t="s">
        <v>201</v>
      </c>
      <c r="E560" s="172" t="s">
        <v>19</v>
      </c>
      <c r="F560" s="173" t="s">
        <v>207</v>
      </c>
      <c r="H560" s="174">
        <v>88.25</v>
      </c>
      <c r="I560" s="175"/>
      <c r="L560" s="171"/>
      <c r="M560" s="176"/>
      <c r="T560" s="177"/>
      <c r="AT560" s="172" t="s">
        <v>201</v>
      </c>
      <c r="AU560" s="172" t="s">
        <v>87</v>
      </c>
      <c r="AV560" s="15" t="s">
        <v>193</v>
      </c>
      <c r="AW560" s="15" t="s">
        <v>33</v>
      </c>
      <c r="AX560" s="15" t="s">
        <v>81</v>
      </c>
      <c r="AY560" s="172" t="s">
        <v>187</v>
      </c>
    </row>
    <row r="561" spans="2:65" s="1" customFormat="1" ht="16.5" customHeight="1">
      <c r="B561" s="33"/>
      <c r="C561" s="178" t="s">
        <v>769</v>
      </c>
      <c r="D561" s="178" t="s">
        <v>238</v>
      </c>
      <c r="E561" s="179" t="s">
        <v>2319</v>
      </c>
      <c r="F561" s="180" t="s">
        <v>2320</v>
      </c>
      <c r="G561" s="181" t="s">
        <v>142</v>
      </c>
      <c r="H561" s="182">
        <v>2.5489999999999999</v>
      </c>
      <c r="I561" s="183"/>
      <c r="J561" s="184">
        <f>ROUND(I561*H561,2)</f>
        <v>0</v>
      </c>
      <c r="K561" s="180" t="s">
        <v>197</v>
      </c>
      <c r="L561" s="185"/>
      <c r="M561" s="186" t="s">
        <v>19</v>
      </c>
      <c r="N561" s="187" t="s">
        <v>46</v>
      </c>
      <c r="P561" s="142">
        <f>O561*H561</f>
        <v>0</v>
      </c>
      <c r="Q561" s="142">
        <v>0.55000000000000004</v>
      </c>
      <c r="R561" s="142">
        <f>Q561*H561</f>
        <v>1.40195</v>
      </c>
      <c r="S561" s="142">
        <v>0</v>
      </c>
      <c r="T561" s="143">
        <f>S561*H561</f>
        <v>0</v>
      </c>
      <c r="AR561" s="144" t="s">
        <v>425</v>
      </c>
      <c r="AT561" s="144" t="s">
        <v>238</v>
      </c>
      <c r="AU561" s="144" t="s">
        <v>87</v>
      </c>
      <c r="AY561" s="18" t="s">
        <v>187</v>
      </c>
      <c r="BE561" s="145">
        <f>IF(N561="základní",J561,0)</f>
        <v>0</v>
      </c>
      <c r="BF561" s="145">
        <f>IF(N561="snížená",J561,0)</f>
        <v>0</v>
      </c>
      <c r="BG561" s="145">
        <f>IF(N561="zákl. přenesená",J561,0)</f>
        <v>0</v>
      </c>
      <c r="BH561" s="145">
        <f>IF(N561="sníž. přenesená",J561,0)</f>
        <v>0</v>
      </c>
      <c r="BI561" s="145">
        <f>IF(N561="nulová",J561,0)</f>
        <v>0</v>
      </c>
      <c r="BJ561" s="18" t="s">
        <v>87</v>
      </c>
      <c r="BK561" s="145">
        <f>ROUND(I561*H561,2)</f>
        <v>0</v>
      </c>
      <c r="BL561" s="18" t="s">
        <v>320</v>
      </c>
      <c r="BM561" s="144" t="s">
        <v>4365</v>
      </c>
    </row>
    <row r="562" spans="2:65" s="12" customFormat="1">
      <c r="B562" s="150"/>
      <c r="D562" s="151" t="s">
        <v>201</v>
      </c>
      <c r="E562" s="152" t="s">
        <v>19</v>
      </c>
      <c r="F562" s="153" t="s">
        <v>2420</v>
      </c>
      <c r="H562" s="152" t="s">
        <v>19</v>
      </c>
      <c r="I562" s="154"/>
      <c r="L562" s="150"/>
      <c r="M562" s="155"/>
      <c r="T562" s="156"/>
      <c r="AT562" s="152" t="s">
        <v>201</v>
      </c>
      <c r="AU562" s="152" t="s">
        <v>87</v>
      </c>
      <c r="AV562" s="12" t="s">
        <v>81</v>
      </c>
      <c r="AW562" s="12" t="s">
        <v>33</v>
      </c>
      <c r="AX562" s="12" t="s">
        <v>74</v>
      </c>
      <c r="AY562" s="152" t="s">
        <v>187</v>
      </c>
    </row>
    <row r="563" spans="2:65" s="13" customFormat="1">
      <c r="B563" s="157"/>
      <c r="D563" s="151" t="s">
        <v>201</v>
      </c>
      <c r="E563" s="158" t="s">
        <v>19</v>
      </c>
      <c r="F563" s="159" t="s">
        <v>4366</v>
      </c>
      <c r="H563" s="160">
        <v>2.3170000000000002</v>
      </c>
      <c r="I563" s="161"/>
      <c r="L563" s="157"/>
      <c r="M563" s="162"/>
      <c r="T563" s="163"/>
      <c r="AT563" s="158" t="s">
        <v>201</v>
      </c>
      <c r="AU563" s="158" t="s">
        <v>87</v>
      </c>
      <c r="AV563" s="13" t="s">
        <v>87</v>
      </c>
      <c r="AW563" s="13" t="s">
        <v>33</v>
      </c>
      <c r="AX563" s="13" t="s">
        <v>74</v>
      </c>
      <c r="AY563" s="158" t="s">
        <v>187</v>
      </c>
    </row>
    <row r="564" spans="2:65" s="15" customFormat="1">
      <c r="B564" s="171"/>
      <c r="D564" s="151" t="s">
        <v>201</v>
      </c>
      <c r="E564" s="172" t="s">
        <v>857</v>
      </c>
      <c r="F564" s="173" t="s">
        <v>207</v>
      </c>
      <c r="H564" s="174">
        <v>2.3170000000000002</v>
      </c>
      <c r="I564" s="175"/>
      <c r="L564" s="171"/>
      <c r="M564" s="176"/>
      <c r="T564" s="177"/>
      <c r="AT564" s="172" t="s">
        <v>201</v>
      </c>
      <c r="AU564" s="172" t="s">
        <v>87</v>
      </c>
      <c r="AV564" s="15" t="s">
        <v>193</v>
      </c>
      <c r="AW564" s="15" t="s">
        <v>33</v>
      </c>
      <c r="AX564" s="15" t="s">
        <v>81</v>
      </c>
      <c r="AY564" s="172" t="s">
        <v>187</v>
      </c>
    </row>
    <row r="565" spans="2:65" s="13" customFormat="1">
      <c r="B565" s="157"/>
      <c r="D565" s="151" t="s">
        <v>201</v>
      </c>
      <c r="F565" s="159" t="s">
        <v>4367</v>
      </c>
      <c r="H565" s="160">
        <v>2.5489999999999999</v>
      </c>
      <c r="I565" s="161"/>
      <c r="L565" s="157"/>
      <c r="M565" s="162"/>
      <c r="T565" s="163"/>
      <c r="AT565" s="158" t="s">
        <v>201</v>
      </c>
      <c r="AU565" s="158" t="s">
        <v>87</v>
      </c>
      <c r="AV565" s="13" t="s">
        <v>87</v>
      </c>
      <c r="AW565" s="13" t="s">
        <v>4</v>
      </c>
      <c r="AX565" s="13" t="s">
        <v>81</v>
      </c>
      <c r="AY565" s="158" t="s">
        <v>187</v>
      </c>
    </row>
    <row r="566" spans="2:65" s="1" customFormat="1" ht="37.950000000000003" customHeight="1">
      <c r="B566" s="33"/>
      <c r="C566" s="133" t="s">
        <v>774</v>
      </c>
      <c r="D566" s="133" t="s">
        <v>189</v>
      </c>
      <c r="E566" s="134" t="s">
        <v>2493</v>
      </c>
      <c r="F566" s="135" t="s">
        <v>2494</v>
      </c>
      <c r="G566" s="136" t="s">
        <v>142</v>
      </c>
      <c r="H566" s="137">
        <v>5.0439999999999996</v>
      </c>
      <c r="I566" s="138"/>
      <c r="J566" s="139">
        <f>ROUND(I566*H566,2)</f>
        <v>0</v>
      </c>
      <c r="K566" s="135" t="s">
        <v>197</v>
      </c>
      <c r="L566" s="33"/>
      <c r="M566" s="140" t="s">
        <v>19</v>
      </c>
      <c r="N566" s="141" t="s">
        <v>46</v>
      </c>
      <c r="P566" s="142">
        <f>O566*H566</f>
        <v>0</v>
      </c>
      <c r="Q566" s="142">
        <v>2.2837798999999999E-2</v>
      </c>
      <c r="R566" s="142">
        <f>Q566*H566</f>
        <v>0.11519385815599999</v>
      </c>
      <c r="S566" s="142">
        <v>0</v>
      </c>
      <c r="T566" s="143">
        <f>S566*H566</f>
        <v>0</v>
      </c>
      <c r="AR566" s="144" t="s">
        <v>320</v>
      </c>
      <c r="AT566" s="144" t="s">
        <v>189</v>
      </c>
      <c r="AU566" s="144" t="s">
        <v>87</v>
      </c>
      <c r="AY566" s="18" t="s">
        <v>187</v>
      </c>
      <c r="BE566" s="145">
        <f>IF(N566="základní",J566,0)</f>
        <v>0</v>
      </c>
      <c r="BF566" s="145">
        <f>IF(N566="snížená",J566,0)</f>
        <v>0</v>
      </c>
      <c r="BG566" s="145">
        <f>IF(N566="zákl. přenesená",J566,0)</f>
        <v>0</v>
      </c>
      <c r="BH566" s="145">
        <f>IF(N566="sníž. přenesená",J566,0)</f>
        <v>0</v>
      </c>
      <c r="BI566" s="145">
        <f>IF(N566="nulová",J566,0)</f>
        <v>0</v>
      </c>
      <c r="BJ566" s="18" t="s">
        <v>87</v>
      </c>
      <c r="BK566" s="145">
        <f>ROUND(I566*H566,2)</f>
        <v>0</v>
      </c>
      <c r="BL566" s="18" t="s">
        <v>320</v>
      </c>
      <c r="BM566" s="144" t="s">
        <v>4368</v>
      </c>
    </row>
    <row r="567" spans="2:65" s="1" customFormat="1">
      <c r="B567" s="33"/>
      <c r="D567" s="146" t="s">
        <v>199</v>
      </c>
      <c r="F567" s="147" t="s">
        <v>2496</v>
      </c>
      <c r="I567" s="148"/>
      <c r="L567" s="33"/>
      <c r="M567" s="149"/>
      <c r="T567" s="52"/>
      <c r="AT567" s="18" t="s">
        <v>199</v>
      </c>
      <c r="AU567" s="18" t="s">
        <v>87</v>
      </c>
    </row>
    <row r="568" spans="2:65" s="12" customFormat="1">
      <c r="B568" s="150"/>
      <c r="D568" s="151" t="s">
        <v>201</v>
      </c>
      <c r="E568" s="152" t="s">
        <v>19</v>
      </c>
      <c r="F568" s="153" t="s">
        <v>4050</v>
      </c>
      <c r="H568" s="152" t="s">
        <v>19</v>
      </c>
      <c r="I568" s="154"/>
      <c r="L568" s="150"/>
      <c r="M568" s="155"/>
      <c r="T568" s="156"/>
      <c r="AT568" s="152" t="s">
        <v>201</v>
      </c>
      <c r="AU568" s="152" t="s">
        <v>87</v>
      </c>
      <c r="AV568" s="12" t="s">
        <v>81</v>
      </c>
      <c r="AW568" s="12" t="s">
        <v>33</v>
      </c>
      <c r="AX568" s="12" t="s">
        <v>74</v>
      </c>
      <c r="AY568" s="152" t="s">
        <v>187</v>
      </c>
    </row>
    <row r="569" spans="2:65" s="12" customFormat="1">
      <c r="B569" s="150"/>
      <c r="D569" s="151" t="s">
        <v>201</v>
      </c>
      <c r="E569" s="152" t="s">
        <v>19</v>
      </c>
      <c r="F569" s="153" t="s">
        <v>4059</v>
      </c>
      <c r="H569" s="152" t="s">
        <v>19</v>
      </c>
      <c r="I569" s="154"/>
      <c r="L569" s="150"/>
      <c r="M569" s="155"/>
      <c r="T569" s="156"/>
      <c r="AT569" s="152" t="s">
        <v>201</v>
      </c>
      <c r="AU569" s="152" t="s">
        <v>87</v>
      </c>
      <c r="AV569" s="12" t="s">
        <v>81</v>
      </c>
      <c r="AW569" s="12" t="s">
        <v>33</v>
      </c>
      <c r="AX569" s="12" t="s">
        <v>74</v>
      </c>
      <c r="AY569" s="152" t="s">
        <v>187</v>
      </c>
    </row>
    <row r="570" spans="2:65" s="13" customFormat="1">
      <c r="B570" s="157"/>
      <c r="D570" s="151" t="s">
        <v>201</v>
      </c>
      <c r="E570" s="158" t="s">
        <v>19</v>
      </c>
      <c r="F570" s="159" t="s">
        <v>4315</v>
      </c>
      <c r="H570" s="160">
        <v>0.126</v>
      </c>
      <c r="I570" s="161"/>
      <c r="L570" s="157"/>
      <c r="M570" s="162"/>
      <c r="T570" s="163"/>
      <c r="AT570" s="158" t="s">
        <v>201</v>
      </c>
      <c r="AU570" s="158" t="s">
        <v>87</v>
      </c>
      <c r="AV570" s="13" t="s">
        <v>87</v>
      </c>
      <c r="AW570" s="13" t="s">
        <v>33</v>
      </c>
      <c r="AX570" s="13" t="s">
        <v>74</v>
      </c>
      <c r="AY570" s="158" t="s">
        <v>187</v>
      </c>
    </row>
    <row r="571" spans="2:65" s="13" customFormat="1">
      <c r="B571" s="157"/>
      <c r="D571" s="151" t="s">
        <v>201</v>
      </c>
      <c r="E571" s="158" t="s">
        <v>19</v>
      </c>
      <c r="F571" s="159" t="s">
        <v>4316</v>
      </c>
      <c r="H571" s="160">
        <v>0.11600000000000001</v>
      </c>
      <c r="I571" s="161"/>
      <c r="L571" s="157"/>
      <c r="M571" s="162"/>
      <c r="T571" s="163"/>
      <c r="AT571" s="158" t="s">
        <v>201</v>
      </c>
      <c r="AU571" s="158" t="s">
        <v>87</v>
      </c>
      <c r="AV571" s="13" t="s">
        <v>87</v>
      </c>
      <c r="AW571" s="13" t="s">
        <v>33</v>
      </c>
      <c r="AX571" s="13" t="s">
        <v>74</v>
      </c>
      <c r="AY571" s="158" t="s">
        <v>187</v>
      </c>
    </row>
    <row r="572" spans="2:65" s="13" customFormat="1">
      <c r="B572" s="157"/>
      <c r="D572" s="151" t="s">
        <v>201</v>
      </c>
      <c r="E572" s="158" t="s">
        <v>19</v>
      </c>
      <c r="F572" s="159" t="s">
        <v>4317</v>
      </c>
      <c r="H572" s="160">
        <v>0.39900000000000002</v>
      </c>
      <c r="I572" s="161"/>
      <c r="L572" s="157"/>
      <c r="M572" s="162"/>
      <c r="T572" s="163"/>
      <c r="AT572" s="158" t="s">
        <v>201</v>
      </c>
      <c r="AU572" s="158" t="s">
        <v>87</v>
      </c>
      <c r="AV572" s="13" t="s">
        <v>87</v>
      </c>
      <c r="AW572" s="13" t="s">
        <v>33</v>
      </c>
      <c r="AX572" s="13" t="s">
        <v>74</v>
      </c>
      <c r="AY572" s="158" t="s">
        <v>187</v>
      </c>
    </row>
    <row r="573" spans="2:65" s="13" customFormat="1">
      <c r="B573" s="157"/>
      <c r="D573" s="151" t="s">
        <v>201</v>
      </c>
      <c r="E573" s="158" t="s">
        <v>19</v>
      </c>
      <c r="F573" s="159" t="s">
        <v>4318</v>
      </c>
      <c r="H573" s="160">
        <v>0.35099999999999998</v>
      </c>
      <c r="I573" s="161"/>
      <c r="L573" s="157"/>
      <c r="M573" s="162"/>
      <c r="T573" s="163"/>
      <c r="AT573" s="158" t="s">
        <v>201</v>
      </c>
      <c r="AU573" s="158" t="s">
        <v>87</v>
      </c>
      <c r="AV573" s="13" t="s">
        <v>87</v>
      </c>
      <c r="AW573" s="13" t="s">
        <v>33</v>
      </c>
      <c r="AX573" s="13" t="s">
        <v>74</v>
      </c>
      <c r="AY573" s="158" t="s">
        <v>187</v>
      </c>
    </row>
    <row r="574" spans="2:65" s="13" customFormat="1">
      <c r="B574" s="157"/>
      <c r="D574" s="151" t="s">
        <v>201</v>
      </c>
      <c r="E574" s="158" t="s">
        <v>19</v>
      </c>
      <c r="F574" s="159" t="s">
        <v>4319</v>
      </c>
      <c r="H574" s="160">
        <v>0.29599999999999999</v>
      </c>
      <c r="I574" s="161"/>
      <c r="L574" s="157"/>
      <c r="M574" s="162"/>
      <c r="T574" s="163"/>
      <c r="AT574" s="158" t="s">
        <v>201</v>
      </c>
      <c r="AU574" s="158" t="s">
        <v>87</v>
      </c>
      <c r="AV574" s="13" t="s">
        <v>87</v>
      </c>
      <c r="AW574" s="13" t="s">
        <v>33</v>
      </c>
      <c r="AX574" s="13" t="s">
        <v>74</v>
      </c>
      <c r="AY574" s="158" t="s">
        <v>187</v>
      </c>
    </row>
    <row r="575" spans="2:65" s="13" customFormat="1">
      <c r="B575" s="157"/>
      <c r="D575" s="151" t="s">
        <v>201</v>
      </c>
      <c r="E575" s="158" t="s">
        <v>19</v>
      </c>
      <c r="F575" s="159" t="s">
        <v>4320</v>
      </c>
      <c r="H575" s="160">
        <v>0.157</v>
      </c>
      <c r="I575" s="161"/>
      <c r="L575" s="157"/>
      <c r="M575" s="162"/>
      <c r="T575" s="163"/>
      <c r="AT575" s="158" t="s">
        <v>201</v>
      </c>
      <c r="AU575" s="158" t="s">
        <v>87</v>
      </c>
      <c r="AV575" s="13" t="s">
        <v>87</v>
      </c>
      <c r="AW575" s="13" t="s">
        <v>33</v>
      </c>
      <c r="AX575" s="13" t="s">
        <v>74</v>
      </c>
      <c r="AY575" s="158" t="s">
        <v>187</v>
      </c>
    </row>
    <row r="576" spans="2:65" s="13" customFormat="1">
      <c r="B576" s="157"/>
      <c r="D576" s="151" t="s">
        <v>201</v>
      </c>
      <c r="E576" s="158" t="s">
        <v>19</v>
      </c>
      <c r="F576" s="159" t="s">
        <v>4321</v>
      </c>
      <c r="H576" s="160">
        <v>0.14099999999999999</v>
      </c>
      <c r="I576" s="161"/>
      <c r="L576" s="157"/>
      <c r="M576" s="162"/>
      <c r="T576" s="163"/>
      <c r="AT576" s="158" t="s">
        <v>201</v>
      </c>
      <c r="AU576" s="158" t="s">
        <v>87</v>
      </c>
      <c r="AV576" s="13" t="s">
        <v>87</v>
      </c>
      <c r="AW576" s="13" t="s">
        <v>33</v>
      </c>
      <c r="AX576" s="13" t="s">
        <v>74</v>
      </c>
      <c r="AY576" s="158" t="s">
        <v>187</v>
      </c>
    </row>
    <row r="577" spans="2:65" s="14" customFormat="1">
      <c r="B577" s="164"/>
      <c r="D577" s="151" t="s">
        <v>201</v>
      </c>
      <c r="E577" s="165" t="s">
        <v>19</v>
      </c>
      <c r="F577" s="166" t="s">
        <v>204</v>
      </c>
      <c r="H577" s="167">
        <v>1.5860000000000001</v>
      </c>
      <c r="I577" s="168"/>
      <c r="L577" s="164"/>
      <c r="M577" s="169"/>
      <c r="T577" s="170"/>
      <c r="AT577" s="165" t="s">
        <v>201</v>
      </c>
      <c r="AU577" s="165" t="s">
        <v>87</v>
      </c>
      <c r="AV577" s="14" t="s">
        <v>96</v>
      </c>
      <c r="AW577" s="14" t="s">
        <v>33</v>
      </c>
      <c r="AX577" s="14" t="s">
        <v>74</v>
      </c>
      <c r="AY577" s="165" t="s">
        <v>187</v>
      </c>
    </row>
    <row r="578" spans="2:65" s="12" customFormat="1">
      <c r="B578" s="150"/>
      <c r="D578" s="151" t="s">
        <v>201</v>
      </c>
      <c r="E578" s="152" t="s">
        <v>19</v>
      </c>
      <c r="F578" s="153" t="s">
        <v>4322</v>
      </c>
      <c r="H578" s="152" t="s">
        <v>19</v>
      </c>
      <c r="I578" s="154"/>
      <c r="L578" s="150"/>
      <c r="M578" s="155"/>
      <c r="T578" s="156"/>
      <c r="AT578" s="152" t="s">
        <v>201</v>
      </c>
      <c r="AU578" s="152" t="s">
        <v>87</v>
      </c>
      <c r="AV578" s="12" t="s">
        <v>81</v>
      </c>
      <c r="AW578" s="12" t="s">
        <v>33</v>
      </c>
      <c r="AX578" s="12" t="s">
        <v>74</v>
      </c>
      <c r="AY578" s="152" t="s">
        <v>187</v>
      </c>
    </row>
    <row r="579" spans="2:65" s="13" customFormat="1">
      <c r="B579" s="157"/>
      <c r="D579" s="151" t="s">
        <v>201</v>
      </c>
      <c r="E579" s="158" t="s">
        <v>19</v>
      </c>
      <c r="F579" s="159" t="s">
        <v>4323</v>
      </c>
      <c r="H579" s="160">
        <v>0.123</v>
      </c>
      <c r="I579" s="161"/>
      <c r="L579" s="157"/>
      <c r="M579" s="162"/>
      <c r="T579" s="163"/>
      <c r="AT579" s="158" t="s">
        <v>201</v>
      </c>
      <c r="AU579" s="158" t="s">
        <v>87</v>
      </c>
      <c r="AV579" s="13" t="s">
        <v>87</v>
      </c>
      <c r="AW579" s="13" t="s">
        <v>33</v>
      </c>
      <c r="AX579" s="13" t="s">
        <v>74</v>
      </c>
      <c r="AY579" s="158" t="s">
        <v>187</v>
      </c>
    </row>
    <row r="580" spans="2:65" s="13" customFormat="1">
      <c r="B580" s="157"/>
      <c r="D580" s="151" t="s">
        <v>201</v>
      </c>
      <c r="E580" s="158" t="s">
        <v>19</v>
      </c>
      <c r="F580" s="159" t="s">
        <v>4324</v>
      </c>
      <c r="H580" s="160">
        <v>0.42899999999999999</v>
      </c>
      <c r="I580" s="161"/>
      <c r="L580" s="157"/>
      <c r="M580" s="162"/>
      <c r="T580" s="163"/>
      <c r="AT580" s="158" t="s">
        <v>201</v>
      </c>
      <c r="AU580" s="158" t="s">
        <v>87</v>
      </c>
      <c r="AV580" s="13" t="s">
        <v>87</v>
      </c>
      <c r="AW580" s="13" t="s">
        <v>33</v>
      </c>
      <c r="AX580" s="13" t="s">
        <v>74</v>
      </c>
      <c r="AY580" s="158" t="s">
        <v>187</v>
      </c>
    </row>
    <row r="581" spans="2:65" s="13" customFormat="1">
      <c r="B581" s="157"/>
      <c r="D581" s="151" t="s">
        <v>201</v>
      </c>
      <c r="E581" s="158" t="s">
        <v>19</v>
      </c>
      <c r="F581" s="159" t="s">
        <v>4325</v>
      </c>
      <c r="H581" s="160">
        <v>0.44800000000000001</v>
      </c>
      <c r="I581" s="161"/>
      <c r="L581" s="157"/>
      <c r="M581" s="162"/>
      <c r="T581" s="163"/>
      <c r="AT581" s="158" t="s">
        <v>201</v>
      </c>
      <c r="AU581" s="158" t="s">
        <v>87</v>
      </c>
      <c r="AV581" s="13" t="s">
        <v>87</v>
      </c>
      <c r="AW581" s="13" t="s">
        <v>33</v>
      </c>
      <c r="AX581" s="13" t="s">
        <v>74</v>
      </c>
      <c r="AY581" s="158" t="s">
        <v>187</v>
      </c>
    </row>
    <row r="582" spans="2:65" s="13" customFormat="1">
      <c r="B582" s="157"/>
      <c r="D582" s="151" t="s">
        <v>201</v>
      </c>
      <c r="E582" s="158" t="s">
        <v>19</v>
      </c>
      <c r="F582" s="159" t="s">
        <v>4321</v>
      </c>
      <c r="H582" s="160">
        <v>0.14099999999999999</v>
      </c>
      <c r="I582" s="161"/>
      <c r="L582" s="157"/>
      <c r="M582" s="162"/>
      <c r="T582" s="163"/>
      <c r="AT582" s="158" t="s">
        <v>201</v>
      </c>
      <c r="AU582" s="158" t="s">
        <v>87</v>
      </c>
      <c r="AV582" s="13" t="s">
        <v>87</v>
      </c>
      <c r="AW582" s="13" t="s">
        <v>33</v>
      </c>
      <c r="AX582" s="13" t="s">
        <v>74</v>
      </c>
      <c r="AY582" s="158" t="s">
        <v>187</v>
      </c>
    </row>
    <row r="583" spans="2:65" s="14" customFormat="1">
      <c r="B583" s="164"/>
      <c r="D583" s="151" t="s">
        <v>201</v>
      </c>
      <c r="E583" s="165" t="s">
        <v>19</v>
      </c>
      <c r="F583" s="166" t="s">
        <v>204</v>
      </c>
      <c r="H583" s="167">
        <v>1.141</v>
      </c>
      <c r="I583" s="168"/>
      <c r="L583" s="164"/>
      <c r="M583" s="169"/>
      <c r="T583" s="170"/>
      <c r="AT583" s="165" t="s">
        <v>201</v>
      </c>
      <c r="AU583" s="165" t="s">
        <v>87</v>
      </c>
      <c r="AV583" s="14" t="s">
        <v>96</v>
      </c>
      <c r="AW583" s="14" t="s">
        <v>33</v>
      </c>
      <c r="AX583" s="14" t="s">
        <v>74</v>
      </c>
      <c r="AY583" s="165" t="s">
        <v>187</v>
      </c>
    </row>
    <row r="584" spans="2:65" s="13" customFormat="1">
      <c r="B584" s="157"/>
      <c r="D584" s="151" t="s">
        <v>201</v>
      </c>
      <c r="E584" s="158" t="s">
        <v>19</v>
      </c>
      <c r="F584" s="159" t="s">
        <v>857</v>
      </c>
      <c r="H584" s="160">
        <v>2.3170000000000002</v>
      </c>
      <c r="I584" s="161"/>
      <c r="L584" s="157"/>
      <c r="M584" s="162"/>
      <c r="T584" s="163"/>
      <c r="AT584" s="158" t="s">
        <v>201</v>
      </c>
      <c r="AU584" s="158" t="s">
        <v>87</v>
      </c>
      <c r="AV584" s="13" t="s">
        <v>87</v>
      </c>
      <c r="AW584" s="13" t="s">
        <v>33</v>
      </c>
      <c r="AX584" s="13" t="s">
        <v>74</v>
      </c>
      <c r="AY584" s="158" t="s">
        <v>187</v>
      </c>
    </row>
    <row r="585" spans="2:65" s="14" customFormat="1">
      <c r="B585" s="164"/>
      <c r="D585" s="151" t="s">
        <v>201</v>
      </c>
      <c r="E585" s="165" t="s">
        <v>19</v>
      </c>
      <c r="F585" s="166" t="s">
        <v>204</v>
      </c>
      <c r="H585" s="167">
        <v>2.3170000000000002</v>
      </c>
      <c r="I585" s="168"/>
      <c r="L585" s="164"/>
      <c r="M585" s="169"/>
      <c r="T585" s="170"/>
      <c r="AT585" s="165" t="s">
        <v>201</v>
      </c>
      <c r="AU585" s="165" t="s">
        <v>87</v>
      </c>
      <c r="AV585" s="14" t="s">
        <v>96</v>
      </c>
      <c r="AW585" s="14" t="s">
        <v>33</v>
      </c>
      <c r="AX585" s="14" t="s">
        <v>74</v>
      </c>
      <c r="AY585" s="165" t="s">
        <v>187</v>
      </c>
    </row>
    <row r="586" spans="2:65" s="15" customFormat="1">
      <c r="B586" s="171"/>
      <c r="D586" s="151" t="s">
        <v>201</v>
      </c>
      <c r="E586" s="172" t="s">
        <v>19</v>
      </c>
      <c r="F586" s="173" t="s">
        <v>207</v>
      </c>
      <c r="H586" s="174">
        <v>5.0439999999999996</v>
      </c>
      <c r="I586" s="175"/>
      <c r="L586" s="171"/>
      <c r="M586" s="176"/>
      <c r="T586" s="177"/>
      <c r="AT586" s="172" t="s">
        <v>201</v>
      </c>
      <c r="AU586" s="172" t="s">
        <v>87</v>
      </c>
      <c r="AV586" s="15" t="s">
        <v>193</v>
      </c>
      <c r="AW586" s="15" t="s">
        <v>33</v>
      </c>
      <c r="AX586" s="15" t="s">
        <v>81</v>
      </c>
      <c r="AY586" s="172" t="s">
        <v>187</v>
      </c>
    </row>
    <row r="587" spans="2:65" s="1" customFormat="1" ht="37.950000000000003" customHeight="1">
      <c r="B587" s="33"/>
      <c r="C587" s="133" t="s">
        <v>1986</v>
      </c>
      <c r="D587" s="133" t="s">
        <v>189</v>
      </c>
      <c r="E587" s="134" t="s">
        <v>4369</v>
      </c>
      <c r="F587" s="135" t="s">
        <v>4370</v>
      </c>
      <c r="G587" s="136" t="s">
        <v>138</v>
      </c>
      <c r="H587" s="137">
        <v>44</v>
      </c>
      <c r="I587" s="138"/>
      <c r="J587" s="139">
        <f>ROUND(I587*H587,2)</f>
        <v>0</v>
      </c>
      <c r="K587" s="135" t="s">
        <v>197</v>
      </c>
      <c r="L587" s="33"/>
      <c r="M587" s="140" t="s">
        <v>19</v>
      </c>
      <c r="N587" s="141" t="s">
        <v>46</v>
      </c>
      <c r="P587" s="142">
        <f>O587*H587</f>
        <v>0</v>
      </c>
      <c r="Q587" s="142">
        <v>1.1554999999999999E-2</v>
      </c>
      <c r="R587" s="142">
        <f>Q587*H587</f>
        <v>0.50841999999999998</v>
      </c>
      <c r="S587" s="142">
        <v>0</v>
      </c>
      <c r="T587" s="143">
        <f>S587*H587</f>
        <v>0</v>
      </c>
      <c r="AR587" s="144" t="s">
        <v>320</v>
      </c>
      <c r="AT587" s="144" t="s">
        <v>189</v>
      </c>
      <c r="AU587" s="144" t="s">
        <v>87</v>
      </c>
      <c r="AY587" s="18" t="s">
        <v>187</v>
      </c>
      <c r="BE587" s="145">
        <f>IF(N587="základní",J587,0)</f>
        <v>0</v>
      </c>
      <c r="BF587" s="145">
        <f>IF(N587="snížená",J587,0)</f>
        <v>0</v>
      </c>
      <c r="BG587" s="145">
        <f>IF(N587="zákl. přenesená",J587,0)</f>
        <v>0</v>
      </c>
      <c r="BH587" s="145">
        <f>IF(N587="sníž. přenesená",J587,0)</f>
        <v>0</v>
      </c>
      <c r="BI587" s="145">
        <f>IF(N587="nulová",J587,0)</f>
        <v>0</v>
      </c>
      <c r="BJ587" s="18" t="s">
        <v>87</v>
      </c>
      <c r="BK587" s="145">
        <f>ROUND(I587*H587,2)</f>
        <v>0</v>
      </c>
      <c r="BL587" s="18" t="s">
        <v>320</v>
      </c>
      <c r="BM587" s="144" t="s">
        <v>4371</v>
      </c>
    </row>
    <row r="588" spans="2:65" s="1" customFormat="1">
      <c r="B588" s="33"/>
      <c r="D588" s="146" t="s">
        <v>199</v>
      </c>
      <c r="F588" s="147" t="s">
        <v>4372</v>
      </c>
      <c r="I588" s="148"/>
      <c r="L588" s="33"/>
      <c r="M588" s="149"/>
      <c r="T588" s="52"/>
      <c r="AT588" s="18" t="s">
        <v>199</v>
      </c>
      <c r="AU588" s="18" t="s">
        <v>87</v>
      </c>
    </row>
    <row r="589" spans="2:65" s="12" customFormat="1" ht="20.399999999999999">
      <c r="B589" s="150"/>
      <c r="D589" s="151" t="s">
        <v>201</v>
      </c>
      <c r="E589" s="152" t="s">
        <v>19</v>
      </c>
      <c r="F589" s="153" t="s">
        <v>4326</v>
      </c>
      <c r="H589" s="152" t="s">
        <v>19</v>
      </c>
      <c r="I589" s="154"/>
      <c r="L589" s="150"/>
      <c r="M589" s="155"/>
      <c r="T589" s="156"/>
      <c r="AT589" s="152" t="s">
        <v>201</v>
      </c>
      <c r="AU589" s="152" t="s">
        <v>87</v>
      </c>
      <c r="AV589" s="12" t="s">
        <v>81</v>
      </c>
      <c r="AW589" s="12" t="s">
        <v>33</v>
      </c>
      <c r="AX589" s="12" t="s">
        <v>74</v>
      </c>
      <c r="AY589" s="152" t="s">
        <v>187</v>
      </c>
    </row>
    <row r="590" spans="2:65" s="13" customFormat="1">
      <c r="B590" s="157"/>
      <c r="D590" s="151" t="s">
        <v>201</v>
      </c>
      <c r="E590" s="158" t="s">
        <v>19</v>
      </c>
      <c r="F590" s="159" t="s">
        <v>4373</v>
      </c>
      <c r="H590" s="160">
        <v>44</v>
      </c>
      <c r="I590" s="161"/>
      <c r="L590" s="157"/>
      <c r="M590" s="162"/>
      <c r="T590" s="163"/>
      <c r="AT590" s="158" t="s">
        <v>201</v>
      </c>
      <c r="AU590" s="158" t="s">
        <v>87</v>
      </c>
      <c r="AV590" s="13" t="s">
        <v>87</v>
      </c>
      <c r="AW590" s="13" t="s">
        <v>33</v>
      </c>
      <c r="AX590" s="13" t="s">
        <v>74</v>
      </c>
      <c r="AY590" s="158" t="s">
        <v>187</v>
      </c>
    </row>
    <row r="591" spans="2:65" s="15" customFormat="1">
      <c r="B591" s="171"/>
      <c r="D591" s="151" t="s">
        <v>201</v>
      </c>
      <c r="E591" s="172" t="s">
        <v>19</v>
      </c>
      <c r="F591" s="173" t="s">
        <v>207</v>
      </c>
      <c r="H591" s="174">
        <v>44</v>
      </c>
      <c r="I591" s="175"/>
      <c r="L591" s="171"/>
      <c r="M591" s="176"/>
      <c r="T591" s="177"/>
      <c r="AT591" s="172" t="s">
        <v>201</v>
      </c>
      <c r="AU591" s="172" t="s">
        <v>87</v>
      </c>
      <c r="AV591" s="15" t="s">
        <v>193</v>
      </c>
      <c r="AW591" s="15" t="s">
        <v>33</v>
      </c>
      <c r="AX591" s="15" t="s">
        <v>81</v>
      </c>
      <c r="AY591" s="172" t="s">
        <v>187</v>
      </c>
    </row>
    <row r="592" spans="2:65" s="1" customFormat="1" ht="44.25" customHeight="1">
      <c r="B592" s="33"/>
      <c r="C592" s="133" t="s">
        <v>782</v>
      </c>
      <c r="D592" s="133" t="s">
        <v>189</v>
      </c>
      <c r="E592" s="134" t="s">
        <v>4374</v>
      </c>
      <c r="F592" s="135" t="s">
        <v>4375</v>
      </c>
      <c r="G592" s="136" t="s">
        <v>138</v>
      </c>
      <c r="H592" s="137">
        <v>8.5399999999999991</v>
      </c>
      <c r="I592" s="138"/>
      <c r="J592" s="139">
        <f>ROUND(I592*H592,2)</f>
        <v>0</v>
      </c>
      <c r="K592" s="135" t="s">
        <v>197</v>
      </c>
      <c r="L592" s="33"/>
      <c r="M592" s="140" t="s">
        <v>19</v>
      </c>
      <c r="N592" s="141" t="s">
        <v>46</v>
      </c>
      <c r="P592" s="142">
        <f>O592*H592</f>
        <v>0</v>
      </c>
      <c r="Q592" s="142">
        <v>1.5717999999999999E-2</v>
      </c>
      <c r="R592" s="142">
        <f>Q592*H592</f>
        <v>0.13423171999999997</v>
      </c>
      <c r="S592" s="142">
        <v>0</v>
      </c>
      <c r="T592" s="143">
        <f>S592*H592</f>
        <v>0</v>
      </c>
      <c r="AR592" s="144" t="s">
        <v>320</v>
      </c>
      <c r="AT592" s="144" t="s">
        <v>189</v>
      </c>
      <c r="AU592" s="144" t="s">
        <v>87</v>
      </c>
      <c r="AY592" s="18" t="s">
        <v>187</v>
      </c>
      <c r="BE592" s="145">
        <f>IF(N592="základní",J592,0)</f>
        <v>0</v>
      </c>
      <c r="BF592" s="145">
        <f>IF(N592="snížená",J592,0)</f>
        <v>0</v>
      </c>
      <c r="BG592" s="145">
        <f>IF(N592="zákl. přenesená",J592,0)</f>
        <v>0</v>
      </c>
      <c r="BH592" s="145">
        <f>IF(N592="sníž. přenesená",J592,0)</f>
        <v>0</v>
      </c>
      <c r="BI592" s="145">
        <f>IF(N592="nulová",J592,0)</f>
        <v>0</v>
      </c>
      <c r="BJ592" s="18" t="s">
        <v>87</v>
      </c>
      <c r="BK592" s="145">
        <f>ROUND(I592*H592,2)</f>
        <v>0</v>
      </c>
      <c r="BL592" s="18" t="s">
        <v>320</v>
      </c>
      <c r="BM592" s="144" t="s">
        <v>4376</v>
      </c>
    </row>
    <row r="593" spans="2:65" s="1" customFormat="1">
      <c r="B593" s="33"/>
      <c r="D593" s="146" t="s">
        <v>199</v>
      </c>
      <c r="F593" s="147" t="s">
        <v>4377</v>
      </c>
      <c r="I593" s="148"/>
      <c r="L593" s="33"/>
      <c r="M593" s="149"/>
      <c r="T593" s="52"/>
      <c r="AT593" s="18" t="s">
        <v>199</v>
      </c>
      <c r="AU593" s="18" t="s">
        <v>87</v>
      </c>
    </row>
    <row r="594" spans="2:65" s="12" customFormat="1">
      <c r="B594" s="150"/>
      <c r="D594" s="151" t="s">
        <v>201</v>
      </c>
      <c r="E594" s="152" t="s">
        <v>19</v>
      </c>
      <c r="F594" s="153" t="s">
        <v>4059</v>
      </c>
      <c r="H594" s="152" t="s">
        <v>19</v>
      </c>
      <c r="I594" s="154"/>
      <c r="L594" s="150"/>
      <c r="M594" s="155"/>
      <c r="T594" s="156"/>
      <c r="AT594" s="152" t="s">
        <v>201</v>
      </c>
      <c r="AU594" s="152" t="s">
        <v>87</v>
      </c>
      <c r="AV594" s="12" t="s">
        <v>81</v>
      </c>
      <c r="AW594" s="12" t="s">
        <v>33</v>
      </c>
      <c r="AX594" s="12" t="s">
        <v>74</v>
      </c>
      <c r="AY594" s="152" t="s">
        <v>187</v>
      </c>
    </row>
    <row r="595" spans="2:65" s="13" customFormat="1">
      <c r="B595" s="157"/>
      <c r="D595" s="151" t="s">
        <v>201</v>
      </c>
      <c r="E595" s="158" t="s">
        <v>19</v>
      </c>
      <c r="F595" s="159" t="s">
        <v>4378</v>
      </c>
      <c r="H595" s="160">
        <v>8.5399999999999991</v>
      </c>
      <c r="I595" s="161"/>
      <c r="L595" s="157"/>
      <c r="M595" s="162"/>
      <c r="T595" s="163"/>
      <c r="AT595" s="158" t="s">
        <v>201</v>
      </c>
      <c r="AU595" s="158" t="s">
        <v>87</v>
      </c>
      <c r="AV595" s="13" t="s">
        <v>87</v>
      </c>
      <c r="AW595" s="13" t="s">
        <v>33</v>
      </c>
      <c r="AX595" s="13" t="s">
        <v>74</v>
      </c>
      <c r="AY595" s="158" t="s">
        <v>187</v>
      </c>
    </row>
    <row r="596" spans="2:65" s="15" customFormat="1">
      <c r="B596" s="171"/>
      <c r="D596" s="151" t="s">
        <v>201</v>
      </c>
      <c r="E596" s="172" t="s">
        <v>19</v>
      </c>
      <c r="F596" s="173" t="s">
        <v>207</v>
      </c>
      <c r="H596" s="174">
        <v>8.5399999999999991</v>
      </c>
      <c r="I596" s="175"/>
      <c r="L596" s="171"/>
      <c r="M596" s="176"/>
      <c r="T596" s="177"/>
      <c r="AT596" s="172" t="s">
        <v>201</v>
      </c>
      <c r="AU596" s="172" t="s">
        <v>87</v>
      </c>
      <c r="AV596" s="15" t="s">
        <v>193</v>
      </c>
      <c r="AW596" s="15" t="s">
        <v>33</v>
      </c>
      <c r="AX596" s="15" t="s">
        <v>81</v>
      </c>
      <c r="AY596" s="172" t="s">
        <v>187</v>
      </c>
    </row>
    <row r="597" spans="2:65" s="1" customFormat="1" ht="24.15" customHeight="1">
      <c r="B597" s="33"/>
      <c r="C597" s="133" t="s">
        <v>791</v>
      </c>
      <c r="D597" s="133" t="s">
        <v>189</v>
      </c>
      <c r="E597" s="134" t="s">
        <v>2514</v>
      </c>
      <c r="F597" s="135" t="s">
        <v>2515</v>
      </c>
      <c r="G597" s="136" t="s">
        <v>138</v>
      </c>
      <c r="H597" s="137">
        <v>8.5399999999999991</v>
      </c>
      <c r="I597" s="138"/>
      <c r="J597" s="139">
        <f>ROUND(I597*H597,2)</f>
        <v>0</v>
      </c>
      <c r="K597" s="135" t="s">
        <v>197</v>
      </c>
      <c r="L597" s="33"/>
      <c r="M597" s="140" t="s">
        <v>19</v>
      </c>
      <c r="N597" s="141" t="s">
        <v>46</v>
      </c>
      <c r="P597" s="142">
        <f>O597*H597</f>
        <v>0</v>
      </c>
      <c r="Q597" s="142">
        <v>1.75E-4</v>
      </c>
      <c r="R597" s="142">
        <f>Q597*H597</f>
        <v>1.4944999999999997E-3</v>
      </c>
      <c r="S597" s="142">
        <v>0</v>
      </c>
      <c r="T597" s="143">
        <f>S597*H597</f>
        <v>0</v>
      </c>
      <c r="AR597" s="144" t="s">
        <v>320</v>
      </c>
      <c r="AT597" s="144" t="s">
        <v>189</v>
      </c>
      <c r="AU597" s="144" t="s">
        <v>87</v>
      </c>
      <c r="AY597" s="18" t="s">
        <v>187</v>
      </c>
      <c r="BE597" s="145">
        <f>IF(N597="základní",J597,0)</f>
        <v>0</v>
      </c>
      <c r="BF597" s="145">
        <f>IF(N597="snížená",J597,0)</f>
        <v>0</v>
      </c>
      <c r="BG597" s="145">
        <f>IF(N597="zákl. přenesená",J597,0)</f>
        <v>0</v>
      </c>
      <c r="BH597" s="145">
        <f>IF(N597="sníž. přenesená",J597,0)</f>
        <v>0</v>
      </c>
      <c r="BI597" s="145">
        <f>IF(N597="nulová",J597,0)</f>
        <v>0</v>
      </c>
      <c r="BJ597" s="18" t="s">
        <v>87</v>
      </c>
      <c r="BK597" s="145">
        <f>ROUND(I597*H597,2)</f>
        <v>0</v>
      </c>
      <c r="BL597" s="18" t="s">
        <v>320</v>
      </c>
      <c r="BM597" s="144" t="s">
        <v>4379</v>
      </c>
    </row>
    <row r="598" spans="2:65" s="1" customFormat="1">
      <c r="B598" s="33"/>
      <c r="D598" s="146" t="s">
        <v>199</v>
      </c>
      <c r="F598" s="147" t="s">
        <v>2517</v>
      </c>
      <c r="I598" s="148"/>
      <c r="L598" s="33"/>
      <c r="M598" s="149"/>
      <c r="T598" s="52"/>
      <c r="AT598" s="18" t="s">
        <v>199</v>
      </c>
      <c r="AU598" s="18" t="s">
        <v>87</v>
      </c>
    </row>
    <row r="599" spans="2:65" s="13" customFormat="1">
      <c r="B599" s="157"/>
      <c r="D599" s="151" t="s">
        <v>201</v>
      </c>
      <c r="E599" s="158" t="s">
        <v>19</v>
      </c>
      <c r="F599" s="159" t="s">
        <v>4380</v>
      </c>
      <c r="H599" s="160">
        <v>8.5399999999999991</v>
      </c>
      <c r="I599" s="161"/>
      <c r="L599" s="157"/>
      <c r="M599" s="162"/>
      <c r="T599" s="163"/>
      <c r="AT599" s="158" t="s">
        <v>201</v>
      </c>
      <c r="AU599" s="158" t="s">
        <v>87</v>
      </c>
      <c r="AV599" s="13" t="s">
        <v>87</v>
      </c>
      <c r="AW599" s="13" t="s">
        <v>33</v>
      </c>
      <c r="AX599" s="13" t="s">
        <v>74</v>
      </c>
      <c r="AY599" s="158" t="s">
        <v>187</v>
      </c>
    </row>
    <row r="600" spans="2:65" s="15" customFormat="1">
      <c r="B600" s="171"/>
      <c r="D600" s="151" t="s">
        <v>201</v>
      </c>
      <c r="E600" s="172" t="s">
        <v>19</v>
      </c>
      <c r="F600" s="173" t="s">
        <v>207</v>
      </c>
      <c r="H600" s="174">
        <v>8.5399999999999991</v>
      </c>
      <c r="I600" s="175"/>
      <c r="L600" s="171"/>
      <c r="M600" s="176"/>
      <c r="T600" s="177"/>
      <c r="AT600" s="172" t="s">
        <v>201</v>
      </c>
      <c r="AU600" s="172" t="s">
        <v>87</v>
      </c>
      <c r="AV600" s="15" t="s">
        <v>193</v>
      </c>
      <c r="AW600" s="15" t="s">
        <v>33</v>
      </c>
      <c r="AX600" s="15" t="s">
        <v>81</v>
      </c>
      <c r="AY600" s="172" t="s">
        <v>187</v>
      </c>
    </row>
    <row r="601" spans="2:65" s="1" customFormat="1" ht="49.2" customHeight="1">
      <c r="B601" s="33"/>
      <c r="C601" s="133" t="s">
        <v>797</v>
      </c>
      <c r="D601" s="133" t="s">
        <v>189</v>
      </c>
      <c r="E601" s="134" t="s">
        <v>2553</v>
      </c>
      <c r="F601" s="135" t="s">
        <v>2554</v>
      </c>
      <c r="G601" s="136" t="s">
        <v>2018</v>
      </c>
      <c r="H601" s="194"/>
      <c r="I601" s="138"/>
      <c r="J601" s="139">
        <f>ROUND(I601*H601,2)</f>
        <v>0</v>
      </c>
      <c r="K601" s="135" t="s">
        <v>197</v>
      </c>
      <c r="L601" s="33"/>
      <c r="M601" s="140" t="s">
        <v>19</v>
      </c>
      <c r="N601" s="141" t="s">
        <v>46</v>
      </c>
      <c r="P601" s="142">
        <f>O601*H601</f>
        <v>0</v>
      </c>
      <c r="Q601" s="142">
        <v>0</v>
      </c>
      <c r="R601" s="142">
        <f>Q601*H601</f>
        <v>0</v>
      </c>
      <c r="S601" s="142">
        <v>0</v>
      </c>
      <c r="T601" s="143">
        <f>S601*H601</f>
        <v>0</v>
      </c>
      <c r="AR601" s="144" t="s">
        <v>320</v>
      </c>
      <c r="AT601" s="144" t="s">
        <v>189</v>
      </c>
      <c r="AU601" s="144" t="s">
        <v>87</v>
      </c>
      <c r="AY601" s="18" t="s">
        <v>187</v>
      </c>
      <c r="BE601" s="145">
        <f>IF(N601="základní",J601,0)</f>
        <v>0</v>
      </c>
      <c r="BF601" s="145">
        <f>IF(N601="snížená",J601,0)</f>
        <v>0</v>
      </c>
      <c r="BG601" s="145">
        <f>IF(N601="zákl. přenesená",J601,0)</f>
        <v>0</v>
      </c>
      <c r="BH601" s="145">
        <f>IF(N601="sníž. přenesená",J601,0)</f>
        <v>0</v>
      </c>
      <c r="BI601" s="145">
        <f>IF(N601="nulová",J601,0)</f>
        <v>0</v>
      </c>
      <c r="BJ601" s="18" t="s">
        <v>87</v>
      </c>
      <c r="BK601" s="145">
        <f>ROUND(I601*H601,2)</f>
        <v>0</v>
      </c>
      <c r="BL601" s="18" t="s">
        <v>320</v>
      </c>
      <c r="BM601" s="144" t="s">
        <v>4381</v>
      </c>
    </row>
    <row r="602" spans="2:65" s="1" customFormat="1">
      <c r="B602" s="33"/>
      <c r="D602" s="146" t="s">
        <v>199</v>
      </c>
      <c r="F602" s="147" t="s">
        <v>2556</v>
      </c>
      <c r="I602" s="148"/>
      <c r="L602" s="33"/>
      <c r="M602" s="149"/>
      <c r="T602" s="52"/>
      <c r="AT602" s="18" t="s">
        <v>199</v>
      </c>
      <c r="AU602" s="18" t="s">
        <v>87</v>
      </c>
    </row>
    <row r="603" spans="2:65" s="11" customFormat="1" ht="22.95" customHeight="1">
      <c r="B603" s="121"/>
      <c r="D603" s="122" t="s">
        <v>73</v>
      </c>
      <c r="E603" s="131" t="s">
        <v>2557</v>
      </c>
      <c r="F603" s="131" t="s">
        <v>2558</v>
      </c>
      <c r="I603" s="124"/>
      <c r="J603" s="132">
        <f>BK603</f>
        <v>0</v>
      </c>
      <c r="L603" s="121"/>
      <c r="M603" s="126"/>
      <c r="P603" s="127">
        <f>SUM(P604:P623)</f>
        <v>0</v>
      </c>
      <c r="R603" s="127">
        <f>SUM(R604:R623)</f>
        <v>0.96222485618000009</v>
      </c>
      <c r="T603" s="128">
        <f>SUM(T604:T623)</f>
        <v>0</v>
      </c>
      <c r="AR603" s="122" t="s">
        <v>87</v>
      </c>
      <c r="AT603" s="129" t="s">
        <v>73</v>
      </c>
      <c r="AU603" s="129" t="s">
        <v>81</v>
      </c>
      <c r="AY603" s="122" t="s">
        <v>187</v>
      </c>
      <c r="BK603" s="130">
        <f>SUM(BK604:BK623)</f>
        <v>0</v>
      </c>
    </row>
    <row r="604" spans="2:65" s="1" customFormat="1" ht="49.2" customHeight="1">
      <c r="B604" s="33"/>
      <c r="C604" s="133" t="s">
        <v>805</v>
      </c>
      <c r="D604" s="133" t="s">
        <v>189</v>
      </c>
      <c r="E604" s="134" t="s">
        <v>4382</v>
      </c>
      <c r="F604" s="135" t="s">
        <v>4383</v>
      </c>
      <c r="G604" s="136" t="s">
        <v>138</v>
      </c>
      <c r="H604" s="137">
        <v>60.2</v>
      </c>
      <c r="I604" s="138"/>
      <c r="J604" s="139">
        <f>ROUND(I604*H604,2)</f>
        <v>0</v>
      </c>
      <c r="K604" s="135" t="s">
        <v>197</v>
      </c>
      <c r="L604" s="33"/>
      <c r="M604" s="140" t="s">
        <v>19</v>
      </c>
      <c r="N604" s="141" t="s">
        <v>46</v>
      </c>
      <c r="P604" s="142">
        <f>O604*H604</f>
        <v>0</v>
      </c>
      <c r="Q604" s="142">
        <v>1.58265109E-2</v>
      </c>
      <c r="R604" s="142">
        <f>Q604*H604</f>
        <v>0.95275595618000009</v>
      </c>
      <c r="S604" s="142">
        <v>0</v>
      </c>
      <c r="T604" s="143">
        <f>S604*H604</f>
        <v>0</v>
      </c>
      <c r="AR604" s="144" t="s">
        <v>320</v>
      </c>
      <c r="AT604" s="144" t="s">
        <v>189</v>
      </c>
      <c r="AU604" s="144" t="s">
        <v>87</v>
      </c>
      <c r="AY604" s="18" t="s">
        <v>187</v>
      </c>
      <c r="BE604" s="145">
        <f>IF(N604="základní",J604,0)</f>
        <v>0</v>
      </c>
      <c r="BF604" s="145">
        <f>IF(N604="snížená",J604,0)</f>
        <v>0</v>
      </c>
      <c r="BG604" s="145">
        <f>IF(N604="zákl. přenesená",J604,0)</f>
        <v>0</v>
      </c>
      <c r="BH604" s="145">
        <f>IF(N604="sníž. přenesená",J604,0)</f>
        <v>0</v>
      </c>
      <c r="BI604" s="145">
        <f>IF(N604="nulová",J604,0)</f>
        <v>0</v>
      </c>
      <c r="BJ604" s="18" t="s">
        <v>87</v>
      </c>
      <c r="BK604" s="145">
        <f>ROUND(I604*H604,2)</f>
        <v>0</v>
      </c>
      <c r="BL604" s="18" t="s">
        <v>320</v>
      </c>
      <c r="BM604" s="144" t="s">
        <v>4384</v>
      </c>
    </row>
    <row r="605" spans="2:65" s="1" customFormat="1">
      <c r="B605" s="33"/>
      <c r="D605" s="146" t="s">
        <v>199</v>
      </c>
      <c r="F605" s="147" t="s">
        <v>4385</v>
      </c>
      <c r="I605" s="148"/>
      <c r="L605" s="33"/>
      <c r="M605" s="149"/>
      <c r="T605" s="52"/>
      <c r="AT605" s="18" t="s">
        <v>199</v>
      </c>
      <c r="AU605" s="18" t="s">
        <v>87</v>
      </c>
    </row>
    <row r="606" spans="2:65" s="12" customFormat="1">
      <c r="B606" s="150"/>
      <c r="D606" s="151" t="s">
        <v>201</v>
      </c>
      <c r="E606" s="152" t="s">
        <v>19</v>
      </c>
      <c r="F606" s="153" t="s">
        <v>4050</v>
      </c>
      <c r="H606" s="152" t="s">
        <v>19</v>
      </c>
      <c r="I606" s="154"/>
      <c r="L606" s="150"/>
      <c r="M606" s="155"/>
      <c r="T606" s="156"/>
      <c r="AT606" s="152" t="s">
        <v>201</v>
      </c>
      <c r="AU606" s="152" t="s">
        <v>87</v>
      </c>
      <c r="AV606" s="12" t="s">
        <v>81</v>
      </c>
      <c r="AW606" s="12" t="s">
        <v>33</v>
      </c>
      <c r="AX606" s="12" t="s">
        <v>74</v>
      </c>
      <c r="AY606" s="152" t="s">
        <v>187</v>
      </c>
    </row>
    <row r="607" spans="2:65" s="12" customFormat="1">
      <c r="B607" s="150"/>
      <c r="D607" s="151" t="s">
        <v>201</v>
      </c>
      <c r="E607" s="152" t="s">
        <v>19</v>
      </c>
      <c r="F607" s="153" t="s">
        <v>4051</v>
      </c>
      <c r="H607" s="152" t="s">
        <v>19</v>
      </c>
      <c r="I607" s="154"/>
      <c r="L607" s="150"/>
      <c r="M607" s="155"/>
      <c r="T607" s="156"/>
      <c r="AT607" s="152" t="s">
        <v>201</v>
      </c>
      <c r="AU607" s="152" t="s">
        <v>87</v>
      </c>
      <c r="AV607" s="12" t="s">
        <v>81</v>
      </c>
      <c r="AW607" s="12" t="s">
        <v>33</v>
      </c>
      <c r="AX607" s="12" t="s">
        <v>74</v>
      </c>
      <c r="AY607" s="152" t="s">
        <v>187</v>
      </c>
    </row>
    <row r="608" spans="2:65" s="13" customFormat="1">
      <c r="B608" s="157"/>
      <c r="D608" s="151" t="s">
        <v>201</v>
      </c>
      <c r="E608" s="158" t="s">
        <v>19</v>
      </c>
      <c r="F608" s="159" t="s">
        <v>4386</v>
      </c>
      <c r="H608" s="160">
        <v>37</v>
      </c>
      <c r="I608" s="161"/>
      <c r="L608" s="157"/>
      <c r="M608" s="162"/>
      <c r="T608" s="163"/>
      <c r="AT608" s="158" t="s">
        <v>201</v>
      </c>
      <c r="AU608" s="158" t="s">
        <v>87</v>
      </c>
      <c r="AV608" s="13" t="s">
        <v>87</v>
      </c>
      <c r="AW608" s="13" t="s">
        <v>33</v>
      </c>
      <c r="AX608" s="13" t="s">
        <v>74</v>
      </c>
      <c r="AY608" s="158" t="s">
        <v>187</v>
      </c>
    </row>
    <row r="609" spans="2:65" s="12" customFormat="1">
      <c r="B609" s="150"/>
      <c r="D609" s="151" t="s">
        <v>201</v>
      </c>
      <c r="E609" s="152" t="s">
        <v>19</v>
      </c>
      <c r="F609" s="153" t="s">
        <v>4059</v>
      </c>
      <c r="H609" s="152" t="s">
        <v>19</v>
      </c>
      <c r="I609" s="154"/>
      <c r="L609" s="150"/>
      <c r="M609" s="155"/>
      <c r="T609" s="156"/>
      <c r="AT609" s="152" t="s">
        <v>201</v>
      </c>
      <c r="AU609" s="152" t="s">
        <v>87</v>
      </c>
      <c r="AV609" s="12" t="s">
        <v>81</v>
      </c>
      <c r="AW609" s="12" t="s">
        <v>33</v>
      </c>
      <c r="AX609" s="12" t="s">
        <v>74</v>
      </c>
      <c r="AY609" s="152" t="s">
        <v>187</v>
      </c>
    </row>
    <row r="610" spans="2:65" s="13" customFormat="1">
      <c r="B610" s="157"/>
      <c r="D610" s="151" t="s">
        <v>201</v>
      </c>
      <c r="E610" s="158" t="s">
        <v>19</v>
      </c>
      <c r="F610" s="159" t="s">
        <v>4387</v>
      </c>
      <c r="H610" s="160">
        <v>23.2</v>
      </c>
      <c r="I610" s="161"/>
      <c r="L610" s="157"/>
      <c r="M610" s="162"/>
      <c r="T610" s="163"/>
      <c r="AT610" s="158" t="s">
        <v>201</v>
      </c>
      <c r="AU610" s="158" t="s">
        <v>87</v>
      </c>
      <c r="AV610" s="13" t="s">
        <v>87</v>
      </c>
      <c r="AW610" s="13" t="s">
        <v>33</v>
      </c>
      <c r="AX610" s="13" t="s">
        <v>74</v>
      </c>
      <c r="AY610" s="158" t="s">
        <v>187</v>
      </c>
    </row>
    <row r="611" spans="2:65" s="15" customFormat="1">
      <c r="B611" s="171"/>
      <c r="D611" s="151" t="s">
        <v>201</v>
      </c>
      <c r="E611" s="172" t="s">
        <v>4016</v>
      </c>
      <c r="F611" s="173" t="s">
        <v>207</v>
      </c>
      <c r="H611" s="174">
        <v>60.2</v>
      </c>
      <c r="I611" s="175"/>
      <c r="L611" s="171"/>
      <c r="M611" s="176"/>
      <c r="T611" s="177"/>
      <c r="AT611" s="172" t="s">
        <v>201</v>
      </c>
      <c r="AU611" s="172" t="s">
        <v>87</v>
      </c>
      <c r="AV611" s="15" t="s">
        <v>193</v>
      </c>
      <c r="AW611" s="15" t="s">
        <v>33</v>
      </c>
      <c r="AX611" s="15" t="s">
        <v>81</v>
      </c>
      <c r="AY611" s="172" t="s">
        <v>187</v>
      </c>
    </row>
    <row r="612" spans="2:65" s="1" customFormat="1" ht="44.25" customHeight="1">
      <c r="B612" s="33"/>
      <c r="C612" s="133" t="s">
        <v>810</v>
      </c>
      <c r="D612" s="133" t="s">
        <v>189</v>
      </c>
      <c r="E612" s="134" t="s">
        <v>2644</v>
      </c>
      <c r="F612" s="135" t="s">
        <v>2645</v>
      </c>
      <c r="G612" s="136" t="s">
        <v>138</v>
      </c>
      <c r="H612" s="137">
        <v>60.2</v>
      </c>
      <c r="I612" s="138"/>
      <c r="J612" s="139">
        <f>ROUND(I612*H612,2)</f>
        <v>0</v>
      </c>
      <c r="K612" s="135" t="s">
        <v>197</v>
      </c>
      <c r="L612" s="33"/>
      <c r="M612" s="140" t="s">
        <v>19</v>
      </c>
      <c r="N612" s="141" t="s">
        <v>46</v>
      </c>
      <c r="P612" s="142">
        <f>O612*H612</f>
        <v>0</v>
      </c>
      <c r="Q612" s="142">
        <v>0</v>
      </c>
      <c r="R612" s="142">
        <f>Q612*H612</f>
        <v>0</v>
      </c>
      <c r="S612" s="142">
        <v>0</v>
      </c>
      <c r="T612" s="143">
        <f>S612*H612</f>
        <v>0</v>
      </c>
      <c r="AR612" s="144" t="s">
        <v>320</v>
      </c>
      <c r="AT612" s="144" t="s">
        <v>189</v>
      </c>
      <c r="AU612" s="144" t="s">
        <v>87</v>
      </c>
      <c r="AY612" s="18" t="s">
        <v>187</v>
      </c>
      <c r="BE612" s="145">
        <f>IF(N612="základní",J612,0)</f>
        <v>0</v>
      </c>
      <c r="BF612" s="145">
        <f>IF(N612="snížená",J612,0)</f>
        <v>0</v>
      </c>
      <c r="BG612" s="145">
        <f>IF(N612="zákl. přenesená",J612,0)</f>
        <v>0</v>
      </c>
      <c r="BH612" s="145">
        <f>IF(N612="sníž. přenesená",J612,0)</f>
        <v>0</v>
      </c>
      <c r="BI612" s="145">
        <f>IF(N612="nulová",J612,0)</f>
        <v>0</v>
      </c>
      <c r="BJ612" s="18" t="s">
        <v>87</v>
      </c>
      <c r="BK612" s="145">
        <f>ROUND(I612*H612,2)</f>
        <v>0</v>
      </c>
      <c r="BL612" s="18" t="s">
        <v>320</v>
      </c>
      <c r="BM612" s="144" t="s">
        <v>4388</v>
      </c>
    </row>
    <row r="613" spans="2:65" s="1" customFormat="1">
      <c r="B613" s="33"/>
      <c r="D613" s="146" t="s">
        <v>199</v>
      </c>
      <c r="F613" s="147" t="s">
        <v>2647</v>
      </c>
      <c r="I613" s="148"/>
      <c r="L613" s="33"/>
      <c r="M613" s="149"/>
      <c r="T613" s="52"/>
      <c r="AT613" s="18" t="s">
        <v>199</v>
      </c>
      <c r="AU613" s="18" t="s">
        <v>87</v>
      </c>
    </row>
    <row r="614" spans="2:65" s="12" customFormat="1">
      <c r="B614" s="150"/>
      <c r="D614" s="151" t="s">
        <v>201</v>
      </c>
      <c r="E614" s="152" t="s">
        <v>19</v>
      </c>
      <c r="F614" s="153" t="s">
        <v>4050</v>
      </c>
      <c r="H614" s="152" t="s">
        <v>19</v>
      </c>
      <c r="I614" s="154"/>
      <c r="L614" s="150"/>
      <c r="M614" s="155"/>
      <c r="T614" s="156"/>
      <c r="AT614" s="152" t="s">
        <v>201</v>
      </c>
      <c r="AU614" s="152" t="s">
        <v>87</v>
      </c>
      <c r="AV614" s="12" t="s">
        <v>81</v>
      </c>
      <c r="AW614" s="12" t="s">
        <v>33</v>
      </c>
      <c r="AX614" s="12" t="s">
        <v>74</v>
      </c>
      <c r="AY614" s="152" t="s">
        <v>187</v>
      </c>
    </row>
    <row r="615" spans="2:65" s="12" customFormat="1">
      <c r="B615" s="150"/>
      <c r="D615" s="151" t="s">
        <v>201</v>
      </c>
      <c r="E615" s="152" t="s">
        <v>19</v>
      </c>
      <c r="F615" s="153" t="s">
        <v>4051</v>
      </c>
      <c r="H615" s="152" t="s">
        <v>19</v>
      </c>
      <c r="I615" s="154"/>
      <c r="L615" s="150"/>
      <c r="M615" s="155"/>
      <c r="T615" s="156"/>
      <c r="AT615" s="152" t="s">
        <v>201</v>
      </c>
      <c r="AU615" s="152" t="s">
        <v>87</v>
      </c>
      <c r="AV615" s="12" t="s">
        <v>81</v>
      </c>
      <c r="AW615" s="12" t="s">
        <v>33</v>
      </c>
      <c r="AX615" s="12" t="s">
        <v>74</v>
      </c>
      <c r="AY615" s="152" t="s">
        <v>187</v>
      </c>
    </row>
    <row r="616" spans="2:65" s="13" customFormat="1">
      <c r="B616" s="157"/>
      <c r="D616" s="151" t="s">
        <v>201</v>
      </c>
      <c r="E616" s="158" t="s">
        <v>19</v>
      </c>
      <c r="F616" s="159" t="s">
        <v>4386</v>
      </c>
      <c r="H616" s="160">
        <v>37</v>
      </c>
      <c r="I616" s="161"/>
      <c r="L616" s="157"/>
      <c r="M616" s="162"/>
      <c r="T616" s="163"/>
      <c r="AT616" s="158" t="s">
        <v>201</v>
      </c>
      <c r="AU616" s="158" t="s">
        <v>87</v>
      </c>
      <c r="AV616" s="13" t="s">
        <v>87</v>
      </c>
      <c r="AW616" s="13" t="s">
        <v>33</v>
      </c>
      <c r="AX616" s="13" t="s">
        <v>74</v>
      </c>
      <c r="AY616" s="158" t="s">
        <v>187</v>
      </c>
    </row>
    <row r="617" spans="2:65" s="12" customFormat="1">
      <c r="B617" s="150"/>
      <c r="D617" s="151" t="s">
        <v>201</v>
      </c>
      <c r="E617" s="152" t="s">
        <v>19</v>
      </c>
      <c r="F617" s="153" t="s">
        <v>4059</v>
      </c>
      <c r="H617" s="152" t="s">
        <v>19</v>
      </c>
      <c r="I617" s="154"/>
      <c r="L617" s="150"/>
      <c r="M617" s="155"/>
      <c r="T617" s="156"/>
      <c r="AT617" s="152" t="s">
        <v>201</v>
      </c>
      <c r="AU617" s="152" t="s">
        <v>87</v>
      </c>
      <c r="AV617" s="12" t="s">
        <v>81</v>
      </c>
      <c r="AW617" s="12" t="s">
        <v>33</v>
      </c>
      <c r="AX617" s="12" t="s">
        <v>74</v>
      </c>
      <c r="AY617" s="152" t="s">
        <v>187</v>
      </c>
    </row>
    <row r="618" spans="2:65" s="13" customFormat="1">
      <c r="B618" s="157"/>
      <c r="D618" s="151" t="s">
        <v>201</v>
      </c>
      <c r="E618" s="158" t="s">
        <v>19</v>
      </c>
      <c r="F618" s="159" t="s">
        <v>4387</v>
      </c>
      <c r="H618" s="160">
        <v>23.2</v>
      </c>
      <c r="I618" s="161"/>
      <c r="L618" s="157"/>
      <c r="M618" s="162"/>
      <c r="T618" s="163"/>
      <c r="AT618" s="158" t="s">
        <v>201</v>
      </c>
      <c r="AU618" s="158" t="s">
        <v>87</v>
      </c>
      <c r="AV618" s="13" t="s">
        <v>87</v>
      </c>
      <c r="AW618" s="13" t="s">
        <v>33</v>
      </c>
      <c r="AX618" s="13" t="s">
        <v>74</v>
      </c>
      <c r="AY618" s="158" t="s">
        <v>187</v>
      </c>
    </row>
    <row r="619" spans="2:65" s="15" customFormat="1">
      <c r="B619" s="171"/>
      <c r="D619" s="151" t="s">
        <v>201</v>
      </c>
      <c r="E619" s="172" t="s">
        <v>19</v>
      </c>
      <c r="F619" s="173" t="s">
        <v>207</v>
      </c>
      <c r="H619" s="174">
        <v>60.2</v>
      </c>
      <c r="I619" s="175"/>
      <c r="L619" s="171"/>
      <c r="M619" s="176"/>
      <c r="T619" s="177"/>
      <c r="AT619" s="172" t="s">
        <v>201</v>
      </c>
      <c r="AU619" s="172" t="s">
        <v>87</v>
      </c>
      <c r="AV619" s="15" t="s">
        <v>193</v>
      </c>
      <c r="AW619" s="15" t="s">
        <v>33</v>
      </c>
      <c r="AX619" s="15" t="s">
        <v>81</v>
      </c>
      <c r="AY619" s="172" t="s">
        <v>187</v>
      </c>
    </row>
    <row r="620" spans="2:65" s="1" customFormat="1" ht="24.15" customHeight="1">
      <c r="B620" s="33"/>
      <c r="C620" s="178" t="s">
        <v>819</v>
      </c>
      <c r="D620" s="178" t="s">
        <v>238</v>
      </c>
      <c r="E620" s="179" t="s">
        <v>4389</v>
      </c>
      <c r="F620" s="180" t="s">
        <v>4390</v>
      </c>
      <c r="G620" s="181" t="s">
        <v>138</v>
      </c>
      <c r="H620" s="182">
        <v>67.635000000000005</v>
      </c>
      <c r="I620" s="183"/>
      <c r="J620" s="184">
        <f>ROUND(I620*H620,2)</f>
        <v>0</v>
      </c>
      <c r="K620" s="180" t="s">
        <v>197</v>
      </c>
      <c r="L620" s="185"/>
      <c r="M620" s="186" t="s">
        <v>19</v>
      </c>
      <c r="N620" s="187" t="s">
        <v>46</v>
      </c>
      <c r="P620" s="142">
        <f>O620*H620</f>
        <v>0</v>
      </c>
      <c r="Q620" s="142">
        <v>1.3999999999999999E-4</v>
      </c>
      <c r="R620" s="142">
        <f>Q620*H620</f>
        <v>9.4689000000000006E-3</v>
      </c>
      <c r="S620" s="142">
        <v>0</v>
      </c>
      <c r="T620" s="143">
        <f>S620*H620</f>
        <v>0</v>
      </c>
      <c r="AR620" s="144" t="s">
        <v>425</v>
      </c>
      <c r="AT620" s="144" t="s">
        <v>238</v>
      </c>
      <c r="AU620" s="144" t="s">
        <v>87</v>
      </c>
      <c r="AY620" s="18" t="s">
        <v>187</v>
      </c>
      <c r="BE620" s="145">
        <f>IF(N620="základní",J620,0)</f>
        <v>0</v>
      </c>
      <c r="BF620" s="145">
        <f>IF(N620="snížená",J620,0)</f>
        <v>0</v>
      </c>
      <c r="BG620" s="145">
        <f>IF(N620="zákl. přenesená",J620,0)</f>
        <v>0</v>
      </c>
      <c r="BH620" s="145">
        <f>IF(N620="sníž. přenesená",J620,0)</f>
        <v>0</v>
      </c>
      <c r="BI620" s="145">
        <f>IF(N620="nulová",J620,0)</f>
        <v>0</v>
      </c>
      <c r="BJ620" s="18" t="s">
        <v>87</v>
      </c>
      <c r="BK620" s="145">
        <f>ROUND(I620*H620,2)</f>
        <v>0</v>
      </c>
      <c r="BL620" s="18" t="s">
        <v>320</v>
      </c>
      <c r="BM620" s="144" t="s">
        <v>4391</v>
      </c>
    </row>
    <row r="621" spans="2:65" s="13" customFormat="1">
      <c r="B621" s="157"/>
      <c r="D621" s="151" t="s">
        <v>201</v>
      </c>
      <c r="F621" s="159" t="s">
        <v>4392</v>
      </c>
      <c r="H621" s="160">
        <v>67.635000000000005</v>
      </c>
      <c r="I621" s="161"/>
      <c r="L621" s="157"/>
      <c r="M621" s="162"/>
      <c r="T621" s="163"/>
      <c r="AT621" s="158" t="s">
        <v>201</v>
      </c>
      <c r="AU621" s="158" t="s">
        <v>87</v>
      </c>
      <c r="AV621" s="13" t="s">
        <v>87</v>
      </c>
      <c r="AW621" s="13" t="s">
        <v>4</v>
      </c>
      <c r="AX621" s="13" t="s">
        <v>81</v>
      </c>
      <c r="AY621" s="158" t="s">
        <v>187</v>
      </c>
    </row>
    <row r="622" spans="2:65" s="1" customFormat="1" ht="44.25" customHeight="1">
      <c r="B622" s="33"/>
      <c r="C622" s="133" t="s">
        <v>828</v>
      </c>
      <c r="D622" s="133" t="s">
        <v>189</v>
      </c>
      <c r="E622" s="134" t="s">
        <v>4393</v>
      </c>
      <c r="F622" s="135" t="s">
        <v>4394</v>
      </c>
      <c r="G622" s="136" t="s">
        <v>2018</v>
      </c>
      <c r="H622" s="194"/>
      <c r="I622" s="138"/>
      <c r="J622" s="139">
        <f>ROUND(I622*H622,2)</f>
        <v>0</v>
      </c>
      <c r="K622" s="135" t="s">
        <v>197</v>
      </c>
      <c r="L622" s="33"/>
      <c r="M622" s="140" t="s">
        <v>19</v>
      </c>
      <c r="N622" s="141" t="s">
        <v>46</v>
      </c>
      <c r="P622" s="142">
        <f>O622*H622</f>
        <v>0</v>
      </c>
      <c r="Q622" s="142">
        <v>0</v>
      </c>
      <c r="R622" s="142">
        <f>Q622*H622</f>
        <v>0</v>
      </c>
      <c r="S622" s="142">
        <v>0</v>
      </c>
      <c r="T622" s="143">
        <f>S622*H622</f>
        <v>0</v>
      </c>
      <c r="AR622" s="144" t="s">
        <v>320</v>
      </c>
      <c r="AT622" s="144" t="s">
        <v>189</v>
      </c>
      <c r="AU622" s="144" t="s">
        <v>87</v>
      </c>
      <c r="AY622" s="18" t="s">
        <v>187</v>
      </c>
      <c r="BE622" s="145">
        <f>IF(N622="základní",J622,0)</f>
        <v>0</v>
      </c>
      <c r="BF622" s="145">
        <f>IF(N622="snížená",J622,0)</f>
        <v>0</v>
      </c>
      <c r="BG622" s="145">
        <f>IF(N622="zákl. přenesená",J622,0)</f>
        <v>0</v>
      </c>
      <c r="BH622" s="145">
        <f>IF(N622="sníž. přenesená",J622,0)</f>
        <v>0</v>
      </c>
      <c r="BI622" s="145">
        <f>IF(N622="nulová",J622,0)</f>
        <v>0</v>
      </c>
      <c r="BJ622" s="18" t="s">
        <v>87</v>
      </c>
      <c r="BK622" s="145">
        <f>ROUND(I622*H622,2)</f>
        <v>0</v>
      </c>
      <c r="BL622" s="18" t="s">
        <v>320</v>
      </c>
      <c r="BM622" s="144" t="s">
        <v>4395</v>
      </c>
    </row>
    <row r="623" spans="2:65" s="1" customFormat="1">
      <c r="B623" s="33"/>
      <c r="D623" s="146" t="s">
        <v>199</v>
      </c>
      <c r="F623" s="147" t="s">
        <v>4396</v>
      </c>
      <c r="I623" s="148"/>
      <c r="L623" s="33"/>
      <c r="M623" s="149"/>
      <c r="T623" s="52"/>
      <c r="AT623" s="18" t="s">
        <v>199</v>
      </c>
      <c r="AU623" s="18" t="s">
        <v>87</v>
      </c>
    </row>
    <row r="624" spans="2:65" s="11" customFormat="1" ht="22.95" customHeight="1">
      <c r="B624" s="121"/>
      <c r="D624" s="122" t="s">
        <v>73</v>
      </c>
      <c r="E624" s="131" t="s">
        <v>685</v>
      </c>
      <c r="F624" s="131" t="s">
        <v>686</v>
      </c>
      <c r="I624" s="124"/>
      <c r="J624" s="132">
        <f>BK624</f>
        <v>0</v>
      </c>
      <c r="L624" s="121"/>
      <c r="M624" s="126"/>
      <c r="P624" s="127">
        <f>SUM(P625:P673)</f>
        <v>0</v>
      </c>
      <c r="R624" s="127">
        <f>SUM(R625:R673)</f>
        <v>0.34256949200000003</v>
      </c>
      <c r="T624" s="128">
        <f>SUM(T625:T673)</f>
        <v>0.11189000000000002</v>
      </c>
      <c r="AR624" s="122" t="s">
        <v>87</v>
      </c>
      <c r="AT624" s="129" t="s">
        <v>73</v>
      </c>
      <c r="AU624" s="129" t="s">
        <v>81</v>
      </c>
      <c r="AY624" s="122" t="s">
        <v>187</v>
      </c>
      <c r="BK624" s="130">
        <f>SUM(BK625:BK673)</f>
        <v>0</v>
      </c>
    </row>
    <row r="625" spans="2:65" s="1" customFormat="1" ht="21.75" customHeight="1">
      <c r="B625" s="33"/>
      <c r="C625" s="133" t="s">
        <v>1714</v>
      </c>
      <c r="D625" s="133" t="s">
        <v>189</v>
      </c>
      <c r="E625" s="134" t="s">
        <v>4397</v>
      </c>
      <c r="F625" s="135" t="s">
        <v>4398</v>
      </c>
      <c r="G625" s="136" t="s">
        <v>138</v>
      </c>
      <c r="H625" s="137">
        <v>88.25</v>
      </c>
      <c r="I625" s="138"/>
      <c r="J625" s="139">
        <f>ROUND(I625*H625,2)</f>
        <v>0</v>
      </c>
      <c r="K625" s="135" t="s">
        <v>197</v>
      </c>
      <c r="L625" s="33"/>
      <c r="M625" s="140" t="s">
        <v>19</v>
      </c>
      <c r="N625" s="141" t="s">
        <v>46</v>
      </c>
      <c r="P625" s="142">
        <f>O625*H625</f>
        <v>0</v>
      </c>
      <c r="Q625" s="142">
        <v>0</v>
      </c>
      <c r="R625" s="142">
        <f>Q625*H625</f>
        <v>0</v>
      </c>
      <c r="S625" s="142">
        <v>0</v>
      </c>
      <c r="T625" s="143">
        <f>S625*H625</f>
        <v>0</v>
      </c>
      <c r="AR625" s="144" t="s">
        <v>320</v>
      </c>
      <c r="AT625" s="144" t="s">
        <v>189</v>
      </c>
      <c r="AU625" s="144" t="s">
        <v>87</v>
      </c>
      <c r="AY625" s="18" t="s">
        <v>187</v>
      </c>
      <c r="BE625" s="145">
        <f>IF(N625="základní",J625,0)</f>
        <v>0</v>
      </c>
      <c r="BF625" s="145">
        <f>IF(N625="snížená",J625,0)</f>
        <v>0</v>
      </c>
      <c r="BG625" s="145">
        <f>IF(N625="zákl. přenesená",J625,0)</f>
        <v>0</v>
      </c>
      <c r="BH625" s="145">
        <f>IF(N625="sníž. přenesená",J625,0)</f>
        <v>0</v>
      </c>
      <c r="BI625" s="145">
        <f>IF(N625="nulová",J625,0)</f>
        <v>0</v>
      </c>
      <c r="BJ625" s="18" t="s">
        <v>87</v>
      </c>
      <c r="BK625" s="145">
        <f>ROUND(I625*H625,2)</f>
        <v>0</v>
      </c>
      <c r="BL625" s="18" t="s">
        <v>320</v>
      </c>
      <c r="BM625" s="144" t="s">
        <v>4399</v>
      </c>
    </row>
    <row r="626" spans="2:65" s="1" customFormat="1">
      <c r="B626" s="33"/>
      <c r="D626" s="146" t="s">
        <v>199</v>
      </c>
      <c r="F626" s="147" t="s">
        <v>4400</v>
      </c>
      <c r="I626" s="148"/>
      <c r="L626" s="33"/>
      <c r="M626" s="149"/>
      <c r="T626" s="52"/>
      <c r="AT626" s="18" t="s">
        <v>199</v>
      </c>
      <c r="AU626" s="18" t="s">
        <v>87</v>
      </c>
    </row>
    <row r="627" spans="2:65" s="13" customFormat="1">
      <c r="B627" s="157"/>
      <c r="D627" s="151" t="s">
        <v>201</v>
      </c>
      <c r="E627" s="158" t="s">
        <v>19</v>
      </c>
      <c r="F627" s="159" t="s">
        <v>4364</v>
      </c>
      <c r="H627" s="160">
        <v>88.25</v>
      </c>
      <c r="I627" s="161"/>
      <c r="L627" s="157"/>
      <c r="M627" s="162"/>
      <c r="T627" s="163"/>
      <c r="AT627" s="158" t="s">
        <v>201</v>
      </c>
      <c r="AU627" s="158" t="s">
        <v>87</v>
      </c>
      <c r="AV627" s="13" t="s">
        <v>87</v>
      </c>
      <c r="AW627" s="13" t="s">
        <v>33</v>
      </c>
      <c r="AX627" s="13" t="s">
        <v>74</v>
      </c>
      <c r="AY627" s="158" t="s">
        <v>187</v>
      </c>
    </row>
    <row r="628" spans="2:65" s="15" customFormat="1">
      <c r="B628" s="171"/>
      <c r="D628" s="151" t="s">
        <v>201</v>
      </c>
      <c r="E628" s="172" t="s">
        <v>19</v>
      </c>
      <c r="F628" s="173" t="s">
        <v>207</v>
      </c>
      <c r="H628" s="174">
        <v>88.25</v>
      </c>
      <c r="I628" s="175"/>
      <c r="L628" s="171"/>
      <c r="M628" s="176"/>
      <c r="T628" s="177"/>
      <c r="AT628" s="172" t="s">
        <v>201</v>
      </c>
      <c r="AU628" s="172" t="s">
        <v>87</v>
      </c>
      <c r="AV628" s="15" t="s">
        <v>193</v>
      </c>
      <c r="AW628" s="15" t="s">
        <v>33</v>
      </c>
      <c r="AX628" s="15" t="s">
        <v>81</v>
      </c>
      <c r="AY628" s="172" t="s">
        <v>187</v>
      </c>
    </row>
    <row r="629" spans="2:65" s="1" customFormat="1" ht="33" customHeight="1">
      <c r="B629" s="33"/>
      <c r="C629" s="178" t="s">
        <v>1722</v>
      </c>
      <c r="D629" s="178" t="s">
        <v>238</v>
      </c>
      <c r="E629" s="179" t="s">
        <v>4401</v>
      </c>
      <c r="F629" s="180" t="s">
        <v>4402</v>
      </c>
      <c r="G629" s="181" t="s">
        <v>138</v>
      </c>
      <c r="H629" s="182">
        <v>101.488</v>
      </c>
      <c r="I629" s="183"/>
      <c r="J629" s="184">
        <f>ROUND(I629*H629,2)</f>
        <v>0</v>
      </c>
      <c r="K629" s="180" t="s">
        <v>197</v>
      </c>
      <c r="L629" s="185"/>
      <c r="M629" s="186" t="s">
        <v>19</v>
      </c>
      <c r="N629" s="187" t="s">
        <v>46</v>
      </c>
      <c r="P629" s="142">
        <f>O629*H629</f>
        <v>0</v>
      </c>
      <c r="Q629" s="142">
        <v>5.0000000000000001E-4</v>
      </c>
      <c r="R629" s="142">
        <f>Q629*H629</f>
        <v>5.0743999999999997E-2</v>
      </c>
      <c r="S629" s="142">
        <v>0</v>
      </c>
      <c r="T629" s="143">
        <f>S629*H629</f>
        <v>0</v>
      </c>
      <c r="AR629" s="144" t="s">
        <v>425</v>
      </c>
      <c r="AT629" s="144" t="s">
        <v>238</v>
      </c>
      <c r="AU629" s="144" t="s">
        <v>87</v>
      </c>
      <c r="AY629" s="18" t="s">
        <v>187</v>
      </c>
      <c r="BE629" s="145">
        <f>IF(N629="základní",J629,0)</f>
        <v>0</v>
      </c>
      <c r="BF629" s="145">
        <f>IF(N629="snížená",J629,0)</f>
        <v>0</v>
      </c>
      <c r="BG629" s="145">
        <f>IF(N629="zákl. přenesená",J629,0)</f>
        <v>0</v>
      </c>
      <c r="BH629" s="145">
        <f>IF(N629="sníž. přenesená",J629,0)</f>
        <v>0</v>
      </c>
      <c r="BI629" s="145">
        <f>IF(N629="nulová",J629,0)</f>
        <v>0</v>
      </c>
      <c r="BJ629" s="18" t="s">
        <v>87</v>
      </c>
      <c r="BK629" s="145">
        <f>ROUND(I629*H629,2)</f>
        <v>0</v>
      </c>
      <c r="BL629" s="18" t="s">
        <v>320</v>
      </c>
      <c r="BM629" s="144" t="s">
        <v>4403</v>
      </c>
    </row>
    <row r="630" spans="2:65" s="13" customFormat="1">
      <c r="B630" s="157"/>
      <c r="D630" s="151" t="s">
        <v>201</v>
      </c>
      <c r="E630" s="158" t="s">
        <v>19</v>
      </c>
      <c r="F630" s="159" t="s">
        <v>4364</v>
      </c>
      <c r="H630" s="160">
        <v>88.25</v>
      </c>
      <c r="I630" s="161"/>
      <c r="L630" s="157"/>
      <c r="M630" s="162"/>
      <c r="T630" s="163"/>
      <c r="AT630" s="158" t="s">
        <v>201</v>
      </c>
      <c r="AU630" s="158" t="s">
        <v>87</v>
      </c>
      <c r="AV630" s="13" t="s">
        <v>87</v>
      </c>
      <c r="AW630" s="13" t="s">
        <v>33</v>
      </c>
      <c r="AX630" s="13" t="s">
        <v>74</v>
      </c>
      <c r="AY630" s="158" t="s">
        <v>187</v>
      </c>
    </row>
    <row r="631" spans="2:65" s="15" customFormat="1">
      <c r="B631" s="171"/>
      <c r="D631" s="151" t="s">
        <v>201</v>
      </c>
      <c r="E631" s="172" t="s">
        <v>19</v>
      </c>
      <c r="F631" s="173" t="s">
        <v>207</v>
      </c>
      <c r="H631" s="174">
        <v>88.25</v>
      </c>
      <c r="I631" s="175"/>
      <c r="L631" s="171"/>
      <c r="M631" s="176"/>
      <c r="T631" s="177"/>
      <c r="AT631" s="172" t="s">
        <v>201</v>
      </c>
      <c r="AU631" s="172" t="s">
        <v>87</v>
      </c>
      <c r="AV631" s="15" t="s">
        <v>193</v>
      </c>
      <c r="AW631" s="15" t="s">
        <v>33</v>
      </c>
      <c r="AX631" s="15" t="s">
        <v>81</v>
      </c>
      <c r="AY631" s="172" t="s">
        <v>187</v>
      </c>
    </row>
    <row r="632" spans="2:65" s="13" customFormat="1">
      <c r="B632" s="157"/>
      <c r="D632" s="151" t="s">
        <v>201</v>
      </c>
      <c r="F632" s="159" t="s">
        <v>4404</v>
      </c>
      <c r="H632" s="160">
        <v>101.488</v>
      </c>
      <c r="I632" s="161"/>
      <c r="L632" s="157"/>
      <c r="M632" s="162"/>
      <c r="T632" s="163"/>
      <c r="AT632" s="158" t="s">
        <v>201</v>
      </c>
      <c r="AU632" s="158" t="s">
        <v>87</v>
      </c>
      <c r="AV632" s="13" t="s">
        <v>87</v>
      </c>
      <c r="AW632" s="13" t="s">
        <v>4</v>
      </c>
      <c r="AX632" s="13" t="s">
        <v>81</v>
      </c>
      <c r="AY632" s="158" t="s">
        <v>187</v>
      </c>
    </row>
    <row r="633" spans="2:65" s="1" customFormat="1" ht="24.15" customHeight="1">
      <c r="B633" s="33"/>
      <c r="C633" s="133" t="s">
        <v>1729</v>
      </c>
      <c r="D633" s="133" t="s">
        <v>189</v>
      </c>
      <c r="E633" s="134" t="s">
        <v>720</v>
      </c>
      <c r="F633" s="135" t="s">
        <v>721</v>
      </c>
      <c r="G633" s="136" t="s">
        <v>384</v>
      </c>
      <c r="H633" s="137">
        <v>16.600000000000001</v>
      </c>
      <c r="I633" s="138"/>
      <c r="J633" s="139">
        <f>ROUND(I633*H633,2)</f>
        <v>0</v>
      </c>
      <c r="K633" s="135" t="s">
        <v>197</v>
      </c>
      <c r="L633" s="33"/>
      <c r="M633" s="140" t="s">
        <v>19</v>
      </c>
      <c r="N633" s="141" t="s">
        <v>46</v>
      </c>
      <c r="P633" s="142">
        <f>O633*H633</f>
        <v>0</v>
      </c>
      <c r="Q633" s="142">
        <v>0</v>
      </c>
      <c r="R633" s="142">
        <f>Q633*H633</f>
        <v>0</v>
      </c>
      <c r="S633" s="142">
        <v>1.7700000000000001E-3</v>
      </c>
      <c r="T633" s="143">
        <f>S633*H633</f>
        <v>2.9382000000000005E-2</v>
      </c>
      <c r="AR633" s="144" t="s">
        <v>320</v>
      </c>
      <c r="AT633" s="144" t="s">
        <v>189</v>
      </c>
      <c r="AU633" s="144" t="s">
        <v>87</v>
      </c>
      <c r="AY633" s="18" t="s">
        <v>187</v>
      </c>
      <c r="BE633" s="145">
        <f>IF(N633="základní",J633,0)</f>
        <v>0</v>
      </c>
      <c r="BF633" s="145">
        <f>IF(N633="snížená",J633,0)</f>
        <v>0</v>
      </c>
      <c r="BG633" s="145">
        <f>IF(N633="zákl. přenesená",J633,0)</f>
        <v>0</v>
      </c>
      <c r="BH633" s="145">
        <f>IF(N633="sníž. přenesená",J633,0)</f>
        <v>0</v>
      </c>
      <c r="BI633" s="145">
        <f>IF(N633="nulová",J633,0)</f>
        <v>0</v>
      </c>
      <c r="BJ633" s="18" t="s">
        <v>87</v>
      </c>
      <c r="BK633" s="145">
        <f>ROUND(I633*H633,2)</f>
        <v>0</v>
      </c>
      <c r="BL633" s="18" t="s">
        <v>320</v>
      </c>
      <c r="BM633" s="144" t="s">
        <v>4405</v>
      </c>
    </row>
    <row r="634" spans="2:65" s="1" customFormat="1">
      <c r="B634" s="33"/>
      <c r="D634" s="146" t="s">
        <v>199</v>
      </c>
      <c r="F634" s="147" t="s">
        <v>723</v>
      </c>
      <c r="I634" s="148"/>
      <c r="L634" s="33"/>
      <c r="M634" s="149"/>
      <c r="T634" s="52"/>
      <c r="AT634" s="18" t="s">
        <v>199</v>
      </c>
      <c r="AU634" s="18" t="s">
        <v>87</v>
      </c>
    </row>
    <row r="635" spans="2:65" s="1" customFormat="1" ht="24.15" customHeight="1">
      <c r="B635" s="33"/>
      <c r="C635" s="133" t="s">
        <v>1734</v>
      </c>
      <c r="D635" s="133" t="s">
        <v>189</v>
      </c>
      <c r="E635" s="134" t="s">
        <v>725</v>
      </c>
      <c r="F635" s="135" t="s">
        <v>726</v>
      </c>
      <c r="G635" s="136" t="s">
        <v>384</v>
      </c>
      <c r="H635" s="137">
        <v>2.8</v>
      </c>
      <c r="I635" s="138"/>
      <c r="J635" s="139">
        <f>ROUND(I635*H635,2)</f>
        <v>0</v>
      </c>
      <c r="K635" s="135" t="s">
        <v>197</v>
      </c>
      <c r="L635" s="33"/>
      <c r="M635" s="140" t="s">
        <v>19</v>
      </c>
      <c r="N635" s="141" t="s">
        <v>46</v>
      </c>
      <c r="P635" s="142">
        <f>O635*H635</f>
        <v>0</v>
      </c>
      <c r="Q635" s="142">
        <v>0</v>
      </c>
      <c r="R635" s="142">
        <f>Q635*H635</f>
        <v>0</v>
      </c>
      <c r="S635" s="142">
        <v>1.67E-3</v>
      </c>
      <c r="T635" s="143">
        <f>S635*H635</f>
        <v>4.6759999999999996E-3</v>
      </c>
      <c r="AR635" s="144" t="s">
        <v>320</v>
      </c>
      <c r="AT635" s="144" t="s">
        <v>189</v>
      </c>
      <c r="AU635" s="144" t="s">
        <v>87</v>
      </c>
      <c r="AY635" s="18" t="s">
        <v>187</v>
      </c>
      <c r="BE635" s="145">
        <f>IF(N635="základní",J635,0)</f>
        <v>0</v>
      </c>
      <c r="BF635" s="145">
        <f>IF(N635="snížená",J635,0)</f>
        <v>0</v>
      </c>
      <c r="BG635" s="145">
        <f>IF(N635="zákl. přenesená",J635,0)</f>
        <v>0</v>
      </c>
      <c r="BH635" s="145">
        <f>IF(N635="sníž. přenesená",J635,0)</f>
        <v>0</v>
      </c>
      <c r="BI635" s="145">
        <f>IF(N635="nulová",J635,0)</f>
        <v>0</v>
      </c>
      <c r="BJ635" s="18" t="s">
        <v>87</v>
      </c>
      <c r="BK635" s="145">
        <f>ROUND(I635*H635,2)</f>
        <v>0</v>
      </c>
      <c r="BL635" s="18" t="s">
        <v>320</v>
      </c>
      <c r="BM635" s="144" t="s">
        <v>4406</v>
      </c>
    </row>
    <row r="636" spans="2:65" s="1" customFormat="1">
      <c r="B636" s="33"/>
      <c r="D636" s="146" t="s">
        <v>199</v>
      </c>
      <c r="F636" s="147" t="s">
        <v>728</v>
      </c>
      <c r="I636" s="148"/>
      <c r="L636" s="33"/>
      <c r="M636" s="149"/>
      <c r="T636" s="52"/>
      <c r="AT636" s="18" t="s">
        <v>199</v>
      </c>
      <c r="AU636" s="18" t="s">
        <v>87</v>
      </c>
    </row>
    <row r="637" spans="2:65" s="1" customFormat="1" ht="24.15" customHeight="1">
      <c r="B637" s="33"/>
      <c r="C637" s="133" t="s">
        <v>1740</v>
      </c>
      <c r="D637" s="133" t="s">
        <v>189</v>
      </c>
      <c r="E637" s="134" t="s">
        <v>732</v>
      </c>
      <c r="F637" s="135" t="s">
        <v>733</v>
      </c>
      <c r="G637" s="136" t="s">
        <v>384</v>
      </c>
      <c r="H637" s="137">
        <v>16.600000000000001</v>
      </c>
      <c r="I637" s="138"/>
      <c r="J637" s="139">
        <f>ROUND(I637*H637,2)</f>
        <v>0</v>
      </c>
      <c r="K637" s="135" t="s">
        <v>197</v>
      </c>
      <c r="L637" s="33"/>
      <c r="M637" s="140" t="s">
        <v>19</v>
      </c>
      <c r="N637" s="141" t="s">
        <v>46</v>
      </c>
      <c r="P637" s="142">
        <f>O637*H637</f>
        <v>0</v>
      </c>
      <c r="Q637" s="142">
        <v>0</v>
      </c>
      <c r="R637" s="142">
        <f>Q637*H637</f>
        <v>0</v>
      </c>
      <c r="S637" s="142">
        <v>2.5999999999999999E-3</v>
      </c>
      <c r="T637" s="143">
        <f>S637*H637</f>
        <v>4.3160000000000004E-2</v>
      </c>
      <c r="AR637" s="144" t="s">
        <v>320</v>
      </c>
      <c r="AT637" s="144" t="s">
        <v>189</v>
      </c>
      <c r="AU637" s="144" t="s">
        <v>87</v>
      </c>
      <c r="AY637" s="18" t="s">
        <v>187</v>
      </c>
      <c r="BE637" s="145">
        <f>IF(N637="základní",J637,0)</f>
        <v>0</v>
      </c>
      <c r="BF637" s="145">
        <f>IF(N637="snížená",J637,0)</f>
        <v>0</v>
      </c>
      <c r="BG637" s="145">
        <f>IF(N637="zákl. přenesená",J637,0)</f>
        <v>0</v>
      </c>
      <c r="BH637" s="145">
        <f>IF(N637="sníž. přenesená",J637,0)</f>
        <v>0</v>
      </c>
      <c r="BI637" s="145">
        <f>IF(N637="nulová",J637,0)</f>
        <v>0</v>
      </c>
      <c r="BJ637" s="18" t="s">
        <v>87</v>
      </c>
      <c r="BK637" s="145">
        <f>ROUND(I637*H637,2)</f>
        <v>0</v>
      </c>
      <c r="BL637" s="18" t="s">
        <v>320</v>
      </c>
      <c r="BM637" s="144" t="s">
        <v>4407</v>
      </c>
    </row>
    <row r="638" spans="2:65" s="1" customFormat="1">
      <c r="B638" s="33"/>
      <c r="D638" s="146" t="s">
        <v>199</v>
      </c>
      <c r="F638" s="147" t="s">
        <v>735</v>
      </c>
      <c r="I638" s="148"/>
      <c r="L638" s="33"/>
      <c r="M638" s="149"/>
      <c r="T638" s="52"/>
      <c r="AT638" s="18" t="s">
        <v>199</v>
      </c>
      <c r="AU638" s="18" t="s">
        <v>87</v>
      </c>
    </row>
    <row r="639" spans="2:65" s="1" customFormat="1" ht="16.5" customHeight="1">
      <c r="B639" s="33"/>
      <c r="C639" s="133" t="s">
        <v>1754</v>
      </c>
      <c r="D639" s="133" t="s">
        <v>189</v>
      </c>
      <c r="E639" s="134" t="s">
        <v>737</v>
      </c>
      <c r="F639" s="135" t="s">
        <v>738</v>
      </c>
      <c r="G639" s="136" t="s">
        <v>384</v>
      </c>
      <c r="H639" s="137">
        <v>8.8000000000000007</v>
      </c>
      <c r="I639" s="138"/>
      <c r="J639" s="139">
        <f>ROUND(I639*H639,2)</f>
        <v>0</v>
      </c>
      <c r="K639" s="135" t="s">
        <v>197</v>
      </c>
      <c r="L639" s="33"/>
      <c r="M639" s="140" t="s">
        <v>19</v>
      </c>
      <c r="N639" s="141" t="s">
        <v>46</v>
      </c>
      <c r="P639" s="142">
        <f>O639*H639</f>
        <v>0</v>
      </c>
      <c r="Q639" s="142">
        <v>0</v>
      </c>
      <c r="R639" s="142">
        <f>Q639*H639</f>
        <v>0</v>
      </c>
      <c r="S639" s="142">
        <v>3.9399999999999999E-3</v>
      </c>
      <c r="T639" s="143">
        <f>S639*H639</f>
        <v>3.4672000000000001E-2</v>
      </c>
      <c r="AR639" s="144" t="s">
        <v>320</v>
      </c>
      <c r="AT639" s="144" t="s">
        <v>189</v>
      </c>
      <c r="AU639" s="144" t="s">
        <v>87</v>
      </c>
      <c r="AY639" s="18" t="s">
        <v>187</v>
      </c>
      <c r="BE639" s="145">
        <f>IF(N639="základní",J639,0)</f>
        <v>0</v>
      </c>
      <c r="BF639" s="145">
        <f>IF(N639="snížená",J639,0)</f>
        <v>0</v>
      </c>
      <c r="BG639" s="145">
        <f>IF(N639="zákl. přenesená",J639,0)</f>
        <v>0</v>
      </c>
      <c r="BH639" s="145">
        <f>IF(N639="sníž. přenesená",J639,0)</f>
        <v>0</v>
      </c>
      <c r="BI639" s="145">
        <f>IF(N639="nulová",J639,0)</f>
        <v>0</v>
      </c>
      <c r="BJ639" s="18" t="s">
        <v>87</v>
      </c>
      <c r="BK639" s="145">
        <f>ROUND(I639*H639,2)</f>
        <v>0</v>
      </c>
      <c r="BL639" s="18" t="s">
        <v>320</v>
      </c>
      <c r="BM639" s="144" t="s">
        <v>4408</v>
      </c>
    </row>
    <row r="640" spans="2:65" s="1" customFormat="1">
      <c r="B640" s="33"/>
      <c r="D640" s="146" t="s">
        <v>199</v>
      </c>
      <c r="F640" s="147" t="s">
        <v>740</v>
      </c>
      <c r="I640" s="148"/>
      <c r="L640" s="33"/>
      <c r="M640" s="149"/>
      <c r="T640" s="52"/>
      <c r="AT640" s="18" t="s">
        <v>199</v>
      </c>
      <c r="AU640" s="18" t="s">
        <v>87</v>
      </c>
    </row>
    <row r="641" spans="2:65" s="1" customFormat="1" ht="37.950000000000003" customHeight="1">
      <c r="B641" s="33"/>
      <c r="C641" s="133" t="s">
        <v>1758</v>
      </c>
      <c r="D641" s="133" t="s">
        <v>189</v>
      </c>
      <c r="E641" s="134" t="s">
        <v>2714</v>
      </c>
      <c r="F641" s="135" t="s">
        <v>2715</v>
      </c>
      <c r="G641" s="136" t="s">
        <v>138</v>
      </c>
      <c r="H641" s="137">
        <v>88.25</v>
      </c>
      <c r="I641" s="138"/>
      <c r="J641" s="139">
        <f>ROUND(I641*H641,2)</f>
        <v>0</v>
      </c>
      <c r="K641" s="135" t="s">
        <v>197</v>
      </c>
      <c r="L641" s="33"/>
      <c r="M641" s="140" t="s">
        <v>19</v>
      </c>
      <c r="N641" s="141" t="s">
        <v>46</v>
      </c>
      <c r="P641" s="142">
        <f>O641*H641</f>
        <v>0</v>
      </c>
      <c r="Q641" s="142">
        <v>2.6700000000000001E-3</v>
      </c>
      <c r="R641" s="142">
        <f>Q641*H641</f>
        <v>0.23562750000000002</v>
      </c>
      <c r="S641" s="142">
        <v>0</v>
      </c>
      <c r="T641" s="143">
        <f>S641*H641</f>
        <v>0</v>
      </c>
      <c r="AR641" s="144" t="s">
        <v>320</v>
      </c>
      <c r="AT641" s="144" t="s">
        <v>189</v>
      </c>
      <c r="AU641" s="144" t="s">
        <v>87</v>
      </c>
      <c r="AY641" s="18" t="s">
        <v>187</v>
      </c>
      <c r="BE641" s="145">
        <f>IF(N641="základní",J641,0)</f>
        <v>0</v>
      </c>
      <c r="BF641" s="145">
        <f>IF(N641="snížená",J641,0)</f>
        <v>0</v>
      </c>
      <c r="BG641" s="145">
        <f>IF(N641="zákl. přenesená",J641,0)</f>
        <v>0</v>
      </c>
      <c r="BH641" s="145">
        <f>IF(N641="sníž. přenesená",J641,0)</f>
        <v>0</v>
      </c>
      <c r="BI641" s="145">
        <f>IF(N641="nulová",J641,0)</f>
        <v>0</v>
      </c>
      <c r="BJ641" s="18" t="s">
        <v>87</v>
      </c>
      <c r="BK641" s="145">
        <f>ROUND(I641*H641,2)</f>
        <v>0</v>
      </c>
      <c r="BL641" s="18" t="s">
        <v>320</v>
      </c>
      <c r="BM641" s="144" t="s">
        <v>4409</v>
      </c>
    </row>
    <row r="642" spans="2:65" s="1" customFormat="1">
      <c r="B642" s="33"/>
      <c r="D642" s="146" t="s">
        <v>199</v>
      </c>
      <c r="F642" s="147" t="s">
        <v>2717</v>
      </c>
      <c r="I642" s="148"/>
      <c r="L642" s="33"/>
      <c r="M642" s="149"/>
      <c r="T642" s="52"/>
      <c r="AT642" s="18" t="s">
        <v>199</v>
      </c>
      <c r="AU642" s="18" t="s">
        <v>87</v>
      </c>
    </row>
    <row r="643" spans="2:65" s="13" customFormat="1">
      <c r="B643" s="157"/>
      <c r="D643" s="151" t="s">
        <v>201</v>
      </c>
      <c r="E643" s="158" t="s">
        <v>19</v>
      </c>
      <c r="F643" s="159" t="s">
        <v>4364</v>
      </c>
      <c r="H643" s="160">
        <v>88.25</v>
      </c>
      <c r="I643" s="161"/>
      <c r="L643" s="157"/>
      <c r="M643" s="162"/>
      <c r="T643" s="163"/>
      <c r="AT643" s="158" t="s">
        <v>201</v>
      </c>
      <c r="AU643" s="158" t="s">
        <v>87</v>
      </c>
      <c r="AV643" s="13" t="s">
        <v>87</v>
      </c>
      <c r="AW643" s="13" t="s">
        <v>33</v>
      </c>
      <c r="AX643" s="13" t="s">
        <v>74</v>
      </c>
      <c r="AY643" s="158" t="s">
        <v>187</v>
      </c>
    </row>
    <row r="644" spans="2:65" s="15" customFormat="1">
      <c r="B644" s="171"/>
      <c r="D644" s="151" t="s">
        <v>201</v>
      </c>
      <c r="E644" s="172" t="s">
        <v>19</v>
      </c>
      <c r="F644" s="173" t="s">
        <v>207</v>
      </c>
      <c r="H644" s="174">
        <v>88.25</v>
      </c>
      <c r="I644" s="175"/>
      <c r="L644" s="171"/>
      <c r="M644" s="176"/>
      <c r="T644" s="177"/>
      <c r="AT644" s="172" t="s">
        <v>201</v>
      </c>
      <c r="AU644" s="172" t="s">
        <v>87</v>
      </c>
      <c r="AV644" s="15" t="s">
        <v>193</v>
      </c>
      <c r="AW644" s="15" t="s">
        <v>33</v>
      </c>
      <c r="AX644" s="15" t="s">
        <v>81</v>
      </c>
      <c r="AY644" s="172" t="s">
        <v>187</v>
      </c>
    </row>
    <row r="645" spans="2:65" s="1" customFormat="1" ht="24.15" customHeight="1">
      <c r="B645" s="33"/>
      <c r="C645" s="133" t="s">
        <v>1762</v>
      </c>
      <c r="D645" s="133" t="s">
        <v>189</v>
      </c>
      <c r="E645" s="134" t="s">
        <v>2748</v>
      </c>
      <c r="F645" s="135" t="s">
        <v>2749</v>
      </c>
      <c r="G645" s="136" t="s">
        <v>384</v>
      </c>
      <c r="H645" s="137">
        <v>32.484999999999999</v>
      </c>
      <c r="I645" s="138"/>
      <c r="J645" s="139">
        <f>ROUND(I645*H645,2)</f>
        <v>0</v>
      </c>
      <c r="K645" s="135" t="s">
        <v>197</v>
      </c>
      <c r="L645" s="33"/>
      <c r="M645" s="140" t="s">
        <v>19</v>
      </c>
      <c r="N645" s="141" t="s">
        <v>46</v>
      </c>
      <c r="P645" s="142">
        <f>O645*H645</f>
        <v>0</v>
      </c>
      <c r="Q645" s="142">
        <v>5.8684999999999998E-4</v>
      </c>
      <c r="R645" s="142">
        <f>Q645*H645</f>
        <v>1.9063822249999997E-2</v>
      </c>
      <c r="S645" s="142">
        <v>0</v>
      </c>
      <c r="T645" s="143">
        <f>S645*H645</f>
        <v>0</v>
      </c>
      <c r="AR645" s="144" t="s">
        <v>320</v>
      </c>
      <c r="AT645" s="144" t="s">
        <v>189</v>
      </c>
      <c r="AU645" s="144" t="s">
        <v>87</v>
      </c>
      <c r="AY645" s="18" t="s">
        <v>187</v>
      </c>
      <c r="BE645" s="145">
        <f>IF(N645="základní",J645,0)</f>
        <v>0</v>
      </c>
      <c r="BF645" s="145">
        <f>IF(N645="snížená",J645,0)</f>
        <v>0</v>
      </c>
      <c r="BG645" s="145">
        <f>IF(N645="zákl. přenesená",J645,0)</f>
        <v>0</v>
      </c>
      <c r="BH645" s="145">
        <f>IF(N645="sníž. přenesená",J645,0)</f>
        <v>0</v>
      </c>
      <c r="BI645" s="145">
        <f>IF(N645="nulová",J645,0)</f>
        <v>0</v>
      </c>
      <c r="BJ645" s="18" t="s">
        <v>87</v>
      </c>
      <c r="BK645" s="145">
        <f>ROUND(I645*H645,2)</f>
        <v>0</v>
      </c>
      <c r="BL645" s="18" t="s">
        <v>320</v>
      </c>
      <c r="BM645" s="144" t="s">
        <v>4410</v>
      </c>
    </row>
    <row r="646" spans="2:65" s="1" customFormat="1">
      <c r="B646" s="33"/>
      <c r="D646" s="146" t="s">
        <v>199</v>
      </c>
      <c r="F646" s="147" t="s">
        <v>2751</v>
      </c>
      <c r="I646" s="148"/>
      <c r="L646" s="33"/>
      <c r="M646" s="149"/>
      <c r="T646" s="52"/>
      <c r="AT646" s="18" t="s">
        <v>199</v>
      </c>
      <c r="AU646" s="18" t="s">
        <v>87</v>
      </c>
    </row>
    <row r="647" spans="2:65" s="13" customFormat="1">
      <c r="B647" s="157"/>
      <c r="D647" s="151" t="s">
        <v>201</v>
      </c>
      <c r="E647" s="158" t="s">
        <v>19</v>
      </c>
      <c r="F647" s="159" t="s">
        <v>4411</v>
      </c>
      <c r="H647" s="160">
        <v>32.484999999999999</v>
      </c>
      <c r="I647" s="161"/>
      <c r="L647" s="157"/>
      <c r="M647" s="162"/>
      <c r="T647" s="163"/>
      <c r="AT647" s="158" t="s">
        <v>201</v>
      </c>
      <c r="AU647" s="158" t="s">
        <v>87</v>
      </c>
      <c r="AV647" s="13" t="s">
        <v>87</v>
      </c>
      <c r="AW647" s="13" t="s">
        <v>33</v>
      </c>
      <c r="AX647" s="13" t="s">
        <v>74</v>
      </c>
      <c r="AY647" s="158" t="s">
        <v>187</v>
      </c>
    </row>
    <row r="648" spans="2:65" s="15" customFormat="1">
      <c r="B648" s="171"/>
      <c r="D648" s="151" t="s">
        <v>201</v>
      </c>
      <c r="E648" s="172" t="s">
        <v>19</v>
      </c>
      <c r="F648" s="173" t="s">
        <v>207</v>
      </c>
      <c r="H648" s="174">
        <v>32.484999999999999</v>
      </c>
      <c r="I648" s="175"/>
      <c r="L648" s="171"/>
      <c r="M648" s="176"/>
      <c r="T648" s="177"/>
      <c r="AT648" s="172" t="s">
        <v>201</v>
      </c>
      <c r="AU648" s="172" t="s">
        <v>87</v>
      </c>
      <c r="AV648" s="15" t="s">
        <v>193</v>
      </c>
      <c r="AW648" s="15" t="s">
        <v>33</v>
      </c>
      <c r="AX648" s="15" t="s">
        <v>81</v>
      </c>
      <c r="AY648" s="172" t="s">
        <v>187</v>
      </c>
    </row>
    <row r="649" spans="2:65" s="1" customFormat="1" ht="33" customHeight="1">
      <c r="B649" s="33"/>
      <c r="C649" s="133" t="s">
        <v>1766</v>
      </c>
      <c r="D649" s="133" t="s">
        <v>189</v>
      </c>
      <c r="E649" s="134" t="s">
        <v>2760</v>
      </c>
      <c r="F649" s="135" t="s">
        <v>2761</v>
      </c>
      <c r="G649" s="136" t="s">
        <v>384</v>
      </c>
      <c r="H649" s="137">
        <v>13.8</v>
      </c>
      <c r="I649" s="138"/>
      <c r="J649" s="139">
        <f>ROUND(I649*H649,2)</f>
        <v>0</v>
      </c>
      <c r="K649" s="135" t="s">
        <v>197</v>
      </c>
      <c r="L649" s="33"/>
      <c r="M649" s="140" t="s">
        <v>19</v>
      </c>
      <c r="N649" s="141" t="s">
        <v>46</v>
      </c>
      <c r="P649" s="142">
        <f>O649*H649</f>
        <v>0</v>
      </c>
      <c r="Q649" s="142">
        <v>6.3345000000000003E-4</v>
      </c>
      <c r="R649" s="142">
        <f>Q649*H649</f>
        <v>8.7416100000000004E-3</v>
      </c>
      <c r="S649" s="142">
        <v>0</v>
      </c>
      <c r="T649" s="143">
        <f>S649*H649</f>
        <v>0</v>
      </c>
      <c r="AR649" s="144" t="s">
        <v>320</v>
      </c>
      <c r="AT649" s="144" t="s">
        <v>189</v>
      </c>
      <c r="AU649" s="144" t="s">
        <v>87</v>
      </c>
      <c r="AY649" s="18" t="s">
        <v>187</v>
      </c>
      <c r="BE649" s="145">
        <f>IF(N649="základní",J649,0)</f>
        <v>0</v>
      </c>
      <c r="BF649" s="145">
        <f>IF(N649="snížená",J649,0)</f>
        <v>0</v>
      </c>
      <c r="BG649" s="145">
        <f>IF(N649="zákl. přenesená",J649,0)</f>
        <v>0</v>
      </c>
      <c r="BH649" s="145">
        <f>IF(N649="sníž. přenesená",J649,0)</f>
        <v>0</v>
      </c>
      <c r="BI649" s="145">
        <f>IF(N649="nulová",J649,0)</f>
        <v>0</v>
      </c>
      <c r="BJ649" s="18" t="s">
        <v>87</v>
      </c>
      <c r="BK649" s="145">
        <f>ROUND(I649*H649,2)</f>
        <v>0</v>
      </c>
      <c r="BL649" s="18" t="s">
        <v>320</v>
      </c>
      <c r="BM649" s="144" t="s">
        <v>4412</v>
      </c>
    </row>
    <row r="650" spans="2:65" s="1" customFormat="1">
      <c r="B650" s="33"/>
      <c r="D650" s="146" t="s">
        <v>199</v>
      </c>
      <c r="F650" s="147" t="s">
        <v>2763</v>
      </c>
      <c r="I650" s="148"/>
      <c r="L650" s="33"/>
      <c r="M650" s="149"/>
      <c r="T650" s="52"/>
      <c r="AT650" s="18" t="s">
        <v>199</v>
      </c>
      <c r="AU650" s="18" t="s">
        <v>87</v>
      </c>
    </row>
    <row r="651" spans="2:65" s="13" customFormat="1">
      <c r="B651" s="157"/>
      <c r="D651" s="151" t="s">
        <v>201</v>
      </c>
      <c r="E651" s="158" t="s">
        <v>19</v>
      </c>
      <c r="F651" s="159" t="s">
        <v>4413</v>
      </c>
      <c r="H651" s="160">
        <v>13.8</v>
      </c>
      <c r="I651" s="161"/>
      <c r="L651" s="157"/>
      <c r="M651" s="162"/>
      <c r="T651" s="163"/>
      <c r="AT651" s="158" t="s">
        <v>201</v>
      </c>
      <c r="AU651" s="158" t="s">
        <v>87</v>
      </c>
      <c r="AV651" s="13" t="s">
        <v>87</v>
      </c>
      <c r="AW651" s="13" t="s">
        <v>33</v>
      </c>
      <c r="AX651" s="13" t="s">
        <v>74</v>
      </c>
      <c r="AY651" s="158" t="s">
        <v>187</v>
      </c>
    </row>
    <row r="652" spans="2:65" s="15" customFormat="1">
      <c r="B652" s="171"/>
      <c r="D652" s="151" t="s">
        <v>201</v>
      </c>
      <c r="E652" s="172" t="s">
        <v>19</v>
      </c>
      <c r="F652" s="173" t="s">
        <v>207</v>
      </c>
      <c r="H652" s="174">
        <v>13.8</v>
      </c>
      <c r="I652" s="175"/>
      <c r="L652" s="171"/>
      <c r="M652" s="176"/>
      <c r="T652" s="177"/>
      <c r="AT652" s="172" t="s">
        <v>201</v>
      </c>
      <c r="AU652" s="172" t="s">
        <v>87</v>
      </c>
      <c r="AV652" s="15" t="s">
        <v>193</v>
      </c>
      <c r="AW652" s="15" t="s">
        <v>33</v>
      </c>
      <c r="AX652" s="15" t="s">
        <v>81</v>
      </c>
      <c r="AY652" s="172" t="s">
        <v>187</v>
      </c>
    </row>
    <row r="653" spans="2:65" s="1" customFormat="1" ht="33" customHeight="1">
      <c r="B653" s="33"/>
      <c r="C653" s="133" t="s">
        <v>1770</v>
      </c>
      <c r="D653" s="133" t="s">
        <v>189</v>
      </c>
      <c r="E653" s="134" t="s">
        <v>4414</v>
      </c>
      <c r="F653" s="135" t="s">
        <v>4415</v>
      </c>
      <c r="G653" s="136" t="s">
        <v>384</v>
      </c>
      <c r="H653" s="137">
        <v>2.83</v>
      </c>
      <c r="I653" s="138"/>
      <c r="J653" s="139">
        <f>ROUND(I653*H653,2)</f>
        <v>0</v>
      </c>
      <c r="K653" s="135" t="s">
        <v>197</v>
      </c>
      <c r="L653" s="33"/>
      <c r="M653" s="140" t="s">
        <v>19</v>
      </c>
      <c r="N653" s="141" t="s">
        <v>46</v>
      </c>
      <c r="P653" s="142">
        <f>O653*H653</f>
        <v>0</v>
      </c>
      <c r="Q653" s="142">
        <v>1.4954499999999999E-3</v>
      </c>
      <c r="R653" s="142">
        <f>Q653*H653</f>
        <v>4.2321234999999997E-3</v>
      </c>
      <c r="S653" s="142">
        <v>0</v>
      </c>
      <c r="T653" s="143">
        <f>S653*H653</f>
        <v>0</v>
      </c>
      <c r="AR653" s="144" t="s">
        <v>320</v>
      </c>
      <c r="AT653" s="144" t="s">
        <v>189</v>
      </c>
      <c r="AU653" s="144" t="s">
        <v>87</v>
      </c>
      <c r="AY653" s="18" t="s">
        <v>187</v>
      </c>
      <c r="BE653" s="145">
        <f>IF(N653="základní",J653,0)</f>
        <v>0</v>
      </c>
      <c r="BF653" s="145">
        <f>IF(N653="snížená",J653,0)</f>
        <v>0</v>
      </c>
      <c r="BG653" s="145">
        <f>IF(N653="zákl. přenesená",J653,0)</f>
        <v>0</v>
      </c>
      <c r="BH653" s="145">
        <f>IF(N653="sníž. přenesená",J653,0)</f>
        <v>0</v>
      </c>
      <c r="BI653" s="145">
        <f>IF(N653="nulová",J653,0)</f>
        <v>0</v>
      </c>
      <c r="BJ653" s="18" t="s">
        <v>87</v>
      </c>
      <c r="BK653" s="145">
        <f>ROUND(I653*H653,2)</f>
        <v>0</v>
      </c>
      <c r="BL653" s="18" t="s">
        <v>320</v>
      </c>
      <c r="BM653" s="144" t="s">
        <v>4416</v>
      </c>
    </row>
    <row r="654" spans="2:65" s="1" customFormat="1">
      <c r="B654" s="33"/>
      <c r="D654" s="146" t="s">
        <v>199</v>
      </c>
      <c r="F654" s="147" t="s">
        <v>4417</v>
      </c>
      <c r="I654" s="148"/>
      <c r="L654" s="33"/>
      <c r="M654" s="149"/>
      <c r="T654" s="52"/>
      <c r="AT654" s="18" t="s">
        <v>199</v>
      </c>
      <c r="AU654" s="18" t="s">
        <v>87</v>
      </c>
    </row>
    <row r="655" spans="2:65" s="12" customFormat="1">
      <c r="B655" s="150"/>
      <c r="D655" s="151" t="s">
        <v>201</v>
      </c>
      <c r="E655" s="152" t="s">
        <v>19</v>
      </c>
      <c r="F655" s="153" t="s">
        <v>4050</v>
      </c>
      <c r="H655" s="152" t="s">
        <v>19</v>
      </c>
      <c r="I655" s="154"/>
      <c r="L655" s="150"/>
      <c r="M655" s="155"/>
      <c r="T655" s="156"/>
      <c r="AT655" s="152" t="s">
        <v>201</v>
      </c>
      <c r="AU655" s="152" t="s">
        <v>87</v>
      </c>
      <c r="AV655" s="12" t="s">
        <v>81</v>
      </c>
      <c r="AW655" s="12" t="s">
        <v>33</v>
      </c>
      <c r="AX655" s="12" t="s">
        <v>74</v>
      </c>
      <c r="AY655" s="152" t="s">
        <v>187</v>
      </c>
    </row>
    <row r="656" spans="2:65" s="12" customFormat="1">
      <c r="B656" s="150"/>
      <c r="D656" s="151" t="s">
        <v>201</v>
      </c>
      <c r="E656" s="152" t="s">
        <v>19</v>
      </c>
      <c r="F656" s="153" t="s">
        <v>4165</v>
      </c>
      <c r="H656" s="152" t="s">
        <v>19</v>
      </c>
      <c r="I656" s="154"/>
      <c r="L656" s="150"/>
      <c r="M656" s="155"/>
      <c r="T656" s="156"/>
      <c r="AT656" s="152" t="s">
        <v>201</v>
      </c>
      <c r="AU656" s="152" t="s">
        <v>87</v>
      </c>
      <c r="AV656" s="12" t="s">
        <v>81</v>
      </c>
      <c r="AW656" s="12" t="s">
        <v>33</v>
      </c>
      <c r="AX656" s="12" t="s">
        <v>74</v>
      </c>
      <c r="AY656" s="152" t="s">
        <v>187</v>
      </c>
    </row>
    <row r="657" spans="2:65" s="13" customFormat="1">
      <c r="B657" s="157"/>
      <c r="D657" s="151" t="s">
        <v>201</v>
      </c>
      <c r="E657" s="158" t="s">
        <v>19</v>
      </c>
      <c r="F657" s="159" t="s">
        <v>4166</v>
      </c>
      <c r="H657" s="160">
        <v>1.94</v>
      </c>
      <c r="I657" s="161"/>
      <c r="L657" s="157"/>
      <c r="M657" s="162"/>
      <c r="T657" s="163"/>
      <c r="AT657" s="158" t="s">
        <v>201</v>
      </c>
      <c r="AU657" s="158" t="s">
        <v>87</v>
      </c>
      <c r="AV657" s="13" t="s">
        <v>87</v>
      </c>
      <c r="AW657" s="13" t="s">
        <v>33</v>
      </c>
      <c r="AX657" s="13" t="s">
        <v>74</v>
      </c>
      <c r="AY657" s="158" t="s">
        <v>187</v>
      </c>
    </row>
    <row r="658" spans="2:65" s="13" customFormat="1">
      <c r="B658" s="157"/>
      <c r="D658" s="151" t="s">
        <v>201</v>
      </c>
      <c r="E658" s="158" t="s">
        <v>19</v>
      </c>
      <c r="F658" s="159" t="s">
        <v>4167</v>
      </c>
      <c r="H658" s="160">
        <v>0.89</v>
      </c>
      <c r="I658" s="161"/>
      <c r="L658" s="157"/>
      <c r="M658" s="162"/>
      <c r="T658" s="163"/>
      <c r="AT658" s="158" t="s">
        <v>201</v>
      </c>
      <c r="AU658" s="158" t="s">
        <v>87</v>
      </c>
      <c r="AV658" s="13" t="s">
        <v>87</v>
      </c>
      <c r="AW658" s="13" t="s">
        <v>33</v>
      </c>
      <c r="AX658" s="13" t="s">
        <v>74</v>
      </c>
      <c r="AY658" s="158" t="s">
        <v>187</v>
      </c>
    </row>
    <row r="659" spans="2:65" s="15" customFormat="1">
      <c r="B659" s="171"/>
      <c r="D659" s="151" t="s">
        <v>201</v>
      </c>
      <c r="E659" s="172" t="s">
        <v>19</v>
      </c>
      <c r="F659" s="173" t="s">
        <v>207</v>
      </c>
      <c r="H659" s="174">
        <v>2.83</v>
      </c>
      <c r="I659" s="175"/>
      <c r="L659" s="171"/>
      <c r="M659" s="176"/>
      <c r="T659" s="177"/>
      <c r="AT659" s="172" t="s">
        <v>201</v>
      </c>
      <c r="AU659" s="172" t="s">
        <v>87</v>
      </c>
      <c r="AV659" s="15" t="s">
        <v>193</v>
      </c>
      <c r="AW659" s="15" t="s">
        <v>33</v>
      </c>
      <c r="AX659" s="15" t="s">
        <v>81</v>
      </c>
      <c r="AY659" s="172" t="s">
        <v>187</v>
      </c>
    </row>
    <row r="660" spans="2:65" s="1" customFormat="1" ht="49.2" customHeight="1">
      <c r="B660" s="33"/>
      <c r="C660" s="133" t="s">
        <v>1774</v>
      </c>
      <c r="D660" s="133" t="s">
        <v>189</v>
      </c>
      <c r="E660" s="134" t="s">
        <v>4418</v>
      </c>
      <c r="F660" s="135" t="s">
        <v>4419</v>
      </c>
      <c r="G660" s="136" t="s">
        <v>248</v>
      </c>
      <c r="H660" s="137">
        <v>6</v>
      </c>
      <c r="I660" s="138"/>
      <c r="J660" s="139">
        <f>ROUND(I660*H660,2)</f>
        <v>0</v>
      </c>
      <c r="K660" s="135" t="s">
        <v>197</v>
      </c>
      <c r="L660" s="33"/>
      <c r="M660" s="140" t="s">
        <v>19</v>
      </c>
      <c r="N660" s="141" t="s">
        <v>46</v>
      </c>
      <c r="P660" s="142">
        <f>O660*H660</f>
        <v>0</v>
      </c>
      <c r="Q660" s="142">
        <v>0</v>
      </c>
      <c r="R660" s="142">
        <f>Q660*H660</f>
        <v>0</v>
      </c>
      <c r="S660" s="142">
        <v>0</v>
      </c>
      <c r="T660" s="143">
        <f>S660*H660</f>
        <v>0</v>
      </c>
      <c r="AR660" s="144" t="s">
        <v>320</v>
      </c>
      <c r="AT660" s="144" t="s">
        <v>189</v>
      </c>
      <c r="AU660" s="144" t="s">
        <v>87</v>
      </c>
      <c r="AY660" s="18" t="s">
        <v>187</v>
      </c>
      <c r="BE660" s="145">
        <f>IF(N660="základní",J660,0)</f>
        <v>0</v>
      </c>
      <c r="BF660" s="145">
        <f>IF(N660="snížená",J660,0)</f>
        <v>0</v>
      </c>
      <c r="BG660" s="145">
        <f>IF(N660="zákl. přenesená",J660,0)</f>
        <v>0</v>
      </c>
      <c r="BH660" s="145">
        <f>IF(N660="sníž. přenesená",J660,0)</f>
        <v>0</v>
      </c>
      <c r="BI660" s="145">
        <f>IF(N660="nulová",J660,0)</f>
        <v>0</v>
      </c>
      <c r="BJ660" s="18" t="s">
        <v>87</v>
      </c>
      <c r="BK660" s="145">
        <f>ROUND(I660*H660,2)</f>
        <v>0</v>
      </c>
      <c r="BL660" s="18" t="s">
        <v>320</v>
      </c>
      <c r="BM660" s="144" t="s">
        <v>4420</v>
      </c>
    </row>
    <row r="661" spans="2:65" s="1" customFormat="1">
      <c r="B661" s="33"/>
      <c r="D661" s="146" t="s">
        <v>199</v>
      </c>
      <c r="F661" s="147" t="s">
        <v>4421</v>
      </c>
      <c r="I661" s="148"/>
      <c r="L661" s="33"/>
      <c r="M661" s="149"/>
      <c r="T661" s="52"/>
      <c r="AT661" s="18" t="s">
        <v>199</v>
      </c>
      <c r="AU661" s="18" t="s">
        <v>87</v>
      </c>
    </row>
    <row r="662" spans="2:65" s="1" customFormat="1" ht="37.950000000000003" customHeight="1">
      <c r="B662" s="33"/>
      <c r="C662" s="133" t="s">
        <v>1781</v>
      </c>
      <c r="D662" s="133" t="s">
        <v>189</v>
      </c>
      <c r="E662" s="134" t="s">
        <v>4422</v>
      </c>
      <c r="F662" s="135" t="s">
        <v>4423</v>
      </c>
      <c r="G662" s="136" t="s">
        <v>384</v>
      </c>
      <c r="H662" s="137">
        <v>6.6050000000000004</v>
      </c>
      <c r="I662" s="138"/>
      <c r="J662" s="139">
        <f>ROUND(I662*H662,2)</f>
        <v>0</v>
      </c>
      <c r="K662" s="135" t="s">
        <v>197</v>
      </c>
      <c r="L662" s="33"/>
      <c r="M662" s="140" t="s">
        <v>19</v>
      </c>
      <c r="N662" s="141" t="s">
        <v>46</v>
      </c>
      <c r="P662" s="142">
        <f>O662*H662</f>
        <v>0</v>
      </c>
      <c r="Q662" s="142">
        <v>5.9124999999999998E-4</v>
      </c>
      <c r="R662" s="142">
        <f>Q662*H662</f>
        <v>3.9052062499999999E-3</v>
      </c>
      <c r="S662" s="142">
        <v>0</v>
      </c>
      <c r="T662" s="143">
        <f>S662*H662</f>
        <v>0</v>
      </c>
      <c r="AR662" s="144" t="s">
        <v>320</v>
      </c>
      <c r="AT662" s="144" t="s">
        <v>189</v>
      </c>
      <c r="AU662" s="144" t="s">
        <v>87</v>
      </c>
      <c r="AY662" s="18" t="s">
        <v>187</v>
      </c>
      <c r="BE662" s="145">
        <f>IF(N662="základní",J662,0)</f>
        <v>0</v>
      </c>
      <c r="BF662" s="145">
        <f>IF(N662="snížená",J662,0)</f>
        <v>0</v>
      </c>
      <c r="BG662" s="145">
        <f>IF(N662="zákl. přenesená",J662,0)</f>
        <v>0</v>
      </c>
      <c r="BH662" s="145">
        <f>IF(N662="sníž. přenesená",J662,0)</f>
        <v>0</v>
      </c>
      <c r="BI662" s="145">
        <f>IF(N662="nulová",J662,0)</f>
        <v>0</v>
      </c>
      <c r="BJ662" s="18" t="s">
        <v>87</v>
      </c>
      <c r="BK662" s="145">
        <f>ROUND(I662*H662,2)</f>
        <v>0</v>
      </c>
      <c r="BL662" s="18" t="s">
        <v>320</v>
      </c>
      <c r="BM662" s="144" t="s">
        <v>4424</v>
      </c>
    </row>
    <row r="663" spans="2:65" s="1" customFormat="1">
      <c r="B663" s="33"/>
      <c r="D663" s="146" t="s">
        <v>199</v>
      </c>
      <c r="F663" s="147" t="s">
        <v>4425</v>
      </c>
      <c r="I663" s="148"/>
      <c r="L663" s="33"/>
      <c r="M663" s="149"/>
      <c r="T663" s="52"/>
      <c r="AT663" s="18" t="s">
        <v>199</v>
      </c>
      <c r="AU663" s="18" t="s">
        <v>87</v>
      </c>
    </row>
    <row r="664" spans="2:65" s="1" customFormat="1" ht="24.15" customHeight="1">
      <c r="B664" s="33"/>
      <c r="C664" s="133" t="s">
        <v>1785</v>
      </c>
      <c r="D664" s="133" t="s">
        <v>189</v>
      </c>
      <c r="E664" s="134" t="s">
        <v>2819</v>
      </c>
      <c r="F664" s="135" t="s">
        <v>2820</v>
      </c>
      <c r="G664" s="136" t="s">
        <v>384</v>
      </c>
      <c r="H664" s="137">
        <v>13.8</v>
      </c>
      <c r="I664" s="138"/>
      <c r="J664" s="139">
        <f>ROUND(I664*H664,2)</f>
        <v>0</v>
      </c>
      <c r="K664" s="135" t="s">
        <v>197</v>
      </c>
      <c r="L664" s="33"/>
      <c r="M664" s="140" t="s">
        <v>19</v>
      </c>
      <c r="N664" s="141" t="s">
        <v>46</v>
      </c>
      <c r="P664" s="142">
        <f>O664*H664</f>
        <v>0</v>
      </c>
      <c r="Q664" s="142">
        <v>9.0835000000000004E-4</v>
      </c>
      <c r="R664" s="142">
        <f>Q664*H664</f>
        <v>1.2535230000000001E-2</v>
      </c>
      <c r="S664" s="142">
        <v>0</v>
      </c>
      <c r="T664" s="143">
        <f>S664*H664</f>
        <v>0</v>
      </c>
      <c r="AR664" s="144" t="s">
        <v>320</v>
      </c>
      <c r="AT664" s="144" t="s">
        <v>189</v>
      </c>
      <c r="AU664" s="144" t="s">
        <v>87</v>
      </c>
      <c r="AY664" s="18" t="s">
        <v>187</v>
      </c>
      <c r="BE664" s="145">
        <f>IF(N664="základní",J664,0)</f>
        <v>0</v>
      </c>
      <c r="BF664" s="145">
        <f>IF(N664="snížená",J664,0)</f>
        <v>0</v>
      </c>
      <c r="BG664" s="145">
        <f>IF(N664="zákl. přenesená",J664,0)</f>
        <v>0</v>
      </c>
      <c r="BH664" s="145">
        <f>IF(N664="sníž. přenesená",J664,0)</f>
        <v>0</v>
      </c>
      <c r="BI664" s="145">
        <f>IF(N664="nulová",J664,0)</f>
        <v>0</v>
      </c>
      <c r="BJ664" s="18" t="s">
        <v>87</v>
      </c>
      <c r="BK664" s="145">
        <f>ROUND(I664*H664,2)</f>
        <v>0</v>
      </c>
      <c r="BL664" s="18" t="s">
        <v>320</v>
      </c>
      <c r="BM664" s="144" t="s">
        <v>4426</v>
      </c>
    </row>
    <row r="665" spans="2:65" s="1" customFormat="1">
      <c r="B665" s="33"/>
      <c r="D665" s="146" t="s">
        <v>199</v>
      </c>
      <c r="F665" s="147" t="s">
        <v>2822</v>
      </c>
      <c r="I665" s="148"/>
      <c r="L665" s="33"/>
      <c r="M665" s="149"/>
      <c r="T665" s="52"/>
      <c r="AT665" s="18" t="s">
        <v>199</v>
      </c>
      <c r="AU665" s="18" t="s">
        <v>87</v>
      </c>
    </row>
    <row r="666" spans="2:65" s="13" customFormat="1">
      <c r="B666" s="157"/>
      <c r="D666" s="151" t="s">
        <v>201</v>
      </c>
      <c r="E666" s="158" t="s">
        <v>19</v>
      </c>
      <c r="F666" s="159" t="s">
        <v>4413</v>
      </c>
      <c r="H666" s="160">
        <v>13.8</v>
      </c>
      <c r="I666" s="161"/>
      <c r="L666" s="157"/>
      <c r="M666" s="162"/>
      <c r="T666" s="163"/>
      <c r="AT666" s="158" t="s">
        <v>201</v>
      </c>
      <c r="AU666" s="158" t="s">
        <v>87</v>
      </c>
      <c r="AV666" s="13" t="s">
        <v>87</v>
      </c>
      <c r="AW666" s="13" t="s">
        <v>33</v>
      </c>
      <c r="AX666" s="13" t="s">
        <v>74</v>
      </c>
      <c r="AY666" s="158" t="s">
        <v>187</v>
      </c>
    </row>
    <row r="667" spans="2:65" s="15" customFormat="1">
      <c r="B667" s="171"/>
      <c r="D667" s="151" t="s">
        <v>201</v>
      </c>
      <c r="E667" s="172" t="s">
        <v>19</v>
      </c>
      <c r="F667" s="173" t="s">
        <v>207</v>
      </c>
      <c r="H667" s="174">
        <v>13.8</v>
      </c>
      <c r="I667" s="175"/>
      <c r="L667" s="171"/>
      <c r="M667" s="176"/>
      <c r="T667" s="177"/>
      <c r="AT667" s="172" t="s">
        <v>201</v>
      </c>
      <c r="AU667" s="172" t="s">
        <v>87</v>
      </c>
      <c r="AV667" s="15" t="s">
        <v>193</v>
      </c>
      <c r="AW667" s="15" t="s">
        <v>33</v>
      </c>
      <c r="AX667" s="15" t="s">
        <v>81</v>
      </c>
      <c r="AY667" s="172" t="s">
        <v>187</v>
      </c>
    </row>
    <row r="668" spans="2:65" s="1" customFormat="1" ht="33" customHeight="1">
      <c r="B668" s="33"/>
      <c r="C668" s="133" t="s">
        <v>1791</v>
      </c>
      <c r="D668" s="133" t="s">
        <v>189</v>
      </c>
      <c r="E668" s="134" t="s">
        <v>2831</v>
      </c>
      <c r="F668" s="135" t="s">
        <v>2832</v>
      </c>
      <c r="G668" s="136" t="s">
        <v>248</v>
      </c>
      <c r="H668" s="137">
        <v>2</v>
      </c>
      <c r="I668" s="138"/>
      <c r="J668" s="139">
        <f>ROUND(I668*H668,2)</f>
        <v>0</v>
      </c>
      <c r="K668" s="135" t="s">
        <v>197</v>
      </c>
      <c r="L668" s="33"/>
      <c r="M668" s="140" t="s">
        <v>19</v>
      </c>
      <c r="N668" s="141" t="s">
        <v>46</v>
      </c>
      <c r="P668" s="142">
        <f>O668*H668</f>
        <v>0</v>
      </c>
      <c r="Q668" s="142">
        <v>1.94E-4</v>
      </c>
      <c r="R668" s="142">
        <f>Q668*H668</f>
        <v>3.88E-4</v>
      </c>
      <c r="S668" s="142">
        <v>0</v>
      </c>
      <c r="T668" s="143">
        <f>S668*H668</f>
        <v>0</v>
      </c>
      <c r="AR668" s="144" t="s">
        <v>320</v>
      </c>
      <c r="AT668" s="144" t="s">
        <v>189</v>
      </c>
      <c r="AU668" s="144" t="s">
        <v>87</v>
      </c>
      <c r="AY668" s="18" t="s">
        <v>187</v>
      </c>
      <c r="BE668" s="145">
        <f>IF(N668="základní",J668,0)</f>
        <v>0</v>
      </c>
      <c r="BF668" s="145">
        <f>IF(N668="snížená",J668,0)</f>
        <v>0</v>
      </c>
      <c r="BG668" s="145">
        <f>IF(N668="zákl. přenesená",J668,0)</f>
        <v>0</v>
      </c>
      <c r="BH668" s="145">
        <f>IF(N668="sníž. přenesená",J668,0)</f>
        <v>0</v>
      </c>
      <c r="BI668" s="145">
        <f>IF(N668="nulová",J668,0)</f>
        <v>0</v>
      </c>
      <c r="BJ668" s="18" t="s">
        <v>87</v>
      </c>
      <c r="BK668" s="145">
        <f>ROUND(I668*H668,2)</f>
        <v>0</v>
      </c>
      <c r="BL668" s="18" t="s">
        <v>320</v>
      </c>
      <c r="BM668" s="144" t="s">
        <v>4427</v>
      </c>
    </row>
    <row r="669" spans="2:65" s="1" customFormat="1">
      <c r="B669" s="33"/>
      <c r="D669" s="146" t="s">
        <v>199</v>
      </c>
      <c r="F669" s="147" t="s">
        <v>2834</v>
      </c>
      <c r="I669" s="148"/>
      <c r="L669" s="33"/>
      <c r="M669" s="149"/>
      <c r="T669" s="52"/>
      <c r="AT669" s="18" t="s">
        <v>199</v>
      </c>
      <c r="AU669" s="18" t="s">
        <v>87</v>
      </c>
    </row>
    <row r="670" spans="2:65" s="1" customFormat="1" ht="24.15" customHeight="1">
      <c r="B670" s="33"/>
      <c r="C670" s="133" t="s">
        <v>1795</v>
      </c>
      <c r="D670" s="133" t="s">
        <v>189</v>
      </c>
      <c r="E670" s="134" t="s">
        <v>2843</v>
      </c>
      <c r="F670" s="135" t="s">
        <v>2844</v>
      </c>
      <c r="G670" s="136" t="s">
        <v>384</v>
      </c>
      <c r="H670" s="137">
        <v>6.5</v>
      </c>
      <c r="I670" s="138"/>
      <c r="J670" s="139">
        <f>ROUND(I670*H670,2)</f>
        <v>0</v>
      </c>
      <c r="K670" s="135" t="s">
        <v>197</v>
      </c>
      <c r="L670" s="33"/>
      <c r="M670" s="140" t="s">
        <v>19</v>
      </c>
      <c r="N670" s="141" t="s">
        <v>46</v>
      </c>
      <c r="P670" s="142">
        <f>O670*H670</f>
        <v>0</v>
      </c>
      <c r="Q670" s="142">
        <v>1.1280000000000001E-3</v>
      </c>
      <c r="R670" s="142">
        <f>Q670*H670</f>
        <v>7.3320000000000008E-3</v>
      </c>
      <c r="S670" s="142">
        <v>0</v>
      </c>
      <c r="T670" s="143">
        <f>S670*H670</f>
        <v>0</v>
      </c>
      <c r="AR670" s="144" t="s">
        <v>320</v>
      </c>
      <c r="AT670" s="144" t="s">
        <v>189</v>
      </c>
      <c r="AU670" s="144" t="s">
        <v>87</v>
      </c>
      <c r="AY670" s="18" t="s">
        <v>187</v>
      </c>
      <c r="BE670" s="145">
        <f>IF(N670="základní",J670,0)</f>
        <v>0</v>
      </c>
      <c r="BF670" s="145">
        <f>IF(N670="snížená",J670,0)</f>
        <v>0</v>
      </c>
      <c r="BG670" s="145">
        <f>IF(N670="zákl. přenesená",J670,0)</f>
        <v>0</v>
      </c>
      <c r="BH670" s="145">
        <f>IF(N670="sníž. přenesená",J670,0)</f>
        <v>0</v>
      </c>
      <c r="BI670" s="145">
        <f>IF(N670="nulová",J670,0)</f>
        <v>0</v>
      </c>
      <c r="BJ670" s="18" t="s">
        <v>87</v>
      </c>
      <c r="BK670" s="145">
        <f>ROUND(I670*H670,2)</f>
        <v>0</v>
      </c>
      <c r="BL670" s="18" t="s">
        <v>320</v>
      </c>
      <c r="BM670" s="144" t="s">
        <v>4428</v>
      </c>
    </row>
    <row r="671" spans="2:65" s="1" customFormat="1">
      <c r="B671" s="33"/>
      <c r="D671" s="146" t="s">
        <v>199</v>
      </c>
      <c r="F671" s="147" t="s">
        <v>2846</v>
      </c>
      <c r="I671" s="148"/>
      <c r="L671" s="33"/>
      <c r="M671" s="149"/>
      <c r="T671" s="52"/>
      <c r="AT671" s="18" t="s">
        <v>199</v>
      </c>
      <c r="AU671" s="18" t="s">
        <v>87</v>
      </c>
    </row>
    <row r="672" spans="2:65" s="1" customFormat="1" ht="55.5" customHeight="1">
      <c r="B672" s="33"/>
      <c r="C672" s="133" t="s">
        <v>1800</v>
      </c>
      <c r="D672" s="133" t="s">
        <v>189</v>
      </c>
      <c r="E672" s="134" t="s">
        <v>2849</v>
      </c>
      <c r="F672" s="135" t="s">
        <v>2850</v>
      </c>
      <c r="G672" s="136" t="s">
        <v>2018</v>
      </c>
      <c r="H672" s="194"/>
      <c r="I672" s="138"/>
      <c r="J672" s="139">
        <f>ROUND(I672*H672,2)</f>
        <v>0</v>
      </c>
      <c r="K672" s="135" t="s">
        <v>197</v>
      </c>
      <c r="L672" s="33"/>
      <c r="M672" s="140" t="s">
        <v>19</v>
      </c>
      <c r="N672" s="141" t="s">
        <v>46</v>
      </c>
      <c r="P672" s="142">
        <f>O672*H672</f>
        <v>0</v>
      </c>
      <c r="Q672" s="142">
        <v>0</v>
      </c>
      <c r="R672" s="142">
        <f>Q672*H672</f>
        <v>0</v>
      </c>
      <c r="S672" s="142">
        <v>0</v>
      </c>
      <c r="T672" s="143">
        <f>S672*H672</f>
        <v>0</v>
      </c>
      <c r="AR672" s="144" t="s">
        <v>320</v>
      </c>
      <c r="AT672" s="144" t="s">
        <v>189</v>
      </c>
      <c r="AU672" s="144" t="s">
        <v>87</v>
      </c>
      <c r="AY672" s="18" t="s">
        <v>187</v>
      </c>
      <c r="BE672" s="145">
        <f>IF(N672="základní",J672,0)</f>
        <v>0</v>
      </c>
      <c r="BF672" s="145">
        <f>IF(N672="snížená",J672,0)</f>
        <v>0</v>
      </c>
      <c r="BG672" s="145">
        <f>IF(N672="zákl. přenesená",J672,0)</f>
        <v>0</v>
      </c>
      <c r="BH672" s="145">
        <f>IF(N672="sníž. přenesená",J672,0)</f>
        <v>0</v>
      </c>
      <c r="BI672" s="145">
        <f>IF(N672="nulová",J672,0)</f>
        <v>0</v>
      </c>
      <c r="BJ672" s="18" t="s">
        <v>87</v>
      </c>
      <c r="BK672" s="145">
        <f>ROUND(I672*H672,2)</f>
        <v>0</v>
      </c>
      <c r="BL672" s="18" t="s">
        <v>320</v>
      </c>
      <c r="BM672" s="144" t="s">
        <v>4429</v>
      </c>
    </row>
    <row r="673" spans="2:65" s="1" customFormat="1">
      <c r="B673" s="33"/>
      <c r="D673" s="146" t="s">
        <v>199</v>
      </c>
      <c r="F673" s="147" t="s">
        <v>2852</v>
      </c>
      <c r="I673" s="148"/>
      <c r="L673" s="33"/>
      <c r="M673" s="149"/>
      <c r="T673" s="52"/>
      <c r="AT673" s="18" t="s">
        <v>199</v>
      </c>
      <c r="AU673" s="18" t="s">
        <v>87</v>
      </c>
    </row>
    <row r="674" spans="2:65" s="11" customFormat="1" ht="22.95" customHeight="1">
      <c r="B674" s="121"/>
      <c r="D674" s="122" t="s">
        <v>73</v>
      </c>
      <c r="E674" s="131" t="s">
        <v>743</v>
      </c>
      <c r="F674" s="131" t="s">
        <v>744</v>
      </c>
      <c r="I674" s="124"/>
      <c r="J674" s="132">
        <f>BK674</f>
        <v>0</v>
      </c>
      <c r="L674" s="121"/>
      <c r="M674" s="126"/>
      <c r="P674" s="127">
        <f>SUM(P675:P692)</f>
        <v>0</v>
      </c>
      <c r="R674" s="127">
        <f>SUM(R675:R692)</f>
        <v>3.7787520000000005E-2</v>
      </c>
      <c r="T674" s="128">
        <f>SUM(T675:T692)</f>
        <v>2.1752026399999997</v>
      </c>
      <c r="AR674" s="122" t="s">
        <v>87</v>
      </c>
      <c r="AT674" s="129" t="s">
        <v>73</v>
      </c>
      <c r="AU674" s="129" t="s">
        <v>81</v>
      </c>
      <c r="AY674" s="122" t="s">
        <v>187</v>
      </c>
      <c r="BK674" s="130">
        <f>SUM(BK675:BK692)</f>
        <v>0</v>
      </c>
    </row>
    <row r="675" spans="2:65" s="1" customFormat="1" ht="24.15" customHeight="1">
      <c r="B675" s="33"/>
      <c r="C675" s="133" t="s">
        <v>1807</v>
      </c>
      <c r="D675" s="133" t="s">
        <v>189</v>
      </c>
      <c r="E675" s="134" t="s">
        <v>746</v>
      </c>
      <c r="F675" s="135" t="s">
        <v>747</v>
      </c>
      <c r="G675" s="136" t="s">
        <v>138</v>
      </c>
      <c r="H675" s="137">
        <v>44.357999999999997</v>
      </c>
      <c r="I675" s="138"/>
      <c r="J675" s="139">
        <f>ROUND(I675*H675,2)</f>
        <v>0</v>
      </c>
      <c r="K675" s="135" t="s">
        <v>197</v>
      </c>
      <c r="L675" s="33"/>
      <c r="M675" s="140" t="s">
        <v>19</v>
      </c>
      <c r="N675" s="141" t="s">
        <v>46</v>
      </c>
      <c r="P675" s="142">
        <f>O675*H675</f>
        <v>0</v>
      </c>
      <c r="Q675" s="142">
        <v>2.0000000000000001E-4</v>
      </c>
      <c r="R675" s="142">
        <f>Q675*H675</f>
        <v>8.8716000000000003E-3</v>
      </c>
      <c r="S675" s="142">
        <v>1.7780000000000001E-2</v>
      </c>
      <c r="T675" s="143">
        <f>S675*H675</f>
        <v>0.78868523999999995</v>
      </c>
      <c r="AR675" s="144" t="s">
        <v>320</v>
      </c>
      <c r="AT675" s="144" t="s">
        <v>189</v>
      </c>
      <c r="AU675" s="144" t="s">
        <v>87</v>
      </c>
      <c r="AY675" s="18" t="s">
        <v>187</v>
      </c>
      <c r="BE675" s="145">
        <f>IF(N675="základní",J675,0)</f>
        <v>0</v>
      </c>
      <c r="BF675" s="145">
        <f>IF(N675="snížená",J675,0)</f>
        <v>0</v>
      </c>
      <c r="BG675" s="145">
        <f>IF(N675="zákl. přenesená",J675,0)</f>
        <v>0</v>
      </c>
      <c r="BH675" s="145">
        <f>IF(N675="sníž. přenesená",J675,0)</f>
        <v>0</v>
      </c>
      <c r="BI675" s="145">
        <f>IF(N675="nulová",J675,0)</f>
        <v>0</v>
      </c>
      <c r="BJ675" s="18" t="s">
        <v>87</v>
      </c>
      <c r="BK675" s="145">
        <f>ROUND(I675*H675,2)</f>
        <v>0</v>
      </c>
      <c r="BL675" s="18" t="s">
        <v>320</v>
      </c>
      <c r="BM675" s="144" t="s">
        <v>4430</v>
      </c>
    </row>
    <row r="676" spans="2:65" s="1" customFormat="1">
      <c r="B676" s="33"/>
      <c r="D676" s="146" t="s">
        <v>199</v>
      </c>
      <c r="F676" s="147" t="s">
        <v>749</v>
      </c>
      <c r="I676" s="148"/>
      <c r="L676" s="33"/>
      <c r="M676" s="149"/>
      <c r="T676" s="52"/>
      <c r="AT676" s="18" t="s">
        <v>199</v>
      </c>
      <c r="AU676" s="18" t="s">
        <v>87</v>
      </c>
    </row>
    <row r="677" spans="2:65" s="13" customFormat="1">
      <c r="B677" s="157"/>
      <c r="D677" s="151" t="s">
        <v>201</v>
      </c>
      <c r="E677" s="158" t="s">
        <v>19</v>
      </c>
      <c r="F677" s="159" t="s">
        <v>4431</v>
      </c>
      <c r="H677" s="160">
        <v>44.357999999999997</v>
      </c>
      <c r="I677" s="161"/>
      <c r="L677" s="157"/>
      <c r="M677" s="162"/>
      <c r="T677" s="163"/>
      <c r="AT677" s="158" t="s">
        <v>201</v>
      </c>
      <c r="AU677" s="158" t="s">
        <v>87</v>
      </c>
      <c r="AV677" s="13" t="s">
        <v>87</v>
      </c>
      <c r="AW677" s="13" t="s">
        <v>33</v>
      </c>
      <c r="AX677" s="13" t="s">
        <v>74</v>
      </c>
      <c r="AY677" s="158" t="s">
        <v>187</v>
      </c>
    </row>
    <row r="678" spans="2:65" s="15" customFormat="1">
      <c r="B678" s="171"/>
      <c r="D678" s="151" t="s">
        <v>201</v>
      </c>
      <c r="E678" s="172" t="s">
        <v>19</v>
      </c>
      <c r="F678" s="173" t="s">
        <v>207</v>
      </c>
      <c r="H678" s="174">
        <v>44.357999999999997</v>
      </c>
      <c r="I678" s="175"/>
      <c r="L678" s="171"/>
      <c r="M678" s="176"/>
      <c r="T678" s="177"/>
      <c r="AT678" s="172" t="s">
        <v>201</v>
      </c>
      <c r="AU678" s="172" t="s">
        <v>87</v>
      </c>
      <c r="AV678" s="15" t="s">
        <v>193</v>
      </c>
      <c r="AW678" s="15" t="s">
        <v>33</v>
      </c>
      <c r="AX678" s="15" t="s">
        <v>81</v>
      </c>
      <c r="AY678" s="172" t="s">
        <v>187</v>
      </c>
    </row>
    <row r="679" spans="2:65" s="1" customFormat="1" ht="33" customHeight="1">
      <c r="B679" s="33"/>
      <c r="C679" s="133" t="s">
        <v>1814</v>
      </c>
      <c r="D679" s="133" t="s">
        <v>189</v>
      </c>
      <c r="E679" s="134" t="s">
        <v>4432</v>
      </c>
      <c r="F679" s="135" t="s">
        <v>4433</v>
      </c>
      <c r="G679" s="136" t="s">
        <v>384</v>
      </c>
      <c r="H679" s="137">
        <v>4.4000000000000004</v>
      </c>
      <c r="I679" s="138"/>
      <c r="J679" s="139">
        <f>ROUND(I679*H679,2)</f>
        <v>0</v>
      </c>
      <c r="K679" s="135" t="s">
        <v>197</v>
      </c>
      <c r="L679" s="33"/>
      <c r="M679" s="140" t="s">
        <v>19</v>
      </c>
      <c r="N679" s="141" t="s">
        <v>46</v>
      </c>
      <c r="P679" s="142">
        <f>O679*H679</f>
        <v>0</v>
      </c>
      <c r="Q679" s="142">
        <v>2.8799999999999999E-5</v>
      </c>
      <c r="R679" s="142">
        <f>Q679*H679</f>
        <v>1.2672000000000001E-4</v>
      </c>
      <c r="S679" s="142">
        <v>4.6299999999999996E-3</v>
      </c>
      <c r="T679" s="143">
        <f>S679*H679</f>
        <v>2.0372000000000001E-2</v>
      </c>
      <c r="AR679" s="144" t="s">
        <v>320</v>
      </c>
      <c r="AT679" s="144" t="s">
        <v>189</v>
      </c>
      <c r="AU679" s="144" t="s">
        <v>87</v>
      </c>
      <c r="AY679" s="18" t="s">
        <v>187</v>
      </c>
      <c r="BE679" s="145">
        <f>IF(N679="základní",J679,0)</f>
        <v>0</v>
      </c>
      <c r="BF679" s="145">
        <f>IF(N679="snížená",J679,0)</f>
        <v>0</v>
      </c>
      <c r="BG679" s="145">
        <f>IF(N679="zákl. přenesená",J679,0)</f>
        <v>0</v>
      </c>
      <c r="BH679" s="145">
        <f>IF(N679="sníž. přenesená",J679,0)</f>
        <v>0</v>
      </c>
      <c r="BI679" s="145">
        <f>IF(N679="nulová",J679,0)</f>
        <v>0</v>
      </c>
      <c r="BJ679" s="18" t="s">
        <v>87</v>
      </c>
      <c r="BK679" s="145">
        <f>ROUND(I679*H679,2)</f>
        <v>0</v>
      </c>
      <c r="BL679" s="18" t="s">
        <v>320</v>
      </c>
      <c r="BM679" s="144" t="s">
        <v>4434</v>
      </c>
    </row>
    <row r="680" spans="2:65" s="1" customFormat="1">
      <c r="B680" s="33"/>
      <c r="D680" s="146" t="s">
        <v>199</v>
      </c>
      <c r="F680" s="147" t="s">
        <v>4435</v>
      </c>
      <c r="I680" s="148"/>
      <c r="L680" s="33"/>
      <c r="M680" s="149"/>
      <c r="T680" s="52"/>
      <c r="AT680" s="18" t="s">
        <v>199</v>
      </c>
      <c r="AU680" s="18" t="s">
        <v>87</v>
      </c>
    </row>
    <row r="681" spans="2:65" s="1" customFormat="1" ht="33" customHeight="1">
      <c r="B681" s="33"/>
      <c r="C681" s="133" t="s">
        <v>1819</v>
      </c>
      <c r="D681" s="133" t="s">
        <v>189</v>
      </c>
      <c r="E681" s="134" t="s">
        <v>4436</v>
      </c>
      <c r="F681" s="135" t="s">
        <v>4437</v>
      </c>
      <c r="G681" s="136" t="s">
        <v>138</v>
      </c>
      <c r="H681" s="137">
        <v>44.357999999999997</v>
      </c>
      <c r="I681" s="138"/>
      <c r="J681" s="139">
        <f>ROUND(I681*H681,2)</f>
        <v>0</v>
      </c>
      <c r="K681" s="135" t="s">
        <v>197</v>
      </c>
      <c r="L681" s="33"/>
      <c r="M681" s="140" t="s">
        <v>19</v>
      </c>
      <c r="N681" s="141" t="s">
        <v>46</v>
      </c>
      <c r="P681" s="142">
        <f>O681*H681</f>
        <v>0</v>
      </c>
      <c r="Q681" s="142">
        <v>0</v>
      </c>
      <c r="R681" s="142">
        <f>Q681*H681</f>
        <v>0</v>
      </c>
      <c r="S681" s="142">
        <v>0</v>
      </c>
      <c r="T681" s="143">
        <f>S681*H681</f>
        <v>0</v>
      </c>
      <c r="AR681" s="144" t="s">
        <v>320</v>
      </c>
      <c r="AT681" s="144" t="s">
        <v>189</v>
      </c>
      <c r="AU681" s="144" t="s">
        <v>87</v>
      </c>
      <c r="AY681" s="18" t="s">
        <v>187</v>
      </c>
      <c r="BE681" s="145">
        <f>IF(N681="základní",J681,0)</f>
        <v>0</v>
      </c>
      <c r="BF681" s="145">
        <f>IF(N681="snížená",J681,0)</f>
        <v>0</v>
      </c>
      <c r="BG681" s="145">
        <f>IF(N681="zákl. přenesená",J681,0)</f>
        <v>0</v>
      </c>
      <c r="BH681" s="145">
        <f>IF(N681="sníž. přenesená",J681,0)</f>
        <v>0</v>
      </c>
      <c r="BI681" s="145">
        <f>IF(N681="nulová",J681,0)</f>
        <v>0</v>
      </c>
      <c r="BJ681" s="18" t="s">
        <v>87</v>
      </c>
      <c r="BK681" s="145">
        <f>ROUND(I681*H681,2)</f>
        <v>0</v>
      </c>
      <c r="BL681" s="18" t="s">
        <v>320</v>
      </c>
      <c r="BM681" s="144" t="s">
        <v>4438</v>
      </c>
    </row>
    <row r="682" spans="2:65" s="1" customFormat="1">
      <c r="B682" s="33"/>
      <c r="D682" s="146" t="s">
        <v>199</v>
      </c>
      <c r="F682" s="147" t="s">
        <v>4439</v>
      </c>
      <c r="I682" s="148"/>
      <c r="L682" s="33"/>
      <c r="M682" s="149"/>
      <c r="T682" s="52"/>
      <c r="AT682" s="18" t="s">
        <v>199</v>
      </c>
      <c r="AU682" s="18" t="s">
        <v>87</v>
      </c>
    </row>
    <row r="683" spans="2:65" s="1" customFormat="1" ht="37.950000000000003" customHeight="1">
      <c r="B683" s="33"/>
      <c r="C683" s="133" t="s">
        <v>1824</v>
      </c>
      <c r="D683" s="133" t="s">
        <v>189</v>
      </c>
      <c r="E683" s="134" t="s">
        <v>4440</v>
      </c>
      <c r="F683" s="135" t="s">
        <v>4441</v>
      </c>
      <c r="G683" s="136" t="s">
        <v>384</v>
      </c>
      <c r="H683" s="137">
        <v>4.4000000000000004</v>
      </c>
      <c r="I683" s="138"/>
      <c r="J683" s="139">
        <f>ROUND(I683*H683,2)</f>
        <v>0</v>
      </c>
      <c r="K683" s="135" t="s">
        <v>197</v>
      </c>
      <c r="L683" s="33"/>
      <c r="M683" s="140" t="s">
        <v>19</v>
      </c>
      <c r="N683" s="141" t="s">
        <v>46</v>
      </c>
      <c r="P683" s="142">
        <f>O683*H683</f>
        <v>0</v>
      </c>
      <c r="Q683" s="142">
        <v>0</v>
      </c>
      <c r="R683" s="142">
        <f>Q683*H683</f>
        <v>0</v>
      </c>
      <c r="S683" s="142">
        <v>0</v>
      </c>
      <c r="T683" s="143">
        <f>S683*H683</f>
        <v>0</v>
      </c>
      <c r="AR683" s="144" t="s">
        <v>320</v>
      </c>
      <c r="AT683" s="144" t="s">
        <v>189</v>
      </c>
      <c r="AU683" s="144" t="s">
        <v>87</v>
      </c>
      <c r="AY683" s="18" t="s">
        <v>187</v>
      </c>
      <c r="BE683" s="145">
        <f>IF(N683="základní",J683,0)</f>
        <v>0</v>
      </c>
      <c r="BF683" s="145">
        <f>IF(N683="snížená",J683,0)</f>
        <v>0</v>
      </c>
      <c r="BG683" s="145">
        <f>IF(N683="zákl. přenesená",J683,0)</f>
        <v>0</v>
      </c>
      <c r="BH683" s="145">
        <f>IF(N683="sníž. přenesená",J683,0)</f>
        <v>0</v>
      </c>
      <c r="BI683" s="145">
        <f>IF(N683="nulová",J683,0)</f>
        <v>0</v>
      </c>
      <c r="BJ683" s="18" t="s">
        <v>87</v>
      </c>
      <c r="BK683" s="145">
        <f>ROUND(I683*H683,2)</f>
        <v>0</v>
      </c>
      <c r="BL683" s="18" t="s">
        <v>320</v>
      </c>
      <c r="BM683" s="144" t="s">
        <v>4442</v>
      </c>
    </row>
    <row r="684" spans="2:65" s="1" customFormat="1">
      <c r="B684" s="33"/>
      <c r="D684" s="146" t="s">
        <v>199</v>
      </c>
      <c r="F684" s="147" t="s">
        <v>4443</v>
      </c>
      <c r="I684" s="148"/>
      <c r="L684" s="33"/>
      <c r="M684" s="149"/>
      <c r="T684" s="52"/>
      <c r="AT684" s="18" t="s">
        <v>199</v>
      </c>
      <c r="AU684" s="18" t="s">
        <v>87</v>
      </c>
    </row>
    <row r="685" spans="2:65" s="1" customFormat="1" ht="24.15" customHeight="1">
      <c r="B685" s="33"/>
      <c r="C685" s="133" t="s">
        <v>1829</v>
      </c>
      <c r="D685" s="133" t="s">
        <v>189</v>
      </c>
      <c r="E685" s="134" t="s">
        <v>4444</v>
      </c>
      <c r="F685" s="135" t="s">
        <v>4445</v>
      </c>
      <c r="G685" s="136" t="s">
        <v>138</v>
      </c>
      <c r="H685" s="137">
        <v>79.38</v>
      </c>
      <c r="I685" s="138"/>
      <c r="J685" s="139">
        <f>ROUND(I685*H685,2)</f>
        <v>0</v>
      </c>
      <c r="K685" s="135" t="s">
        <v>197</v>
      </c>
      <c r="L685" s="33"/>
      <c r="M685" s="140" t="s">
        <v>19</v>
      </c>
      <c r="N685" s="141" t="s">
        <v>46</v>
      </c>
      <c r="P685" s="142">
        <f>O685*H685</f>
        <v>0</v>
      </c>
      <c r="Q685" s="142">
        <v>3.4000000000000002E-4</v>
      </c>
      <c r="R685" s="142">
        <f>Q685*H685</f>
        <v>2.6989200000000001E-2</v>
      </c>
      <c r="S685" s="142">
        <v>1.533E-2</v>
      </c>
      <c r="T685" s="143">
        <f>S685*H685</f>
        <v>1.2168953999999998</v>
      </c>
      <c r="AR685" s="144" t="s">
        <v>320</v>
      </c>
      <c r="AT685" s="144" t="s">
        <v>189</v>
      </c>
      <c r="AU685" s="144" t="s">
        <v>87</v>
      </c>
      <c r="AY685" s="18" t="s">
        <v>187</v>
      </c>
      <c r="BE685" s="145">
        <f>IF(N685="základní",J685,0)</f>
        <v>0</v>
      </c>
      <c r="BF685" s="145">
        <f>IF(N685="snížená",J685,0)</f>
        <v>0</v>
      </c>
      <c r="BG685" s="145">
        <f>IF(N685="zákl. přenesená",J685,0)</f>
        <v>0</v>
      </c>
      <c r="BH685" s="145">
        <f>IF(N685="sníž. přenesená",J685,0)</f>
        <v>0</v>
      </c>
      <c r="BI685" s="145">
        <f>IF(N685="nulová",J685,0)</f>
        <v>0</v>
      </c>
      <c r="BJ685" s="18" t="s">
        <v>87</v>
      </c>
      <c r="BK685" s="145">
        <f>ROUND(I685*H685,2)</f>
        <v>0</v>
      </c>
      <c r="BL685" s="18" t="s">
        <v>320</v>
      </c>
      <c r="BM685" s="144" t="s">
        <v>4446</v>
      </c>
    </row>
    <row r="686" spans="2:65" s="1" customFormat="1">
      <c r="B686" s="33"/>
      <c r="D686" s="146" t="s">
        <v>199</v>
      </c>
      <c r="F686" s="147" t="s">
        <v>4447</v>
      </c>
      <c r="I686" s="148"/>
      <c r="L686" s="33"/>
      <c r="M686" s="149"/>
      <c r="T686" s="52"/>
      <c r="AT686" s="18" t="s">
        <v>199</v>
      </c>
      <c r="AU686" s="18" t="s">
        <v>87</v>
      </c>
    </row>
    <row r="687" spans="2:65" s="13" customFormat="1">
      <c r="B687" s="157"/>
      <c r="D687" s="151" t="s">
        <v>201</v>
      </c>
      <c r="E687" s="158" t="s">
        <v>19</v>
      </c>
      <c r="F687" s="159" t="s">
        <v>4448</v>
      </c>
      <c r="H687" s="160">
        <v>79.38</v>
      </c>
      <c r="I687" s="161"/>
      <c r="L687" s="157"/>
      <c r="M687" s="162"/>
      <c r="T687" s="163"/>
      <c r="AT687" s="158" t="s">
        <v>201</v>
      </c>
      <c r="AU687" s="158" t="s">
        <v>87</v>
      </c>
      <c r="AV687" s="13" t="s">
        <v>87</v>
      </c>
      <c r="AW687" s="13" t="s">
        <v>33</v>
      </c>
      <c r="AX687" s="13" t="s">
        <v>74</v>
      </c>
      <c r="AY687" s="158" t="s">
        <v>187</v>
      </c>
    </row>
    <row r="688" spans="2:65" s="15" customFormat="1">
      <c r="B688" s="171"/>
      <c r="D688" s="151" t="s">
        <v>201</v>
      </c>
      <c r="E688" s="172" t="s">
        <v>19</v>
      </c>
      <c r="F688" s="173" t="s">
        <v>207</v>
      </c>
      <c r="H688" s="174">
        <v>79.38</v>
      </c>
      <c r="I688" s="175"/>
      <c r="L688" s="171"/>
      <c r="M688" s="176"/>
      <c r="T688" s="177"/>
      <c r="AT688" s="172" t="s">
        <v>201</v>
      </c>
      <c r="AU688" s="172" t="s">
        <v>87</v>
      </c>
      <c r="AV688" s="15" t="s">
        <v>193</v>
      </c>
      <c r="AW688" s="15" t="s">
        <v>33</v>
      </c>
      <c r="AX688" s="15" t="s">
        <v>81</v>
      </c>
      <c r="AY688" s="172" t="s">
        <v>187</v>
      </c>
    </row>
    <row r="689" spans="2:65" s="1" customFormat="1" ht="37.950000000000003" customHeight="1">
      <c r="B689" s="33"/>
      <c r="C689" s="133" t="s">
        <v>1854</v>
      </c>
      <c r="D689" s="133" t="s">
        <v>189</v>
      </c>
      <c r="E689" s="134" t="s">
        <v>4449</v>
      </c>
      <c r="F689" s="135" t="s">
        <v>4450</v>
      </c>
      <c r="G689" s="136" t="s">
        <v>138</v>
      </c>
      <c r="H689" s="137">
        <v>7.5</v>
      </c>
      <c r="I689" s="138"/>
      <c r="J689" s="139">
        <f>ROUND(I689*H689,2)</f>
        <v>0</v>
      </c>
      <c r="K689" s="135" t="s">
        <v>197</v>
      </c>
      <c r="L689" s="33"/>
      <c r="M689" s="140" t="s">
        <v>19</v>
      </c>
      <c r="N689" s="141" t="s">
        <v>46</v>
      </c>
      <c r="P689" s="142">
        <f>O689*H689</f>
        <v>0</v>
      </c>
      <c r="Q689" s="142">
        <v>2.4000000000000001E-4</v>
      </c>
      <c r="R689" s="142">
        <f>Q689*H689</f>
        <v>1.8E-3</v>
      </c>
      <c r="S689" s="142">
        <v>1.9900000000000001E-2</v>
      </c>
      <c r="T689" s="143">
        <f>S689*H689</f>
        <v>0.14924999999999999</v>
      </c>
      <c r="AR689" s="144" t="s">
        <v>320</v>
      </c>
      <c r="AT689" s="144" t="s">
        <v>189</v>
      </c>
      <c r="AU689" s="144" t="s">
        <v>87</v>
      </c>
      <c r="AY689" s="18" t="s">
        <v>187</v>
      </c>
      <c r="BE689" s="145">
        <f>IF(N689="základní",J689,0)</f>
        <v>0</v>
      </c>
      <c r="BF689" s="145">
        <f>IF(N689="snížená",J689,0)</f>
        <v>0</v>
      </c>
      <c r="BG689" s="145">
        <f>IF(N689="zákl. přenesená",J689,0)</f>
        <v>0</v>
      </c>
      <c r="BH689" s="145">
        <f>IF(N689="sníž. přenesená",J689,0)</f>
        <v>0</v>
      </c>
      <c r="BI689" s="145">
        <f>IF(N689="nulová",J689,0)</f>
        <v>0</v>
      </c>
      <c r="BJ689" s="18" t="s">
        <v>87</v>
      </c>
      <c r="BK689" s="145">
        <f>ROUND(I689*H689,2)</f>
        <v>0</v>
      </c>
      <c r="BL689" s="18" t="s">
        <v>320</v>
      </c>
      <c r="BM689" s="144" t="s">
        <v>4451</v>
      </c>
    </row>
    <row r="690" spans="2:65" s="1" customFormat="1">
      <c r="B690" s="33"/>
      <c r="D690" s="146" t="s">
        <v>199</v>
      </c>
      <c r="F690" s="147" t="s">
        <v>4452</v>
      </c>
      <c r="I690" s="148"/>
      <c r="L690" s="33"/>
      <c r="M690" s="149"/>
      <c r="T690" s="52"/>
      <c r="AT690" s="18" t="s">
        <v>199</v>
      </c>
      <c r="AU690" s="18" t="s">
        <v>87</v>
      </c>
    </row>
    <row r="691" spans="2:65" s="1" customFormat="1" ht="44.25" customHeight="1">
      <c r="B691" s="33"/>
      <c r="C691" s="133" t="s">
        <v>1866</v>
      </c>
      <c r="D691" s="133" t="s">
        <v>189</v>
      </c>
      <c r="E691" s="134" t="s">
        <v>2894</v>
      </c>
      <c r="F691" s="135" t="s">
        <v>2895</v>
      </c>
      <c r="G691" s="136" t="s">
        <v>2018</v>
      </c>
      <c r="H691" s="194"/>
      <c r="I691" s="138"/>
      <c r="J691" s="139">
        <f>ROUND(I691*H691,2)</f>
        <v>0</v>
      </c>
      <c r="K691" s="135" t="s">
        <v>197</v>
      </c>
      <c r="L691" s="33"/>
      <c r="M691" s="140" t="s">
        <v>19</v>
      </c>
      <c r="N691" s="141" t="s">
        <v>46</v>
      </c>
      <c r="P691" s="142">
        <f>O691*H691</f>
        <v>0</v>
      </c>
      <c r="Q691" s="142">
        <v>0</v>
      </c>
      <c r="R691" s="142">
        <f>Q691*H691</f>
        <v>0</v>
      </c>
      <c r="S691" s="142">
        <v>0</v>
      </c>
      <c r="T691" s="143">
        <f>S691*H691</f>
        <v>0</v>
      </c>
      <c r="AR691" s="144" t="s">
        <v>320</v>
      </c>
      <c r="AT691" s="144" t="s">
        <v>189</v>
      </c>
      <c r="AU691" s="144" t="s">
        <v>87</v>
      </c>
      <c r="AY691" s="18" t="s">
        <v>187</v>
      </c>
      <c r="BE691" s="145">
        <f>IF(N691="základní",J691,0)</f>
        <v>0</v>
      </c>
      <c r="BF691" s="145">
        <f>IF(N691="snížená",J691,0)</f>
        <v>0</v>
      </c>
      <c r="BG691" s="145">
        <f>IF(N691="zákl. přenesená",J691,0)</f>
        <v>0</v>
      </c>
      <c r="BH691" s="145">
        <f>IF(N691="sníž. přenesená",J691,0)</f>
        <v>0</v>
      </c>
      <c r="BI691" s="145">
        <f>IF(N691="nulová",J691,0)</f>
        <v>0</v>
      </c>
      <c r="BJ691" s="18" t="s">
        <v>87</v>
      </c>
      <c r="BK691" s="145">
        <f>ROUND(I691*H691,2)</f>
        <v>0</v>
      </c>
      <c r="BL691" s="18" t="s">
        <v>320</v>
      </c>
      <c r="BM691" s="144" t="s">
        <v>4453</v>
      </c>
    </row>
    <row r="692" spans="2:65" s="1" customFormat="1">
      <c r="B692" s="33"/>
      <c r="D692" s="146" t="s">
        <v>199</v>
      </c>
      <c r="F692" s="147" t="s">
        <v>2897</v>
      </c>
      <c r="I692" s="148"/>
      <c r="L692" s="33"/>
      <c r="M692" s="149"/>
      <c r="T692" s="52"/>
      <c r="AT692" s="18" t="s">
        <v>199</v>
      </c>
      <c r="AU692" s="18" t="s">
        <v>87</v>
      </c>
    </row>
    <row r="693" spans="2:65" s="11" customFormat="1" ht="22.95" customHeight="1">
      <c r="B693" s="121"/>
      <c r="D693" s="122" t="s">
        <v>73</v>
      </c>
      <c r="E693" s="131" t="s">
        <v>756</v>
      </c>
      <c r="F693" s="131" t="s">
        <v>757</v>
      </c>
      <c r="I693" s="124"/>
      <c r="J693" s="132">
        <f>BK693</f>
        <v>0</v>
      </c>
      <c r="L693" s="121"/>
      <c r="M693" s="126"/>
      <c r="P693" s="127">
        <f>SUM(P694:P736)</f>
        <v>0</v>
      </c>
      <c r="R693" s="127">
        <f>SUM(R694:R736)</f>
        <v>0.14011647090000001</v>
      </c>
      <c r="T693" s="128">
        <f>SUM(T694:T736)</f>
        <v>0</v>
      </c>
      <c r="AR693" s="122" t="s">
        <v>87</v>
      </c>
      <c r="AT693" s="129" t="s">
        <v>73</v>
      </c>
      <c r="AU693" s="129" t="s">
        <v>81</v>
      </c>
      <c r="AY693" s="122" t="s">
        <v>187</v>
      </c>
      <c r="BK693" s="130">
        <f>SUM(BK694:BK736)</f>
        <v>0</v>
      </c>
    </row>
    <row r="694" spans="2:65" s="1" customFormat="1" ht="24.15" customHeight="1">
      <c r="B694" s="33"/>
      <c r="C694" s="133" t="s">
        <v>1872</v>
      </c>
      <c r="D694" s="133" t="s">
        <v>189</v>
      </c>
      <c r="E694" s="134" t="s">
        <v>4454</v>
      </c>
      <c r="F694" s="135" t="s">
        <v>4455</v>
      </c>
      <c r="G694" s="136" t="s">
        <v>248</v>
      </c>
      <c r="H694" s="137">
        <v>3</v>
      </c>
      <c r="I694" s="138"/>
      <c r="J694" s="139">
        <f>ROUND(I694*H694,2)</f>
        <v>0</v>
      </c>
      <c r="K694" s="135" t="s">
        <v>197</v>
      </c>
      <c r="L694" s="33"/>
      <c r="M694" s="140" t="s">
        <v>19</v>
      </c>
      <c r="N694" s="141" t="s">
        <v>46</v>
      </c>
      <c r="P694" s="142">
        <f>O694*H694</f>
        <v>0</v>
      </c>
      <c r="Q694" s="142">
        <v>2.5560010000000001E-4</v>
      </c>
      <c r="R694" s="142">
        <f>Q694*H694</f>
        <v>7.6680030000000009E-4</v>
      </c>
      <c r="S694" s="142">
        <v>0</v>
      </c>
      <c r="T694" s="143">
        <f>S694*H694</f>
        <v>0</v>
      </c>
      <c r="AR694" s="144" t="s">
        <v>320</v>
      </c>
      <c r="AT694" s="144" t="s">
        <v>189</v>
      </c>
      <c r="AU694" s="144" t="s">
        <v>87</v>
      </c>
      <c r="AY694" s="18" t="s">
        <v>187</v>
      </c>
      <c r="BE694" s="145">
        <f>IF(N694="základní",J694,0)</f>
        <v>0</v>
      </c>
      <c r="BF694" s="145">
        <f>IF(N694="snížená",J694,0)</f>
        <v>0</v>
      </c>
      <c r="BG694" s="145">
        <f>IF(N694="zákl. přenesená",J694,0)</f>
        <v>0</v>
      </c>
      <c r="BH694" s="145">
        <f>IF(N694="sníž. přenesená",J694,0)</f>
        <v>0</v>
      </c>
      <c r="BI694" s="145">
        <f>IF(N694="nulová",J694,0)</f>
        <v>0</v>
      </c>
      <c r="BJ694" s="18" t="s">
        <v>87</v>
      </c>
      <c r="BK694" s="145">
        <f>ROUND(I694*H694,2)</f>
        <v>0</v>
      </c>
      <c r="BL694" s="18" t="s">
        <v>320</v>
      </c>
      <c r="BM694" s="144" t="s">
        <v>4456</v>
      </c>
    </row>
    <row r="695" spans="2:65" s="1" customFormat="1">
      <c r="B695" s="33"/>
      <c r="D695" s="146" t="s">
        <v>199</v>
      </c>
      <c r="F695" s="147" t="s">
        <v>4457</v>
      </c>
      <c r="I695" s="148"/>
      <c r="L695" s="33"/>
      <c r="M695" s="149"/>
      <c r="T695" s="52"/>
      <c r="AT695" s="18" t="s">
        <v>199</v>
      </c>
      <c r="AU695" s="18" t="s">
        <v>87</v>
      </c>
    </row>
    <row r="696" spans="2:65" s="12" customFormat="1">
      <c r="B696" s="150"/>
      <c r="D696" s="151" t="s">
        <v>201</v>
      </c>
      <c r="E696" s="152" t="s">
        <v>19</v>
      </c>
      <c r="F696" s="153" t="s">
        <v>4050</v>
      </c>
      <c r="H696" s="152" t="s">
        <v>19</v>
      </c>
      <c r="I696" s="154"/>
      <c r="L696" s="150"/>
      <c r="M696" s="155"/>
      <c r="T696" s="156"/>
      <c r="AT696" s="152" t="s">
        <v>201</v>
      </c>
      <c r="AU696" s="152" t="s">
        <v>87</v>
      </c>
      <c r="AV696" s="12" t="s">
        <v>81</v>
      </c>
      <c r="AW696" s="12" t="s">
        <v>33</v>
      </c>
      <c r="AX696" s="12" t="s">
        <v>74</v>
      </c>
      <c r="AY696" s="152" t="s">
        <v>187</v>
      </c>
    </row>
    <row r="697" spans="2:65" s="12" customFormat="1">
      <c r="B697" s="150"/>
      <c r="D697" s="151" t="s">
        <v>201</v>
      </c>
      <c r="E697" s="152" t="s">
        <v>19</v>
      </c>
      <c r="F697" s="153" t="s">
        <v>4165</v>
      </c>
      <c r="H697" s="152" t="s">
        <v>19</v>
      </c>
      <c r="I697" s="154"/>
      <c r="L697" s="150"/>
      <c r="M697" s="155"/>
      <c r="T697" s="156"/>
      <c r="AT697" s="152" t="s">
        <v>201</v>
      </c>
      <c r="AU697" s="152" t="s">
        <v>87</v>
      </c>
      <c r="AV697" s="12" t="s">
        <v>81</v>
      </c>
      <c r="AW697" s="12" t="s">
        <v>33</v>
      </c>
      <c r="AX697" s="12" t="s">
        <v>74</v>
      </c>
      <c r="AY697" s="152" t="s">
        <v>187</v>
      </c>
    </row>
    <row r="698" spans="2:65" s="13" customFormat="1">
      <c r="B698" s="157"/>
      <c r="D698" s="151" t="s">
        <v>201</v>
      </c>
      <c r="E698" s="158" t="s">
        <v>19</v>
      </c>
      <c r="F698" s="159" t="s">
        <v>4458</v>
      </c>
      <c r="H698" s="160">
        <v>2</v>
      </c>
      <c r="I698" s="161"/>
      <c r="L698" s="157"/>
      <c r="M698" s="162"/>
      <c r="T698" s="163"/>
      <c r="AT698" s="158" t="s">
        <v>201</v>
      </c>
      <c r="AU698" s="158" t="s">
        <v>87</v>
      </c>
      <c r="AV698" s="13" t="s">
        <v>87</v>
      </c>
      <c r="AW698" s="13" t="s">
        <v>33</v>
      </c>
      <c r="AX698" s="13" t="s">
        <v>74</v>
      </c>
      <c r="AY698" s="158" t="s">
        <v>187</v>
      </c>
    </row>
    <row r="699" spans="2:65" s="13" customFormat="1">
      <c r="B699" s="157"/>
      <c r="D699" s="151" t="s">
        <v>201</v>
      </c>
      <c r="E699" s="158" t="s">
        <v>19</v>
      </c>
      <c r="F699" s="159" t="s">
        <v>4459</v>
      </c>
      <c r="H699" s="160">
        <v>1</v>
      </c>
      <c r="I699" s="161"/>
      <c r="L699" s="157"/>
      <c r="M699" s="162"/>
      <c r="T699" s="163"/>
      <c r="AT699" s="158" t="s">
        <v>201</v>
      </c>
      <c r="AU699" s="158" t="s">
        <v>87</v>
      </c>
      <c r="AV699" s="13" t="s">
        <v>87</v>
      </c>
      <c r="AW699" s="13" t="s">
        <v>33</v>
      </c>
      <c r="AX699" s="13" t="s">
        <v>74</v>
      </c>
      <c r="AY699" s="158" t="s">
        <v>187</v>
      </c>
    </row>
    <row r="700" spans="2:65" s="15" customFormat="1">
      <c r="B700" s="171"/>
      <c r="D700" s="151" t="s">
        <v>201</v>
      </c>
      <c r="E700" s="172" t="s">
        <v>19</v>
      </c>
      <c r="F700" s="173" t="s">
        <v>207</v>
      </c>
      <c r="H700" s="174">
        <v>3</v>
      </c>
      <c r="I700" s="175"/>
      <c r="L700" s="171"/>
      <c r="M700" s="176"/>
      <c r="T700" s="177"/>
      <c r="AT700" s="172" t="s">
        <v>201</v>
      </c>
      <c r="AU700" s="172" t="s">
        <v>87</v>
      </c>
      <c r="AV700" s="15" t="s">
        <v>193</v>
      </c>
      <c r="AW700" s="15" t="s">
        <v>33</v>
      </c>
      <c r="AX700" s="15" t="s">
        <v>81</v>
      </c>
      <c r="AY700" s="172" t="s">
        <v>187</v>
      </c>
    </row>
    <row r="701" spans="2:65" s="1" customFormat="1" ht="24.15" customHeight="1">
      <c r="B701" s="33"/>
      <c r="C701" s="178" t="s">
        <v>1875</v>
      </c>
      <c r="D701" s="178" t="s">
        <v>238</v>
      </c>
      <c r="E701" s="179" t="s">
        <v>4460</v>
      </c>
      <c r="F701" s="180" t="s">
        <v>4461</v>
      </c>
      <c r="G701" s="181" t="s">
        <v>138</v>
      </c>
      <c r="H701" s="182">
        <v>1.619</v>
      </c>
      <c r="I701" s="183"/>
      <c r="J701" s="184">
        <f>ROUND(I701*H701,2)</f>
        <v>0</v>
      </c>
      <c r="K701" s="180" t="s">
        <v>19</v>
      </c>
      <c r="L701" s="185"/>
      <c r="M701" s="186" t="s">
        <v>19</v>
      </c>
      <c r="N701" s="187" t="s">
        <v>46</v>
      </c>
      <c r="P701" s="142">
        <f>O701*H701</f>
        <v>0</v>
      </c>
      <c r="Q701" s="142">
        <v>4.5830000000000003E-2</v>
      </c>
      <c r="R701" s="142">
        <f>Q701*H701</f>
        <v>7.4198769999999997E-2</v>
      </c>
      <c r="S701" s="142">
        <v>0</v>
      </c>
      <c r="T701" s="143">
        <f>S701*H701</f>
        <v>0</v>
      </c>
      <c r="AR701" s="144" t="s">
        <v>425</v>
      </c>
      <c r="AT701" s="144" t="s">
        <v>238</v>
      </c>
      <c r="AU701" s="144" t="s">
        <v>87</v>
      </c>
      <c r="AY701" s="18" t="s">
        <v>187</v>
      </c>
      <c r="BE701" s="145">
        <f>IF(N701="základní",J701,0)</f>
        <v>0</v>
      </c>
      <c r="BF701" s="145">
        <f>IF(N701="snížená",J701,0)</f>
        <v>0</v>
      </c>
      <c r="BG701" s="145">
        <f>IF(N701="zákl. přenesená",J701,0)</f>
        <v>0</v>
      </c>
      <c r="BH701" s="145">
        <f>IF(N701="sníž. přenesená",J701,0)</f>
        <v>0</v>
      </c>
      <c r="BI701" s="145">
        <f>IF(N701="nulová",J701,0)</f>
        <v>0</v>
      </c>
      <c r="BJ701" s="18" t="s">
        <v>87</v>
      </c>
      <c r="BK701" s="145">
        <f>ROUND(I701*H701,2)</f>
        <v>0</v>
      </c>
      <c r="BL701" s="18" t="s">
        <v>320</v>
      </c>
      <c r="BM701" s="144" t="s">
        <v>4462</v>
      </c>
    </row>
    <row r="702" spans="2:65" s="12" customFormat="1">
      <c r="B702" s="150"/>
      <c r="D702" s="151" t="s">
        <v>201</v>
      </c>
      <c r="E702" s="152" t="s">
        <v>19</v>
      </c>
      <c r="F702" s="153" t="s">
        <v>4050</v>
      </c>
      <c r="H702" s="152" t="s">
        <v>19</v>
      </c>
      <c r="I702" s="154"/>
      <c r="L702" s="150"/>
      <c r="M702" s="155"/>
      <c r="T702" s="156"/>
      <c r="AT702" s="152" t="s">
        <v>201</v>
      </c>
      <c r="AU702" s="152" t="s">
        <v>87</v>
      </c>
      <c r="AV702" s="12" t="s">
        <v>81</v>
      </c>
      <c r="AW702" s="12" t="s">
        <v>33</v>
      </c>
      <c r="AX702" s="12" t="s">
        <v>74</v>
      </c>
      <c r="AY702" s="152" t="s">
        <v>187</v>
      </c>
    </row>
    <row r="703" spans="2:65" s="12" customFormat="1">
      <c r="B703" s="150"/>
      <c r="D703" s="151" t="s">
        <v>201</v>
      </c>
      <c r="E703" s="152" t="s">
        <v>19</v>
      </c>
      <c r="F703" s="153" t="s">
        <v>4165</v>
      </c>
      <c r="H703" s="152" t="s">
        <v>19</v>
      </c>
      <c r="I703" s="154"/>
      <c r="L703" s="150"/>
      <c r="M703" s="155"/>
      <c r="T703" s="156"/>
      <c r="AT703" s="152" t="s">
        <v>201</v>
      </c>
      <c r="AU703" s="152" t="s">
        <v>87</v>
      </c>
      <c r="AV703" s="12" t="s">
        <v>81</v>
      </c>
      <c r="AW703" s="12" t="s">
        <v>33</v>
      </c>
      <c r="AX703" s="12" t="s">
        <v>74</v>
      </c>
      <c r="AY703" s="152" t="s">
        <v>187</v>
      </c>
    </row>
    <row r="704" spans="2:65" s="13" customFormat="1">
      <c r="B704" s="157"/>
      <c r="D704" s="151" t="s">
        <v>201</v>
      </c>
      <c r="E704" s="158" t="s">
        <v>19</v>
      </c>
      <c r="F704" s="159" t="s">
        <v>4463</v>
      </c>
      <c r="H704" s="160">
        <v>1.0669999999999999</v>
      </c>
      <c r="I704" s="161"/>
      <c r="L704" s="157"/>
      <c r="M704" s="162"/>
      <c r="T704" s="163"/>
      <c r="AT704" s="158" t="s">
        <v>201</v>
      </c>
      <c r="AU704" s="158" t="s">
        <v>87</v>
      </c>
      <c r="AV704" s="13" t="s">
        <v>87</v>
      </c>
      <c r="AW704" s="13" t="s">
        <v>33</v>
      </c>
      <c r="AX704" s="13" t="s">
        <v>74</v>
      </c>
      <c r="AY704" s="158" t="s">
        <v>187</v>
      </c>
    </row>
    <row r="705" spans="2:65" s="13" customFormat="1">
      <c r="B705" s="157"/>
      <c r="D705" s="151" t="s">
        <v>201</v>
      </c>
      <c r="E705" s="158" t="s">
        <v>19</v>
      </c>
      <c r="F705" s="159" t="s">
        <v>4464</v>
      </c>
      <c r="H705" s="160">
        <v>0.55200000000000005</v>
      </c>
      <c r="I705" s="161"/>
      <c r="L705" s="157"/>
      <c r="M705" s="162"/>
      <c r="T705" s="163"/>
      <c r="AT705" s="158" t="s">
        <v>201</v>
      </c>
      <c r="AU705" s="158" t="s">
        <v>87</v>
      </c>
      <c r="AV705" s="13" t="s">
        <v>87</v>
      </c>
      <c r="AW705" s="13" t="s">
        <v>33</v>
      </c>
      <c r="AX705" s="13" t="s">
        <v>74</v>
      </c>
      <c r="AY705" s="158" t="s">
        <v>187</v>
      </c>
    </row>
    <row r="706" spans="2:65" s="15" customFormat="1">
      <c r="B706" s="171"/>
      <c r="D706" s="151" t="s">
        <v>201</v>
      </c>
      <c r="E706" s="172" t="s">
        <v>19</v>
      </c>
      <c r="F706" s="173" t="s">
        <v>207</v>
      </c>
      <c r="H706" s="174">
        <v>1.619</v>
      </c>
      <c r="I706" s="175"/>
      <c r="L706" s="171"/>
      <c r="M706" s="176"/>
      <c r="T706" s="177"/>
      <c r="AT706" s="172" t="s">
        <v>201</v>
      </c>
      <c r="AU706" s="172" t="s">
        <v>87</v>
      </c>
      <c r="AV706" s="15" t="s">
        <v>193</v>
      </c>
      <c r="AW706" s="15" t="s">
        <v>33</v>
      </c>
      <c r="AX706" s="15" t="s">
        <v>81</v>
      </c>
      <c r="AY706" s="172" t="s">
        <v>187</v>
      </c>
    </row>
    <row r="707" spans="2:65" s="1" customFormat="1" ht="44.25" customHeight="1">
      <c r="B707" s="33"/>
      <c r="C707" s="133" t="s">
        <v>1990</v>
      </c>
      <c r="D707" s="133" t="s">
        <v>189</v>
      </c>
      <c r="E707" s="134" t="s">
        <v>4465</v>
      </c>
      <c r="F707" s="135" t="s">
        <v>4466</v>
      </c>
      <c r="G707" s="136" t="s">
        <v>248</v>
      </c>
      <c r="H707" s="137">
        <v>2</v>
      </c>
      <c r="I707" s="138"/>
      <c r="J707" s="139">
        <f>ROUND(I707*H707,2)</f>
        <v>0</v>
      </c>
      <c r="K707" s="135" t="s">
        <v>197</v>
      </c>
      <c r="L707" s="33"/>
      <c r="M707" s="140" t="s">
        <v>19</v>
      </c>
      <c r="N707" s="141" t="s">
        <v>46</v>
      </c>
      <c r="P707" s="142">
        <f>O707*H707</f>
        <v>0</v>
      </c>
      <c r="Q707" s="142">
        <v>0</v>
      </c>
      <c r="R707" s="142">
        <f>Q707*H707</f>
        <v>0</v>
      </c>
      <c r="S707" s="142">
        <v>0</v>
      </c>
      <c r="T707" s="143">
        <f>S707*H707</f>
        <v>0</v>
      </c>
      <c r="AR707" s="144" t="s">
        <v>320</v>
      </c>
      <c r="AT707" s="144" t="s">
        <v>189</v>
      </c>
      <c r="AU707" s="144" t="s">
        <v>87</v>
      </c>
      <c r="AY707" s="18" t="s">
        <v>187</v>
      </c>
      <c r="BE707" s="145">
        <f>IF(N707="základní",J707,0)</f>
        <v>0</v>
      </c>
      <c r="BF707" s="145">
        <f>IF(N707="snížená",J707,0)</f>
        <v>0</v>
      </c>
      <c r="BG707" s="145">
        <f>IF(N707="zákl. přenesená",J707,0)</f>
        <v>0</v>
      </c>
      <c r="BH707" s="145">
        <f>IF(N707="sníž. přenesená",J707,0)</f>
        <v>0</v>
      </c>
      <c r="BI707" s="145">
        <f>IF(N707="nulová",J707,0)</f>
        <v>0</v>
      </c>
      <c r="BJ707" s="18" t="s">
        <v>87</v>
      </c>
      <c r="BK707" s="145">
        <f>ROUND(I707*H707,2)</f>
        <v>0</v>
      </c>
      <c r="BL707" s="18" t="s">
        <v>320</v>
      </c>
      <c r="BM707" s="144" t="s">
        <v>4467</v>
      </c>
    </row>
    <row r="708" spans="2:65" s="1" customFormat="1">
      <c r="B708" s="33"/>
      <c r="D708" s="146" t="s">
        <v>199</v>
      </c>
      <c r="F708" s="147" t="s">
        <v>4468</v>
      </c>
      <c r="I708" s="148"/>
      <c r="L708" s="33"/>
      <c r="M708" s="149"/>
      <c r="T708" s="52"/>
      <c r="AT708" s="18" t="s">
        <v>199</v>
      </c>
      <c r="AU708" s="18" t="s">
        <v>87</v>
      </c>
    </row>
    <row r="709" spans="2:65" s="12" customFormat="1" ht="20.399999999999999">
      <c r="B709" s="150"/>
      <c r="D709" s="151" t="s">
        <v>201</v>
      </c>
      <c r="E709" s="152" t="s">
        <v>19</v>
      </c>
      <c r="F709" s="153" t="s">
        <v>4326</v>
      </c>
      <c r="H709" s="152" t="s">
        <v>19</v>
      </c>
      <c r="I709" s="154"/>
      <c r="L709" s="150"/>
      <c r="M709" s="155"/>
      <c r="T709" s="156"/>
      <c r="AT709" s="152" t="s">
        <v>201</v>
      </c>
      <c r="AU709" s="152" t="s">
        <v>87</v>
      </c>
      <c r="AV709" s="12" t="s">
        <v>81</v>
      </c>
      <c r="AW709" s="12" t="s">
        <v>33</v>
      </c>
      <c r="AX709" s="12" t="s">
        <v>74</v>
      </c>
      <c r="AY709" s="152" t="s">
        <v>187</v>
      </c>
    </row>
    <row r="710" spans="2:65" s="13" customFormat="1">
      <c r="B710" s="157"/>
      <c r="D710" s="151" t="s">
        <v>201</v>
      </c>
      <c r="E710" s="158" t="s">
        <v>19</v>
      </c>
      <c r="F710" s="159" t="s">
        <v>87</v>
      </c>
      <c r="H710" s="160">
        <v>2</v>
      </c>
      <c r="I710" s="161"/>
      <c r="L710" s="157"/>
      <c r="M710" s="162"/>
      <c r="T710" s="163"/>
      <c r="AT710" s="158" t="s">
        <v>201</v>
      </c>
      <c r="AU710" s="158" t="s">
        <v>87</v>
      </c>
      <c r="AV710" s="13" t="s">
        <v>87</v>
      </c>
      <c r="AW710" s="13" t="s">
        <v>33</v>
      </c>
      <c r="AX710" s="13" t="s">
        <v>74</v>
      </c>
      <c r="AY710" s="158" t="s">
        <v>187</v>
      </c>
    </row>
    <row r="711" spans="2:65" s="15" customFormat="1">
      <c r="B711" s="171"/>
      <c r="D711" s="151" t="s">
        <v>201</v>
      </c>
      <c r="E711" s="172" t="s">
        <v>19</v>
      </c>
      <c r="F711" s="173" t="s">
        <v>207</v>
      </c>
      <c r="H711" s="174">
        <v>2</v>
      </c>
      <c r="I711" s="175"/>
      <c r="L711" s="171"/>
      <c r="M711" s="176"/>
      <c r="T711" s="177"/>
      <c r="AT711" s="172" t="s">
        <v>201</v>
      </c>
      <c r="AU711" s="172" t="s">
        <v>87</v>
      </c>
      <c r="AV711" s="15" t="s">
        <v>193</v>
      </c>
      <c r="AW711" s="15" t="s">
        <v>33</v>
      </c>
      <c r="AX711" s="15" t="s">
        <v>81</v>
      </c>
      <c r="AY711" s="172" t="s">
        <v>187</v>
      </c>
    </row>
    <row r="712" spans="2:65" s="1" customFormat="1" ht="24.15" customHeight="1">
      <c r="B712" s="33"/>
      <c r="C712" s="178" t="s">
        <v>1996</v>
      </c>
      <c r="D712" s="178" t="s">
        <v>238</v>
      </c>
      <c r="E712" s="179" t="s">
        <v>4469</v>
      </c>
      <c r="F712" s="180" t="s">
        <v>4470</v>
      </c>
      <c r="G712" s="181" t="s">
        <v>248</v>
      </c>
      <c r="H712" s="182">
        <v>2</v>
      </c>
      <c r="I712" s="183"/>
      <c r="J712" s="184">
        <f>ROUND(I712*H712,2)</f>
        <v>0</v>
      </c>
      <c r="K712" s="180" t="s">
        <v>197</v>
      </c>
      <c r="L712" s="185"/>
      <c r="M712" s="186" t="s">
        <v>19</v>
      </c>
      <c r="N712" s="187" t="s">
        <v>46</v>
      </c>
      <c r="P712" s="142">
        <f>O712*H712</f>
        <v>0</v>
      </c>
      <c r="Q712" s="142">
        <v>1.6E-2</v>
      </c>
      <c r="R712" s="142">
        <f>Q712*H712</f>
        <v>3.2000000000000001E-2</v>
      </c>
      <c r="S712" s="142">
        <v>0</v>
      </c>
      <c r="T712" s="143">
        <f>S712*H712</f>
        <v>0</v>
      </c>
      <c r="AR712" s="144" t="s">
        <v>425</v>
      </c>
      <c r="AT712" s="144" t="s">
        <v>238</v>
      </c>
      <c r="AU712" s="144" t="s">
        <v>87</v>
      </c>
      <c r="AY712" s="18" t="s">
        <v>187</v>
      </c>
      <c r="BE712" s="145">
        <f>IF(N712="základní",J712,0)</f>
        <v>0</v>
      </c>
      <c r="BF712" s="145">
        <f>IF(N712="snížená",J712,0)</f>
        <v>0</v>
      </c>
      <c r="BG712" s="145">
        <f>IF(N712="zákl. přenesená",J712,0)</f>
        <v>0</v>
      </c>
      <c r="BH712" s="145">
        <f>IF(N712="sníž. přenesená",J712,0)</f>
        <v>0</v>
      </c>
      <c r="BI712" s="145">
        <f>IF(N712="nulová",J712,0)</f>
        <v>0</v>
      </c>
      <c r="BJ712" s="18" t="s">
        <v>87</v>
      </c>
      <c r="BK712" s="145">
        <f>ROUND(I712*H712,2)</f>
        <v>0</v>
      </c>
      <c r="BL712" s="18" t="s">
        <v>320</v>
      </c>
      <c r="BM712" s="144" t="s">
        <v>4471</v>
      </c>
    </row>
    <row r="713" spans="2:65" s="12" customFormat="1" ht="20.399999999999999">
      <c r="B713" s="150"/>
      <c r="D713" s="151" t="s">
        <v>201</v>
      </c>
      <c r="E713" s="152" t="s">
        <v>19</v>
      </c>
      <c r="F713" s="153" t="s">
        <v>4326</v>
      </c>
      <c r="H713" s="152" t="s">
        <v>19</v>
      </c>
      <c r="I713" s="154"/>
      <c r="L713" s="150"/>
      <c r="M713" s="155"/>
      <c r="T713" s="156"/>
      <c r="AT713" s="152" t="s">
        <v>201</v>
      </c>
      <c r="AU713" s="152" t="s">
        <v>87</v>
      </c>
      <c r="AV713" s="12" t="s">
        <v>81</v>
      </c>
      <c r="AW713" s="12" t="s">
        <v>33</v>
      </c>
      <c r="AX713" s="12" t="s">
        <v>74</v>
      </c>
      <c r="AY713" s="152" t="s">
        <v>187</v>
      </c>
    </row>
    <row r="714" spans="2:65" s="13" customFormat="1">
      <c r="B714" s="157"/>
      <c r="D714" s="151" t="s">
        <v>201</v>
      </c>
      <c r="E714" s="158" t="s">
        <v>19</v>
      </c>
      <c r="F714" s="159" t="s">
        <v>87</v>
      </c>
      <c r="H714" s="160">
        <v>2</v>
      </c>
      <c r="I714" s="161"/>
      <c r="L714" s="157"/>
      <c r="M714" s="162"/>
      <c r="T714" s="163"/>
      <c r="AT714" s="158" t="s">
        <v>201</v>
      </c>
      <c r="AU714" s="158" t="s">
        <v>87</v>
      </c>
      <c r="AV714" s="13" t="s">
        <v>87</v>
      </c>
      <c r="AW714" s="13" t="s">
        <v>33</v>
      </c>
      <c r="AX714" s="13" t="s">
        <v>74</v>
      </c>
      <c r="AY714" s="158" t="s">
        <v>187</v>
      </c>
    </row>
    <row r="715" spans="2:65" s="15" customFormat="1">
      <c r="B715" s="171"/>
      <c r="D715" s="151" t="s">
        <v>201</v>
      </c>
      <c r="E715" s="172" t="s">
        <v>19</v>
      </c>
      <c r="F715" s="173" t="s">
        <v>207</v>
      </c>
      <c r="H715" s="174">
        <v>2</v>
      </c>
      <c r="I715" s="175"/>
      <c r="L715" s="171"/>
      <c r="M715" s="176"/>
      <c r="T715" s="177"/>
      <c r="AT715" s="172" t="s">
        <v>201</v>
      </c>
      <c r="AU715" s="172" t="s">
        <v>87</v>
      </c>
      <c r="AV715" s="15" t="s">
        <v>193</v>
      </c>
      <c r="AW715" s="15" t="s">
        <v>33</v>
      </c>
      <c r="AX715" s="15" t="s">
        <v>81</v>
      </c>
      <c r="AY715" s="172" t="s">
        <v>187</v>
      </c>
    </row>
    <row r="716" spans="2:65" s="1" customFormat="1" ht="33" customHeight="1">
      <c r="B716" s="33"/>
      <c r="C716" s="133" t="s">
        <v>1999</v>
      </c>
      <c r="D716" s="133" t="s">
        <v>189</v>
      </c>
      <c r="E716" s="134" t="s">
        <v>4472</v>
      </c>
      <c r="F716" s="135" t="s">
        <v>4473</v>
      </c>
      <c r="G716" s="136" t="s">
        <v>248</v>
      </c>
      <c r="H716" s="137">
        <v>2</v>
      </c>
      <c r="I716" s="138"/>
      <c r="J716" s="139">
        <f>ROUND(I716*H716,2)</f>
        <v>0</v>
      </c>
      <c r="K716" s="135" t="s">
        <v>197</v>
      </c>
      <c r="L716" s="33"/>
      <c r="M716" s="140" t="s">
        <v>19</v>
      </c>
      <c r="N716" s="141" t="s">
        <v>46</v>
      </c>
      <c r="P716" s="142">
        <f>O716*H716</f>
        <v>0</v>
      </c>
      <c r="Q716" s="142">
        <v>4.5145029999999999E-4</v>
      </c>
      <c r="R716" s="142">
        <f>Q716*H716</f>
        <v>9.0290059999999998E-4</v>
      </c>
      <c r="S716" s="142">
        <v>0</v>
      </c>
      <c r="T716" s="143">
        <f>S716*H716</f>
        <v>0</v>
      </c>
      <c r="AR716" s="144" t="s">
        <v>320</v>
      </c>
      <c r="AT716" s="144" t="s">
        <v>189</v>
      </c>
      <c r="AU716" s="144" t="s">
        <v>87</v>
      </c>
      <c r="AY716" s="18" t="s">
        <v>187</v>
      </c>
      <c r="BE716" s="145">
        <f>IF(N716="základní",J716,0)</f>
        <v>0</v>
      </c>
      <c r="BF716" s="145">
        <f>IF(N716="snížená",J716,0)</f>
        <v>0</v>
      </c>
      <c r="BG716" s="145">
        <f>IF(N716="zákl. přenesená",J716,0)</f>
        <v>0</v>
      </c>
      <c r="BH716" s="145">
        <f>IF(N716="sníž. přenesená",J716,0)</f>
        <v>0</v>
      </c>
      <c r="BI716" s="145">
        <f>IF(N716="nulová",J716,0)</f>
        <v>0</v>
      </c>
      <c r="BJ716" s="18" t="s">
        <v>87</v>
      </c>
      <c r="BK716" s="145">
        <f>ROUND(I716*H716,2)</f>
        <v>0</v>
      </c>
      <c r="BL716" s="18" t="s">
        <v>320</v>
      </c>
      <c r="BM716" s="144" t="s">
        <v>4474</v>
      </c>
    </row>
    <row r="717" spans="2:65" s="1" customFormat="1">
      <c r="B717" s="33"/>
      <c r="D717" s="146" t="s">
        <v>199</v>
      </c>
      <c r="F717" s="147" t="s">
        <v>4475</v>
      </c>
      <c r="I717" s="148"/>
      <c r="L717" s="33"/>
      <c r="M717" s="149"/>
      <c r="T717" s="52"/>
      <c r="AT717" s="18" t="s">
        <v>199</v>
      </c>
      <c r="AU717" s="18" t="s">
        <v>87</v>
      </c>
    </row>
    <row r="718" spans="2:65" s="12" customFormat="1" ht="20.399999999999999">
      <c r="B718" s="150"/>
      <c r="D718" s="151" t="s">
        <v>201</v>
      </c>
      <c r="E718" s="152" t="s">
        <v>19</v>
      </c>
      <c r="F718" s="153" t="s">
        <v>4326</v>
      </c>
      <c r="H718" s="152" t="s">
        <v>19</v>
      </c>
      <c r="I718" s="154"/>
      <c r="L718" s="150"/>
      <c r="M718" s="155"/>
      <c r="T718" s="156"/>
      <c r="AT718" s="152" t="s">
        <v>201</v>
      </c>
      <c r="AU718" s="152" t="s">
        <v>87</v>
      </c>
      <c r="AV718" s="12" t="s">
        <v>81</v>
      </c>
      <c r="AW718" s="12" t="s">
        <v>33</v>
      </c>
      <c r="AX718" s="12" t="s">
        <v>74</v>
      </c>
      <c r="AY718" s="152" t="s">
        <v>187</v>
      </c>
    </row>
    <row r="719" spans="2:65" s="13" customFormat="1">
      <c r="B719" s="157"/>
      <c r="D719" s="151" t="s">
        <v>201</v>
      </c>
      <c r="E719" s="158" t="s">
        <v>19</v>
      </c>
      <c r="F719" s="159" t="s">
        <v>87</v>
      </c>
      <c r="H719" s="160">
        <v>2</v>
      </c>
      <c r="I719" s="161"/>
      <c r="L719" s="157"/>
      <c r="M719" s="162"/>
      <c r="T719" s="163"/>
      <c r="AT719" s="158" t="s">
        <v>201</v>
      </c>
      <c r="AU719" s="158" t="s">
        <v>87</v>
      </c>
      <c r="AV719" s="13" t="s">
        <v>87</v>
      </c>
      <c r="AW719" s="13" t="s">
        <v>33</v>
      </c>
      <c r="AX719" s="13" t="s">
        <v>74</v>
      </c>
      <c r="AY719" s="158" t="s">
        <v>187</v>
      </c>
    </row>
    <row r="720" spans="2:65" s="15" customFormat="1">
      <c r="B720" s="171"/>
      <c r="D720" s="151" t="s">
        <v>201</v>
      </c>
      <c r="E720" s="172" t="s">
        <v>19</v>
      </c>
      <c r="F720" s="173" t="s">
        <v>207</v>
      </c>
      <c r="H720" s="174">
        <v>2</v>
      </c>
      <c r="I720" s="175"/>
      <c r="L720" s="171"/>
      <c r="M720" s="176"/>
      <c r="T720" s="177"/>
      <c r="AT720" s="172" t="s">
        <v>201</v>
      </c>
      <c r="AU720" s="172" t="s">
        <v>87</v>
      </c>
      <c r="AV720" s="15" t="s">
        <v>193</v>
      </c>
      <c r="AW720" s="15" t="s">
        <v>33</v>
      </c>
      <c r="AX720" s="15" t="s">
        <v>81</v>
      </c>
      <c r="AY720" s="172" t="s">
        <v>187</v>
      </c>
    </row>
    <row r="721" spans="2:65" s="1" customFormat="1" ht="24.15" customHeight="1">
      <c r="B721" s="33"/>
      <c r="C721" s="178" t="s">
        <v>2001</v>
      </c>
      <c r="D721" s="178" t="s">
        <v>238</v>
      </c>
      <c r="E721" s="179" t="s">
        <v>4476</v>
      </c>
      <c r="F721" s="180" t="s">
        <v>4477</v>
      </c>
      <c r="G721" s="181" t="s">
        <v>248</v>
      </c>
      <c r="H721" s="182">
        <v>2</v>
      </c>
      <c r="I721" s="183"/>
      <c r="J721" s="184">
        <f>ROUND(I721*H721,2)</f>
        <v>0</v>
      </c>
      <c r="K721" s="180" t="s">
        <v>197</v>
      </c>
      <c r="L721" s="185"/>
      <c r="M721" s="186" t="s">
        <v>19</v>
      </c>
      <c r="N721" s="187" t="s">
        <v>46</v>
      </c>
      <c r="P721" s="142">
        <f>O721*H721</f>
        <v>0</v>
      </c>
      <c r="Q721" s="142">
        <v>0.01</v>
      </c>
      <c r="R721" s="142">
        <f>Q721*H721</f>
        <v>0.02</v>
      </c>
      <c r="S721" s="142">
        <v>0</v>
      </c>
      <c r="T721" s="143">
        <f>S721*H721</f>
        <v>0</v>
      </c>
      <c r="AR721" s="144" t="s">
        <v>425</v>
      </c>
      <c r="AT721" s="144" t="s">
        <v>238</v>
      </c>
      <c r="AU721" s="144" t="s">
        <v>87</v>
      </c>
      <c r="AY721" s="18" t="s">
        <v>187</v>
      </c>
      <c r="BE721" s="145">
        <f>IF(N721="základní",J721,0)</f>
        <v>0</v>
      </c>
      <c r="BF721" s="145">
        <f>IF(N721="snížená",J721,0)</f>
        <v>0</v>
      </c>
      <c r="BG721" s="145">
        <f>IF(N721="zákl. přenesená",J721,0)</f>
        <v>0</v>
      </c>
      <c r="BH721" s="145">
        <f>IF(N721="sníž. přenesená",J721,0)</f>
        <v>0</v>
      </c>
      <c r="BI721" s="145">
        <f>IF(N721="nulová",J721,0)</f>
        <v>0</v>
      </c>
      <c r="BJ721" s="18" t="s">
        <v>87</v>
      </c>
      <c r="BK721" s="145">
        <f>ROUND(I721*H721,2)</f>
        <v>0</v>
      </c>
      <c r="BL721" s="18" t="s">
        <v>320</v>
      </c>
      <c r="BM721" s="144" t="s">
        <v>4478</v>
      </c>
    </row>
    <row r="722" spans="2:65" s="12" customFormat="1" ht="20.399999999999999">
      <c r="B722" s="150"/>
      <c r="D722" s="151" t="s">
        <v>201</v>
      </c>
      <c r="E722" s="152" t="s">
        <v>19</v>
      </c>
      <c r="F722" s="153" t="s">
        <v>4326</v>
      </c>
      <c r="H722" s="152" t="s">
        <v>19</v>
      </c>
      <c r="I722" s="154"/>
      <c r="L722" s="150"/>
      <c r="M722" s="155"/>
      <c r="T722" s="156"/>
      <c r="AT722" s="152" t="s">
        <v>201</v>
      </c>
      <c r="AU722" s="152" t="s">
        <v>87</v>
      </c>
      <c r="AV722" s="12" t="s">
        <v>81</v>
      </c>
      <c r="AW722" s="12" t="s">
        <v>33</v>
      </c>
      <c r="AX722" s="12" t="s">
        <v>74</v>
      </c>
      <c r="AY722" s="152" t="s">
        <v>187</v>
      </c>
    </row>
    <row r="723" spans="2:65" s="13" customFormat="1">
      <c r="B723" s="157"/>
      <c r="D723" s="151" t="s">
        <v>201</v>
      </c>
      <c r="E723" s="158" t="s">
        <v>19</v>
      </c>
      <c r="F723" s="159" t="s">
        <v>87</v>
      </c>
      <c r="H723" s="160">
        <v>2</v>
      </c>
      <c r="I723" s="161"/>
      <c r="L723" s="157"/>
      <c r="M723" s="162"/>
      <c r="T723" s="163"/>
      <c r="AT723" s="158" t="s">
        <v>201</v>
      </c>
      <c r="AU723" s="158" t="s">
        <v>87</v>
      </c>
      <c r="AV723" s="13" t="s">
        <v>87</v>
      </c>
      <c r="AW723" s="13" t="s">
        <v>33</v>
      </c>
      <c r="AX723" s="13" t="s">
        <v>74</v>
      </c>
      <c r="AY723" s="158" t="s">
        <v>187</v>
      </c>
    </row>
    <row r="724" spans="2:65" s="15" customFormat="1">
      <c r="B724" s="171"/>
      <c r="D724" s="151" t="s">
        <v>201</v>
      </c>
      <c r="E724" s="172" t="s">
        <v>19</v>
      </c>
      <c r="F724" s="173" t="s">
        <v>207</v>
      </c>
      <c r="H724" s="174">
        <v>2</v>
      </c>
      <c r="I724" s="175"/>
      <c r="L724" s="171"/>
      <c r="M724" s="176"/>
      <c r="T724" s="177"/>
      <c r="AT724" s="172" t="s">
        <v>201</v>
      </c>
      <c r="AU724" s="172" t="s">
        <v>87</v>
      </c>
      <c r="AV724" s="15" t="s">
        <v>193</v>
      </c>
      <c r="AW724" s="15" t="s">
        <v>33</v>
      </c>
      <c r="AX724" s="15" t="s">
        <v>81</v>
      </c>
      <c r="AY724" s="172" t="s">
        <v>187</v>
      </c>
    </row>
    <row r="725" spans="2:65" s="1" customFormat="1" ht="33" customHeight="1">
      <c r="B725" s="33"/>
      <c r="C725" s="133" t="s">
        <v>1880</v>
      </c>
      <c r="D725" s="133" t="s">
        <v>189</v>
      </c>
      <c r="E725" s="134" t="s">
        <v>4479</v>
      </c>
      <c r="F725" s="135" t="s">
        <v>4480</v>
      </c>
      <c r="G725" s="136" t="s">
        <v>384</v>
      </c>
      <c r="H725" s="137">
        <v>2.83</v>
      </c>
      <c r="I725" s="138"/>
      <c r="J725" s="139">
        <f>ROUND(I725*H725,2)</f>
        <v>0</v>
      </c>
      <c r="K725" s="135" t="s">
        <v>197</v>
      </c>
      <c r="L725" s="33"/>
      <c r="M725" s="140" t="s">
        <v>19</v>
      </c>
      <c r="N725" s="141" t="s">
        <v>46</v>
      </c>
      <c r="P725" s="142">
        <f>O725*H725</f>
        <v>0</v>
      </c>
      <c r="Q725" s="142">
        <v>0</v>
      </c>
      <c r="R725" s="142">
        <f>Q725*H725</f>
        <v>0</v>
      </c>
      <c r="S725" s="142">
        <v>0</v>
      </c>
      <c r="T725" s="143">
        <f>S725*H725</f>
        <v>0</v>
      </c>
      <c r="AR725" s="144" t="s">
        <v>320</v>
      </c>
      <c r="AT725" s="144" t="s">
        <v>189</v>
      </c>
      <c r="AU725" s="144" t="s">
        <v>87</v>
      </c>
      <c r="AY725" s="18" t="s">
        <v>187</v>
      </c>
      <c r="BE725" s="145">
        <f>IF(N725="základní",J725,0)</f>
        <v>0</v>
      </c>
      <c r="BF725" s="145">
        <f>IF(N725="snížená",J725,0)</f>
        <v>0</v>
      </c>
      <c r="BG725" s="145">
        <f>IF(N725="zákl. přenesená",J725,0)</f>
        <v>0</v>
      </c>
      <c r="BH725" s="145">
        <f>IF(N725="sníž. přenesená",J725,0)</f>
        <v>0</v>
      </c>
      <c r="BI725" s="145">
        <f>IF(N725="nulová",J725,0)</f>
        <v>0</v>
      </c>
      <c r="BJ725" s="18" t="s">
        <v>87</v>
      </c>
      <c r="BK725" s="145">
        <f>ROUND(I725*H725,2)</f>
        <v>0</v>
      </c>
      <c r="BL725" s="18" t="s">
        <v>320</v>
      </c>
      <c r="BM725" s="144" t="s">
        <v>4481</v>
      </c>
    </row>
    <row r="726" spans="2:65" s="1" customFormat="1">
      <c r="B726" s="33"/>
      <c r="D726" s="146" t="s">
        <v>199</v>
      </c>
      <c r="F726" s="147" t="s">
        <v>4482</v>
      </c>
      <c r="I726" s="148"/>
      <c r="L726" s="33"/>
      <c r="M726" s="149"/>
      <c r="T726" s="52"/>
      <c r="AT726" s="18" t="s">
        <v>199</v>
      </c>
      <c r="AU726" s="18" t="s">
        <v>87</v>
      </c>
    </row>
    <row r="727" spans="2:65" s="12" customFormat="1">
      <c r="B727" s="150"/>
      <c r="D727" s="151" t="s">
        <v>201</v>
      </c>
      <c r="E727" s="152" t="s">
        <v>19</v>
      </c>
      <c r="F727" s="153" t="s">
        <v>4050</v>
      </c>
      <c r="H727" s="152" t="s">
        <v>19</v>
      </c>
      <c r="I727" s="154"/>
      <c r="L727" s="150"/>
      <c r="M727" s="155"/>
      <c r="T727" s="156"/>
      <c r="AT727" s="152" t="s">
        <v>201</v>
      </c>
      <c r="AU727" s="152" t="s">
        <v>87</v>
      </c>
      <c r="AV727" s="12" t="s">
        <v>81</v>
      </c>
      <c r="AW727" s="12" t="s">
        <v>33</v>
      </c>
      <c r="AX727" s="12" t="s">
        <v>74</v>
      </c>
      <c r="AY727" s="152" t="s">
        <v>187</v>
      </c>
    </row>
    <row r="728" spans="2:65" s="12" customFormat="1">
      <c r="B728" s="150"/>
      <c r="D728" s="151" t="s">
        <v>201</v>
      </c>
      <c r="E728" s="152" t="s">
        <v>19</v>
      </c>
      <c r="F728" s="153" t="s">
        <v>4165</v>
      </c>
      <c r="H728" s="152" t="s">
        <v>19</v>
      </c>
      <c r="I728" s="154"/>
      <c r="L728" s="150"/>
      <c r="M728" s="155"/>
      <c r="T728" s="156"/>
      <c r="AT728" s="152" t="s">
        <v>201</v>
      </c>
      <c r="AU728" s="152" t="s">
        <v>87</v>
      </c>
      <c r="AV728" s="12" t="s">
        <v>81</v>
      </c>
      <c r="AW728" s="12" t="s">
        <v>33</v>
      </c>
      <c r="AX728" s="12" t="s">
        <v>74</v>
      </c>
      <c r="AY728" s="152" t="s">
        <v>187</v>
      </c>
    </row>
    <row r="729" spans="2:65" s="13" customFormat="1">
      <c r="B729" s="157"/>
      <c r="D729" s="151" t="s">
        <v>201</v>
      </c>
      <c r="E729" s="158" t="s">
        <v>19</v>
      </c>
      <c r="F729" s="159" t="s">
        <v>4166</v>
      </c>
      <c r="H729" s="160">
        <v>1.94</v>
      </c>
      <c r="I729" s="161"/>
      <c r="L729" s="157"/>
      <c r="M729" s="162"/>
      <c r="T729" s="163"/>
      <c r="AT729" s="158" t="s">
        <v>201</v>
      </c>
      <c r="AU729" s="158" t="s">
        <v>87</v>
      </c>
      <c r="AV729" s="13" t="s">
        <v>87</v>
      </c>
      <c r="AW729" s="13" t="s">
        <v>33</v>
      </c>
      <c r="AX729" s="13" t="s">
        <v>74</v>
      </c>
      <c r="AY729" s="158" t="s">
        <v>187</v>
      </c>
    </row>
    <row r="730" spans="2:65" s="13" customFormat="1">
      <c r="B730" s="157"/>
      <c r="D730" s="151" t="s">
        <v>201</v>
      </c>
      <c r="E730" s="158" t="s">
        <v>19</v>
      </c>
      <c r="F730" s="159" t="s">
        <v>4167</v>
      </c>
      <c r="H730" s="160">
        <v>0.89</v>
      </c>
      <c r="I730" s="161"/>
      <c r="L730" s="157"/>
      <c r="M730" s="162"/>
      <c r="T730" s="163"/>
      <c r="AT730" s="158" t="s">
        <v>201</v>
      </c>
      <c r="AU730" s="158" t="s">
        <v>87</v>
      </c>
      <c r="AV730" s="13" t="s">
        <v>87</v>
      </c>
      <c r="AW730" s="13" t="s">
        <v>33</v>
      </c>
      <c r="AX730" s="13" t="s">
        <v>74</v>
      </c>
      <c r="AY730" s="158" t="s">
        <v>187</v>
      </c>
    </row>
    <row r="731" spans="2:65" s="15" customFormat="1">
      <c r="B731" s="171"/>
      <c r="D731" s="151" t="s">
        <v>201</v>
      </c>
      <c r="E731" s="172" t="s">
        <v>19</v>
      </c>
      <c r="F731" s="173" t="s">
        <v>207</v>
      </c>
      <c r="H731" s="174">
        <v>2.83</v>
      </c>
      <c r="I731" s="175"/>
      <c r="L731" s="171"/>
      <c r="M731" s="176"/>
      <c r="T731" s="177"/>
      <c r="AT731" s="172" t="s">
        <v>201</v>
      </c>
      <c r="AU731" s="172" t="s">
        <v>87</v>
      </c>
      <c r="AV731" s="15" t="s">
        <v>193</v>
      </c>
      <c r="AW731" s="15" t="s">
        <v>33</v>
      </c>
      <c r="AX731" s="15" t="s">
        <v>81</v>
      </c>
      <c r="AY731" s="172" t="s">
        <v>187</v>
      </c>
    </row>
    <row r="732" spans="2:65" s="1" customFormat="1" ht="24.15" customHeight="1">
      <c r="B732" s="33"/>
      <c r="C732" s="178" t="s">
        <v>1885</v>
      </c>
      <c r="D732" s="178" t="s">
        <v>238</v>
      </c>
      <c r="E732" s="179" t="s">
        <v>4483</v>
      </c>
      <c r="F732" s="180" t="s">
        <v>4484</v>
      </c>
      <c r="G732" s="181" t="s">
        <v>248</v>
      </c>
      <c r="H732" s="182">
        <v>6</v>
      </c>
      <c r="I732" s="183"/>
      <c r="J732" s="184">
        <f>ROUND(I732*H732,2)</f>
        <v>0</v>
      </c>
      <c r="K732" s="180" t="s">
        <v>197</v>
      </c>
      <c r="L732" s="185"/>
      <c r="M732" s="186" t="s">
        <v>19</v>
      </c>
      <c r="N732" s="187" t="s">
        <v>46</v>
      </c>
      <c r="P732" s="142">
        <f>O732*H732</f>
        <v>0</v>
      </c>
      <c r="Q732" s="142">
        <v>6.0000000000000002E-5</v>
      </c>
      <c r="R732" s="142">
        <f>Q732*H732</f>
        <v>3.6000000000000002E-4</v>
      </c>
      <c r="S732" s="142">
        <v>0</v>
      </c>
      <c r="T732" s="143">
        <f>S732*H732</f>
        <v>0</v>
      </c>
      <c r="AR732" s="144" t="s">
        <v>425</v>
      </c>
      <c r="AT732" s="144" t="s">
        <v>238</v>
      </c>
      <c r="AU732" s="144" t="s">
        <v>87</v>
      </c>
      <c r="AY732" s="18" t="s">
        <v>187</v>
      </c>
      <c r="BE732" s="145">
        <f>IF(N732="základní",J732,0)</f>
        <v>0</v>
      </c>
      <c r="BF732" s="145">
        <f>IF(N732="snížená",J732,0)</f>
        <v>0</v>
      </c>
      <c r="BG732" s="145">
        <f>IF(N732="zákl. přenesená",J732,0)</f>
        <v>0</v>
      </c>
      <c r="BH732" s="145">
        <f>IF(N732="sníž. přenesená",J732,0)</f>
        <v>0</v>
      </c>
      <c r="BI732" s="145">
        <f>IF(N732="nulová",J732,0)</f>
        <v>0</v>
      </c>
      <c r="BJ732" s="18" t="s">
        <v>87</v>
      </c>
      <c r="BK732" s="145">
        <f>ROUND(I732*H732,2)</f>
        <v>0</v>
      </c>
      <c r="BL732" s="18" t="s">
        <v>320</v>
      </c>
      <c r="BM732" s="144" t="s">
        <v>4485</v>
      </c>
    </row>
    <row r="733" spans="2:65" s="1" customFormat="1" ht="24.15" customHeight="1">
      <c r="B733" s="33"/>
      <c r="C733" s="178" t="s">
        <v>1892</v>
      </c>
      <c r="D733" s="178" t="s">
        <v>238</v>
      </c>
      <c r="E733" s="179" t="s">
        <v>4486</v>
      </c>
      <c r="F733" s="180" t="s">
        <v>4487</v>
      </c>
      <c r="G733" s="181" t="s">
        <v>384</v>
      </c>
      <c r="H733" s="182">
        <v>2.972</v>
      </c>
      <c r="I733" s="183"/>
      <c r="J733" s="184">
        <f>ROUND(I733*H733,2)</f>
        <v>0</v>
      </c>
      <c r="K733" s="180" t="s">
        <v>197</v>
      </c>
      <c r="L733" s="185"/>
      <c r="M733" s="186" t="s">
        <v>19</v>
      </c>
      <c r="N733" s="187" t="s">
        <v>46</v>
      </c>
      <c r="P733" s="142">
        <f>O733*H733</f>
        <v>0</v>
      </c>
      <c r="Q733" s="142">
        <v>4.0000000000000001E-3</v>
      </c>
      <c r="R733" s="142">
        <f>Q733*H733</f>
        <v>1.1888000000000001E-2</v>
      </c>
      <c r="S733" s="142">
        <v>0</v>
      </c>
      <c r="T733" s="143">
        <f>S733*H733</f>
        <v>0</v>
      </c>
      <c r="AR733" s="144" t="s">
        <v>425</v>
      </c>
      <c r="AT733" s="144" t="s">
        <v>238</v>
      </c>
      <c r="AU733" s="144" t="s">
        <v>87</v>
      </c>
      <c r="AY733" s="18" t="s">
        <v>187</v>
      </c>
      <c r="BE733" s="145">
        <f>IF(N733="základní",J733,0)</f>
        <v>0</v>
      </c>
      <c r="BF733" s="145">
        <f>IF(N733="snížená",J733,0)</f>
        <v>0</v>
      </c>
      <c r="BG733" s="145">
        <f>IF(N733="zákl. přenesená",J733,0)</f>
        <v>0</v>
      </c>
      <c r="BH733" s="145">
        <f>IF(N733="sníž. přenesená",J733,0)</f>
        <v>0</v>
      </c>
      <c r="BI733" s="145">
        <f>IF(N733="nulová",J733,0)</f>
        <v>0</v>
      </c>
      <c r="BJ733" s="18" t="s">
        <v>87</v>
      </c>
      <c r="BK733" s="145">
        <f>ROUND(I733*H733,2)</f>
        <v>0</v>
      </c>
      <c r="BL733" s="18" t="s">
        <v>320</v>
      </c>
      <c r="BM733" s="144" t="s">
        <v>4488</v>
      </c>
    </row>
    <row r="734" spans="2:65" s="13" customFormat="1">
      <c r="B734" s="157"/>
      <c r="D734" s="151" t="s">
        <v>201</v>
      </c>
      <c r="F734" s="159" t="s">
        <v>4489</v>
      </c>
      <c r="H734" s="160">
        <v>2.972</v>
      </c>
      <c r="I734" s="161"/>
      <c r="L734" s="157"/>
      <c r="M734" s="162"/>
      <c r="T734" s="163"/>
      <c r="AT734" s="158" t="s">
        <v>201</v>
      </c>
      <c r="AU734" s="158" t="s">
        <v>87</v>
      </c>
      <c r="AV734" s="13" t="s">
        <v>87</v>
      </c>
      <c r="AW734" s="13" t="s">
        <v>4</v>
      </c>
      <c r="AX734" s="13" t="s">
        <v>81</v>
      </c>
      <c r="AY734" s="158" t="s">
        <v>187</v>
      </c>
    </row>
    <row r="735" spans="2:65" s="1" customFormat="1" ht="49.2" customHeight="1">
      <c r="B735" s="33"/>
      <c r="C735" s="133" t="s">
        <v>1898</v>
      </c>
      <c r="D735" s="133" t="s">
        <v>189</v>
      </c>
      <c r="E735" s="134" t="s">
        <v>3031</v>
      </c>
      <c r="F735" s="135" t="s">
        <v>3032</v>
      </c>
      <c r="G735" s="136" t="s">
        <v>2018</v>
      </c>
      <c r="H735" s="194"/>
      <c r="I735" s="138"/>
      <c r="J735" s="139">
        <f>ROUND(I735*H735,2)</f>
        <v>0</v>
      </c>
      <c r="K735" s="135" t="s">
        <v>197</v>
      </c>
      <c r="L735" s="33"/>
      <c r="M735" s="140" t="s">
        <v>19</v>
      </c>
      <c r="N735" s="141" t="s">
        <v>46</v>
      </c>
      <c r="P735" s="142">
        <f>O735*H735</f>
        <v>0</v>
      </c>
      <c r="Q735" s="142">
        <v>0</v>
      </c>
      <c r="R735" s="142">
        <f>Q735*H735</f>
        <v>0</v>
      </c>
      <c r="S735" s="142">
        <v>0</v>
      </c>
      <c r="T735" s="143">
        <f>S735*H735</f>
        <v>0</v>
      </c>
      <c r="AR735" s="144" t="s">
        <v>320</v>
      </c>
      <c r="AT735" s="144" t="s">
        <v>189</v>
      </c>
      <c r="AU735" s="144" t="s">
        <v>87</v>
      </c>
      <c r="AY735" s="18" t="s">
        <v>187</v>
      </c>
      <c r="BE735" s="145">
        <f>IF(N735="základní",J735,0)</f>
        <v>0</v>
      </c>
      <c r="BF735" s="145">
        <f>IF(N735="snížená",J735,0)</f>
        <v>0</v>
      </c>
      <c r="BG735" s="145">
        <f>IF(N735="zákl. přenesená",J735,0)</f>
        <v>0</v>
      </c>
      <c r="BH735" s="145">
        <f>IF(N735="sníž. přenesená",J735,0)</f>
        <v>0</v>
      </c>
      <c r="BI735" s="145">
        <f>IF(N735="nulová",J735,0)</f>
        <v>0</v>
      </c>
      <c r="BJ735" s="18" t="s">
        <v>87</v>
      </c>
      <c r="BK735" s="145">
        <f>ROUND(I735*H735,2)</f>
        <v>0</v>
      </c>
      <c r="BL735" s="18" t="s">
        <v>320</v>
      </c>
      <c r="BM735" s="144" t="s">
        <v>4490</v>
      </c>
    </row>
    <row r="736" spans="2:65" s="1" customFormat="1">
      <c r="B736" s="33"/>
      <c r="D736" s="146" t="s">
        <v>199</v>
      </c>
      <c r="F736" s="147" t="s">
        <v>3034</v>
      </c>
      <c r="I736" s="148"/>
      <c r="L736" s="33"/>
      <c r="M736" s="149"/>
      <c r="T736" s="52"/>
      <c r="AT736" s="18" t="s">
        <v>199</v>
      </c>
      <c r="AU736" s="18" t="s">
        <v>87</v>
      </c>
    </row>
    <row r="737" spans="2:65" s="11" customFormat="1" ht="22.95" customHeight="1">
      <c r="B737" s="121"/>
      <c r="D737" s="122" t="s">
        <v>73</v>
      </c>
      <c r="E737" s="131" t="s">
        <v>780</v>
      </c>
      <c r="F737" s="131" t="s">
        <v>781</v>
      </c>
      <c r="I737" s="124"/>
      <c r="J737" s="132">
        <f>BK737</f>
        <v>0</v>
      </c>
      <c r="L737" s="121"/>
      <c r="M737" s="126"/>
      <c r="P737" s="127">
        <f>SUM(P738:P773)</f>
        <v>0</v>
      </c>
      <c r="R737" s="127">
        <f>SUM(R738:R773)</f>
        <v>0.32517220000000002</v>
      </c>
      <c r="T737" s="128">
        <f>SUM(T738:T773)</f>
        <v>0</v>
      </c>
      <c r="AR737" s="122" t="s">
        <v>87</v>
      </c>
      <c r="AT737" s="129" t="s">
        <v>73</v>
      </c>
      <c r="AU737" s="129" t="s">
        <v>81</v>
      </c>
      <c r="AY737" s="122" t="s">
        <v>187</v>
      </c>
      <c r="BK737" s="130">
        <f>SUM(BK738:BK773)</f>
        <v>0</v>
      </c>
    </row>
    <row r="738" spans="2:65" s="1" customFormat="1" ht="49.2" customHeight="1">
      <c r="B738" s="33"/>
      <c r="C738" s="133" t="s">
        <v>1901</v>
      </c>
      <c r="D738" s="133" t="s">
        <v>189</v>
      </c>
      <c r="E738" s="134" t="s">
        <v>4491</v>
      </c>
      <c r="F738" s="135" t="s">
        <v>4492</v>
      </c>
      <c r="G738" s="136" t="s">
        <v>785</v>
      </c>
      <c r="H738" s="137">
        <v>1201.2</v>
      </c>
      <c r="I738" s="138"/>
      <c r="J738" s="139">
        <f>ROUND(I738*H738,2)</f>
        <v>0</v>
      </c>
      <c r="K738" s="135" t="s">
        <v>19</v>
      </c>
      <c r="L738" s="33"/>
      <c r="M738" s="140" t="s">
        <v>19</v>
      </c>
      <c r="N738" s="141" t="s">
        <v>46</v>
      </c>
      <c r="P738" s="142">
        <f>O738*H738</f>
        <v>0</v>
      </c>
      <c r="Q738" s="142">
        <v>0</v>
      </c>
      <c r="R738" s="142">
        <f>Q738*H738</f>
        <v>0</v>
      </c>
      <c r="S738" s="142">
        <v>0</v>
      </c>
      <c r="T738" s="143">
        <f>S738*H738</f>
        <v>0</v>
      </c>
      <c r="AR738" s="144" t="s">
        <v>320</v>
      </c>
      <c r="AT738" s="144" t="s">
        <v>189</v>
      </c>
      <c r="AU738" s="144" t="s">
        <v>87</v>
      </c>
      <c r="AY738" s="18" t="s">
        <v>187</v>
      </c>
      <c r="BE738" s="145">
        <f>IF(N738="základní",J738,0)</f>
        <v>0</v>
      </c>
      <c r="BF738" s="145">
        <f>IF(N738="snížená",J738,0)</f>
        <v>0</v>
      </c>
      <c r="BG738" s="145">
        <f>IF(N738="zákl. přenesená",J738,0)</f>
        <v>0</v>
      </c>
      <c r="BH738" s="145">
        <f>IF(N738="sníž. přenesená",J738,0)</f>
        <v>0</v>
      </c>
      <c r="BI738" s="145">
        <f>IF(N738="nulová",J738,0)</f>
        <v>0</v>
      </c>
      <c r="BJ738" s="18" t="s">
        <v>87</v>
      </c>
      <c r="BK738" s="145">
        <f>ROUND(I738*H738,2)</f>
        <v>0</v>
      </c>
      <c r="BL738" s="18" t="s">
        <v>320</v>
      </c>
      <c r="BM738" s="144" t="s">
        <v>4493</v>
      </c>
    </row>
    <row r="739" spans="2:65" s="12" customFormat="1">
      <c r="B739" s="150"/>
      <c r="D739" s="151" t="s">
        <v>201</v>
      </c>
      <c r="E739" s="152" t="s">
        <v>19</v>
      </c>
      <c r="F739" s="153" t="s">
        <v>4050</v>
      </c>
      <c r="H739" s="152" t="s">
        <v>19</v>
      </c>
      <c r="I739" s="154"/>
      <c r="L739" s="150"/>
      <c r="M739" s="155"/>
      <c r="T739" s="156"/>
      <c r="AT739" s="152" t="s">
        <v>201</v>
      </c>
      <c r="AU739" s="152" t="s">
        <v>87</v>
      </c>
      <c r="AV739" s="12" t="s">
        <v>81</v>
      </c>
      <c r="AW739" s="12" t="s">
        <v>33</v>
      </c>
      <c r="AX739" s="12" t="s">
        <v>74</v>
      </c>
      <c r="AY739" s="152" t="s">
        <v>187</v>
      </c>
    </row>
    <row r="740" spans="2:65" s="12" customFormat="1">
      <c r="B740" s="150"/>
      <c r="D740" s="151" t="s">
        <v>201</v>
      </c>
      <c r="E740" s="152" t="s">
        <v>19</v>
      </c>
      <c r="F740" s="153" t="s">
        <v>4494</v>
      </c>
      <c r="H740" s="152" t="s">
        <v>19</v>
      </c>
      <c r="I740" s="154"/>
      <c r="L740" s="150"/>
      <c r="M740" s="155"/>
      <c r="T740" s="156"/>
      <c r="AT740" s="152" t="s">
        <v>201</v>
      </c>
      <c r="AU740" s="152" t="s">
        <v>87</v>
      </c>
      <c r="AV740" s="12" t="s">
        <v>81</v>
      </c>
      <c r="AW740" s="12" t="s">
        <v>33</v>
      </c>
      <c r="AX740" s="12" t="s">
        <v>74</v>
      </c>
      <c r="AY740" s="152" t="s">
        <v>187</v>
      </c>
    </row>
    <row r="741" spans="2:65" s="13" customFormat="1">
      <c r="B741" s="157"/>
      <c r="D741" s="151" t="s">
        <v>201</v>
      </c>
      <c r="E741" s="158" t="s">
        <v>19</v>
      </c>
      <c r="F741" s="159" t="s">
        <v>4495</v>
      </c>
      <c r="H741" s="160">
        <v>296</v>
      </c>
      <c r="I741" s="161"/>
      <c r="L741" s="157"/>
      <c r="M741" s="162"/>
      <c r="T741" s="163"/>
      <c r="AT741" s="158" t="s">
        <v>201</v>
      </c>
      <c r="AU741" s="158" t="s">
        <v>87</v>
      </c>
      <c r="AV741" s="13" t="s">
        <v>87</v>
      </c>
      <c r="AW741" s="13" t="s">
        <v>33</v>
      </c>
      <c r="AX741" s="13" t="s">
        <v>74</v>
      </c>
      <c r="AY741" s="158" t="s">
        <v>187</v>
      </c>
    </row>
    <row r="742" spans="2:65" s="13" customFormat="1">
      <c r="B742" s="157"/>
      <c r="D742" s="151" t="s">
        <v>201</v>
      </c>
      <c r="E742" s="158" t="s">
        <v>19</v>
      </c>
      <c r="F742" s="159" t="s">
        <v>4496</v>
      </c>
      <c r="H742" s="160">
        <v>332</v>
      </c>
      <c r="I742" s="161"/>
      <c r="L742" s="157"/>
      <c r="M742" s="162"/>
      <c r="T742" s="163"/>
      <c r="AT742" s="158" t="s">
        <v>201</v>
      </c>
      <c r="AU742" s="158" t="s">
        <v>87</v>
      </c>
      <c r="AV742" s="13" t="s">
        <v>87</v>
      </c>
      <c r="AW742" s="13" t="s">
        <v>33</v>
      </c>
      <c r="AX742" s="13" t="s">
        <v>74</v>
      </c>
      <c r="AY742" s="158" t="s">
        <v>187</v>
      </c>
    </row>
    <row r="743" spans="2:65" s="13" customFormat="1">
      <c r="B743" s="157"/>
      <c r="D743" s="151" t="s">
        <v>201</v>
      </c>
      <c r="E743" s="158" t="s">
        <v>19</v>
      </c>
      <c r="F743" s="159" t="s">
        <v>4497</v>
      </c>
      <c r="H743" s="160">
        <v>168</v>
      </c>
      <c r="I743" s="161"/>
      <c r="L743" s="157"/>
      <c r="M743" s="162"/>
      <c r="T743" s="163"/>
      <c r="AT743" s="158" t="s">
        <v>201</v>
      </c>
      <c r="AU743" s="158" t="s">
        <v>87</v>
      </c>
      <c r="AV743" s="13" t="s">
        <v>87</v>
      </c>
      <c r="AW743" s="13" t="s">
        <v>33</v>
      </c>
      <c r="AX743" s="13" t="s">
        <v>74</v>
      </c>
      <c r="AY743" s="158" t="s">
        <v>187</v>
      </c>
    </row>
    <row r="744" spans="2:65" s="13" customFormat="1">
      <c r="B744" s="157"/>
      <c r="D744" s="151" t="s">
        <v>201</v>
      </c>
      <c r="E744" s="158" t="s">
        <v>19</v>
      </c>
      <c r="F744" s="159" t="s">
        <v>4498</v>
      </c>
      <c r="H744" s="160">
        <v>48</v>
      </c>
      <c r="I744" s="161"/>
      <c r="L744" s="157"/>
      <c r="M744" s="162"/>
      <c r="T744" s="163"/>
      <c r="AT744" s="158" t="s">
        <v>201</v>
      </c>
      <c r="AU744" s="158" t="s">
        <v>87</v>
      </c>
      <c r="AV744" s="13" t="s">
        <v>87</v>
      </c>
      <c r="AW744" s="13" t="s">
        <v>33</v>
      </c>
      <c r="AX744" s="13" t="s">
        <v>74</v>
      </c>
      <c r="AY744" s="158" t="s">
        <v>187</v>
      </c>
    </row>
    <row r="745" spans="2:65" s="13" customFormat="1">
      <c r="B745" s="157"/>
      <c r="D745" s="151" t="s">
        <v>201</v>
      </c>
      <c r="E745" s="158" t="s">
        <v>19</v>
      </c>
      <c r="F745" s="159" t="s">
        <v>4499</v>
      </c>
      <c r="H745" s="160">
        <v>94</v>
      </c>
      <c r="I745" s="161"/>
      <c r="L745" s="157"/>
      <c r="M745" s="162"/>
      <c r="T745" s="163"/>
      <c r="AT745" s="158" t="s">
        <v>201</v>
      </c>
      <c r="AU745" s="158" t="s">
        <v>87</v>
      </c>
      <c r="AV745" s="13" t="s">
        <v>87</v>
      </c>
      <c r="AW745" s="13" t="s">
        <v>33</v>
      </c>
      <c r="AX745" s="13" t="s">
        <v>74</v>
      </c>
      <c r="AY745" s="158" t="s">
        <v>187</v>
      </c>
    </row>
    <row r="746" spans="2:65" s="13" customFormat="1">
      <c r="B746" s="157"/>
      <c r="D746" s="151" t="s">
        <v>201</v>
      </c>
      <c r="E746" s="158" t="s">
        <v>19</v>
      </c>
      <c r="F746" s="159" t="s">
        <v>4500</v>
      </c>
      <c r="H746" s="160">
        <v>47.4</v>
      </c>
      <c r="I746" s="161"/>
      <c r="L746" s="157"/>
      <c r="M746" s="162"/>
      <c r="T746" s="163"/>
      <c r="AT746" s="158" t="s">
        <v>201</v>
      </c>
      <c r="AU746" s="158" t="s">
        <v>87</v>
      </c>
      <c r="AV746" s="13" t="s">
        <v>87</v>
      </c>
      <c r="AW746" s="13" t="s">
        <v>33</v>
      </c>
      <c r="AX746" s="13" t="s">
        <v>74</v>
      </c>
      <c r="AY746" s="158" t="s">
        <v>187</v>
      </c>
    </row>
    <row r="747" spans="2:65" s="13" customFormat="1">
      <c r="B747" s="157"/>
      <c r="D747" s="151" t="s">
        <v>201</v>
      </c>
      <c r="E747" s="158" t="s">
        <v>19</v>
      </c>
      <c r="F747" s="159" t="s">
        <v>4501</v>
      </c>
      <c r="H747" s="160">
        <v>28.5</v>
      </c>
      <c r="I747" s="161"/>
      <c r="L747" s="157"/>
      <c r="M747" s="162"/>
      <c r="T747" s="163"/>
      <c r="AT747" s="158" t="s">
        <v>201</v>
      </c>
      <c r="AU747" s="158" t="s">
        <v>87</v>
      </c>
      <c r="AV747" s="13" t="s">
        <v>87</v>
      </c>
      <c r="AW747" s="13" t="s">
        <v>33</v>
      </c>
      <c r="AX747" s="13" t="s">
        <v>74</v>
      </c>
      <c r="AY747" s="158" t="s">
        <v>187</v>
      </c>
    </row>
    <row r="748" spans="2:65" s="13" customFormat="1">
      <c r="B748" s="157"/>
      <c r="D748" s="151" t="s">
        <v>201</v>
      </c>
      <c r="E748" s="158" t="s">
        <v>19</v>
      </c>
      <c r="F748" s="159" t="s">
        <v>4502</v>
      </c>
      <c r="H748" s="160">
        <v>53.6</v>
      </c>
      <c r="I748" s="161"/>
      <c r="L748" s="157"/>
      <c r="M748" s="162"/>
      <c r="T748" s="163"/>
      <c r="AT748" s="158" t="s">
        <v>201</v>
      </c>
      <c r="AU748" s="158" t="s">
        <v>87</v>
      </c>
      <c r="AV748" s="13" t="s">
        <v>87</v>
      </c>
      <c r="AW748" s="13" t="s">
        <v>33</v>
      </c>
      <c r="AX748" s="13" t="s">
        <v>74</v>
      </c>
      <c r="AY748" s="158" t="s">
        <v>187</v>
      </c>
    </row>
    <row r="749" spans="2:65" s="13" customFormat="1">
      <c r="B749" s="157"/>
      <c r="D749" s="151" t="s">
        <v>201</v>
      </c>
      <c r="E749" s="158" t="s">
        <v>19</v>
      </c>
      <c r="F749" s="159" t="s">
        <v>4503</v>
      </c>
      <c r="H749" s="160">
        <v>24.5</v>
      </c>
      <c r="I749" s="161"/>
      <c r="L749" s="157"/>
      <c r="M749" s="162"/>
      <c r="T749" s="163"/>
      <c r="AT749" s="158" t="s">
        <v>201</v>
      </c>
      <c r="AU749" s="158" t="s">
        <v>87</v>
      </c>
      <c r="AV749" s="13" t="s">
        <v>87</v>
      </c>
      <c r="AW749" s="13" t="s">
        <v>33</v>
      </c>
      <c r="AX749" s="13" t="s">
        <v>74</v>
      </c>
      <c r="AY749" s="158" t="s">
        <v>187</v>
      </c>
    </row>
    <row r="750" spans="2:65" s="14" customFormat="1">
      <c r="B750" s="164"/>
      <c r="D750" s="151" t="s">
        <v>201</v>
      </c>
      <c r="E750" s="165" t="s">
        <v>19</v>
      </c>
      <c r="F750" s="166" t="s">
        <v>204</v>
      </c>
      <c r="H750" s="167">
        <v>1092</v>
      </c>
      <c r="I750" s="168"/>
      <c r="L750" s="164"/>
      <c r="M750" s="169"/>
      <c r="T750" s="170"/>
      <c r="AT750" s="165" t="s">
        <v>201</v>
      </c>
      <c r="AU750" s="165" t="s">
        <v>87</v>
      </c>
      <c r="AV750" s="14" t="s">
        <v>96</v>
      </c>
      <c r="AW750" s="14" t="s">
        <v>33</v>
      </c>
      <c r="AX750" s="14" t="s">
        <v>74</v>
      </c>
      <c r="AY750" s="165" t="s">
        <v>187</v>
      </c>
    </row>
    <row r="751" spans="2:65" s="13" customFormat="1">
      <c r="B751" s="157"/>
      <c r="D751" s="151" t="s">
        <v>201</v>
      </c>
      <c r="E751" s="158" t="s">
        <v>19</v>
      </c>
      <c r="F751" s="159" t="s">
        <v>4504</v>
      </c>
      <c r="H751" s="160">
        <v>109.2</v>
      </c>
      <c r="I751" s="161"/>
      <c r="L751" s="157"/>
      <c r="M751" s="162"/>
      <c r="T751" s="163"/>
      <c r="AT751" s="158" t="s">
        <v>201</v>
      </c>
      <c r="AU751" s="158" t="s">
        <v>87</v>
      </c>
      <c r="AV751" s="13" t="s">
        <v>87</v>
      </c>
      <c r="AW751" s="13" t="s">
        <v>33</v>
      </c>
      <c r="AX751" s="13" t="s">
        <v>74</v>
      </c>
      <c r="AY751" s="158" t="s">
        <v>187</v>
      </c>
    </row>
    <row r="752" spans="2:65" s="14" customFormat="1">
      <c r="B752" s="164"/>
      <c r="D752" s="151" t="s">
        <v>201</v>
      </c>
      <c r="E752" s="165" t="s">
        <v>19</v>
      </c>
      <c r="F752" s="166" t="s">
        <v>204</v>
      </c>
      <c r="H752" s="167">
        <v>109.2</v>
      </c>
      <c r="I752" s="168"/>
      <c r="L752" s="164"/>
      <c r="M752" s="169"/>
      <c r="T752" s="170"/>
      <c r="AT752" s="165" t="s">
        <v>201</v>
      </c>
      <c r="AU752" s="165" t="s">
        <v>87</v>
      </c>
      <c r="AV752" s="14" t="s">
        <v>96</v>
      </c>
      <c r="AW752" s="14" t="s">
        <v>33</v>
      </c>
      <c r="AX752" s="14" t="s">
        <v>74</v>
      </c>
      <c r="AY752" s="165" t="s">
        <v>187</v>
      </c>
    </row>
    <row r="753" spans="2:65" s="15" customFormat="1">
      <c r="B753" s="171"/>
      <c r="D753" s="151" t="s">
        <v>201</v>
      </c>
      <c r="E753" s="172" t="s">
        <v>19</v>
      </c>
      <c r="F753" s="173" t="s">
        <v>207</v>
      </c>
      <c r="H753" s="174">
        <v>1201.2</v>
      </c>
      <c r="I753" s="175"/>
      <c r="L753" s="171"/>
      <c r="M753" s="176"/>
      <c r="T753" s="177"/>
      <c r="AT753" s="172" t="s">
        <v>201</v>
      </c>
      <c r="AU753" s="172" t="s">
        <v>87</v>
      </c>
      <c r="AV753" s="15" t="s">
        <v>193</v>
      </c>
      <c r="AW753" s="15" t="s">
        <v>33</v>
      </c>
      <c r="AX753" s="15" t="s">
        <v>81</v>
      </c>
      <c r="AY753" s="172" t="s">
        <v>187</v>
      </c>
    </row>
    <row r="754" spans="2:65" s="1" customFormat="1" ht="24.15" customHeight="1">
      <c r="B754" s="33"/>
      <c r="C754" s="133" t="s">
        <v>1909</v>
      </c>
      <c r="D754" s="133" t="s">
        <v>189</v>
      </c>
      <c r="E754" s="134" t="s">
        <v>4505</v>
      </c>
      <c r="F754" s="135" t="s">
        <v>4506</v>
      </c>
      <c r="G754" s="136" t="s">
        <v>248</v>
      </c>
      <c r="H754" s="137">
        <v>2</v>
      </c>
      <c r="I754" s="138"/>
      <c r="J754" s="139">
        <f>ROUND(I754*H754,2)</f>
        <v>0</v>
      </c>
      <c r="K754" s="135" t="s">
        <v>197</v>
      </c>
      <c r="L754" s="33"/>
      <c r="M754" s="140" t="s">
        <v>19</v>
      </c>
      <c r="N754" s="141" t="s">
        <v>46</v>
      </c>
      <c r="P754" s="142">
        <f>O754*H754</f>
        <v>0</v>
      </c>
      <c r="Q754" s="142">
        <v>0</v>
      </c>
      <c r="R754" s="142">
        <f>Q754*H754</f>
        <v>0</v>
      </c>
      <c r="S754" s="142">
        <v>0</v>
      </c>
      <c r="T754" s="143">
        <f>S754*H754</f>
        <v>0</v>
      </c>
      <c r="AR754" s="144" t="s">
        <v>320</v>
      </c>
      <c r="AT754" s="144" t="s">
        <v>189</v>
      </c>
      <c r="AU754" s="144" t="s">
        <v>87</v>
      </c>
      <c r="AY754" s="18" t="s">
        <v>187</v>
      </c>
      <c r="BE754" s="145">
        <f>IF(N754="základní",J754,0)</f>
        <v>0</v>
      </c>
      <c r="BF754" s="145">
        <f>IF(N754="snížená",J754,0)</f>
        <v>0</v>
      </c>
      <c r="BG754" s="145">
        <f>IF(N754="zákl. přenesená",J754,0)</f>
        <v>0</v>
      </c>
      <c r="BH754" s="145">
        <f>IF(N754="sníž. přenesená",J754,0)</f>
        <v>0</v>
      </c>
      <c r="BI754" s="145">
        <f>IF(N754="nulová",J754,0)</f>
        <v>0</v>
      </c>
      <c r="BJ754" s="18" t="s">
        <v>87</v>
      </c>
      <c r="BK754" s="145">
        <f>ROUND(I754*H754,2)</f>
        <v>0</v>
      </c>
      <c r="BL754" s="18" t="s">
        <v>320</v>
      </c>
      <c r="BM754" s="144" t="s">
        <v>4507</v>
      </c>
    </row>
    <row r="755" spans="2:65" s="1" customFormat="1">
      <c r="B755" s="33"/>
      <c r="D755" s="146" t="s">
        <v>199</v>
      </c>
      <c r="F755" s="147" t="s">
        <v>4508</v>
      </c>
      <c r="I755" s="148"/>
      <c r="L755" s="33"/>
      <c r="M755" s="149"/>
      <c r="T755" s="52"/>
      <c r="AT755" s="18" t="s">
        <v>199</v>
      </c>
      <c r="AU755" s="18" t="s">
        <v>87</v>
      </c>
    </row>
    <row r="756" spans="2:65" s="12" customFormat="1">
      <c r="B756" s="150"/>
      <c r="D756" s="151" t="s">
        <v>201</v>
      </c>
      <c r="E756" s="152" t="s">
        <v>19</v>
      </c>
      <c r="F756" s="153" t="s">
        <v>4050</v>
      </c>
      <c r="H756" s="152" t="s">
        <v>19</v>
      </c>
      <c r="I756" s="154"/>
      <c r="L756" s="150"/>
      <c r="M756" s="155"/>
      <c r="T756" s="156"/>
      <c r="AT756" s="152" t="s">
        <v>201</v>
      </c>
      <c r="AU756" s="152" t="s">
        <v>87</v>
      </c>
      <c r="AV756" s="12" t="s">
        <v>81</v>
      </c>
      <c r="AW756" s="12" t="s">
        <v>33</v>
      </c>
      <c r="AX756" s="12" t="s">
        <v>74</v>
      </c>
      <c r="AY756" s="152" t="s">
        <v>187</v>
      </c>
    </row>
    <row r="757" spans="2:65" s="12" customFormat="1">
      <c r="B757" s="150"/>
      <c r="D757" s="151" t="s">
        <v>201</v>
      </c>
      <c r="E757" s="152" t="s">
        <v>19</v>
      </c>
      <c r="F757" s="153" t="s">
        <v>4165</v>
      </c>
      <c r="H757" s="152" t="s">
        <v>19</v>
      </c>
      <c r="I757" s="154"/>
      <c r="L757" s="150"/>
      <c r="M757" s="155"/>
      <c r="T757" s="156"/>
      <c r="AT757" s="152" t="s">
        <v>201</v>
      </c>
      <c r="AU757" s="152" t="s">
        <v>87</v>
      </c>
      <c r="AV757" s="12" t="s">
        <v>81</v>
      </c>
      <c r="AW757" s="12" t="s">
        <v>33</v>
      </c>
      <c r="AX757" s="12" t="s">
        <v>74</v>
      </c>
      <c r="AY757" s="152" t="s">
        <v>187</v>
      </c>
    </row>
    <row r="758" spans="2:65" s="13" customFormat="1">
      <c r="B758" s="157"/>
      <c r="D758" s="151" t="s">
        <v>201</v>
      </c>
      <c r="E758" s="158" t="s">
        <v>19</v>
      </c>
      <c r="F758" s="159" t="s">
        <v>4509</v>
      </c>
      <c r="H758" s="160">
        <v>2</v>
      </c>
      <c r="I758" s="161"/>
      <c r="L758" s="157"/>
      <c r="M758" s="162"/>
      <c r="T758" s="163"/>
      <c r="AT758" s="158" t="s">
        <v>201</v>
      </c>
      <c r="AU758" s="158" t="s">
        <v>87</v>
      </c>
      <c r="AV758" s="13" t="s">
        <v>87</v>
      </c>
      <c r="AW758" s="13" t="s">
        <v>33</v>
      </c>
      <c r="AX758" s="13" t="s">
        <v>74</v>
      </c>
      <c r="AY758" s="158" t="s">
        <v>187</v>
      </c>
    </row>
    <row r="759" spans="2:65" s="15" customFormat="1">
      <c r="B759" s="171"/>
      <c r="D759" s="151" t="s">
        <v>201</v>
      </c>
      <c r="E759" s="172" t="s">
        <v>19</v>
      </c>
      <c r="F759" s="173" t="s">
        <v>207</v>
      </c>
      <c r="H759" s="174">
        <v>2</v>
      </c>
      <c r="I759" s="175"/>
      <c r="L759" s="171"/>
      <c r="M759" s="176"/>
      <c r="T759" s="177"/>
      <c r="AT759" s="172" t="s">
        <v>201</v>
      </c>
      <c r="AU759" s="172" t="s">
        <v>87</v>
      </c>
      <c r="AV759" s="15" t="s">
        <v>193</v>
      </c>
      <c r="AW759" s="15" t="s">
        <v>33</v>
      </c>
      <c r="AX759" s="15" t="s">
        <v>81</v>
      </c>
      <c r="AY759" s="172" t="s">
        <v>187</v>
      </c>
    </row>
    <row r="760" spans="2:65" s="1" customFormat="1" ht="37.950000000000003" customHeight="1">
      <c r="B760" s="33"/>
      <c r="C760" s="178" t="s">
        <v>1915</v>
      </c>
      <c r="D760" s="178" t="s">
        <v>238</v>
      </c>
      <c r="E760" s="179" t="s">
        <v>4510</v>
      </c>
      <c r="F760" s="180" t="s">
        <v>4511</v>
      </c>
      <c r="G760" s="181" t="s">
        <v>138</v>
      </c>
      <c r="H760" s="182">
        <v>2</v>
      </c>
      <c r="I760" s="183"/>
      <c r="J760" s="184">
        <f>ROUND(I760*H760,2)</f>
        <v>0</v>
      </c>
      <c r="K760" s="180" t="s">
        <v>19</v>
      </c>
      <c r="L760" s="185"/>
      <c r="M760" s="186" t="s">
        <v>19</v>
      </c>
      <c r="N760" s="187" t="s">
        <v>46</v>
      </c>
      <c r="P760" s="142">
        <f>O760*H760</f>
        <v>0</v>
      </c>
      <c r="Q760" s="142">
        <v>3.8289999999999998E-2</v>
      </c>
      <c r="R760" s="142">
        <f>Q760*H760</f>
        <v>7.6579999999999995E-2</v>
      </c>
      <c r="S760" s="142">
        <v>0</v>
      </c>
      <c r="T760" s="143">
        <f>S760*H760</f>
        <v>0</v>
      </c>
      <c r="AR760" s="144" t="s">
        <v>425</v>
      </c>
      <c r="AT760" s="144" t="s">
        <v>238</v>
      </c>
      <c r="AU760" s="144" t="s">
        <v>87</v>
      </c>
      <c r="AY760" s="18" t="s">
        <v>187</v>
      </c>
      <c r="BE760" s="145">
        <f>IF(N760="základní",J760,0)</f>
        <v>0</v>
      </c>
      <c r="BF760" s="145">
        <f>IF(N760="snížená",J760,0)</f>
        <v>0</v>
      </c>
      <c r="BG760" s="145">
        <f>IF(N760="zákl. přenesená",J760,0)</f>
        <v>0</v>
      </c>
      <c r="BH760" s="145">
        <f>IF(N760="sníž. přenesená",J760,0)</f>
        <v>0</v>
      </c>
      <c r="BI760" s="145">
        <f>IF(N760="nulová",J760,0)</f>
        <v>0</v>
      </c>
      <c r="BJ760" s="18" t="s">
        <v>87</v>
      </c>
      <c r="BK760" s="145">
        <f>ROUND(I760*H760,2)</f>
        <v>0</v>
      </c>
      <c r="BL760" s="18" t="s">
        <v>320</v>
      </c>
      <c r="BM760" s="144" t="s">
        <v>4512</v>
      </c>
    </row>
    <row r="761" spans="2:65" s="1" customFormat="1" ht="33" customHeight="1">
      <c r="B761" s="33"/>
      <c r="C761" s="133" t="s">
        <v>1921</v>
      </c>
      <c r="D761" s="133" t="s">
        <v>189</v>
      </c>
      <c r="E761" s="134" t="s">
        <v>4513</v>
      </c>
      <c r="F761" s="135" t="s">
        <v>4514</v>
      </c>
      <c r="G761" s="136" t="s">
        <v>248</v>
      </c>
      <c r="H761" s="137">
        <v>1</v>
      </c>
      <c r="I761" s="138"/>
      <c r="J761" s="139">
        <f>ROUND(I761*H761,2)</f>
        <v>0</v>
      </c>
      <c r="K761" s="135" t="s">
        <v>197</v>
      </c>
      <c r="L761" s="33"/>
      <c r="M761" s="140" t="s">
        <v>19</v>
      </c>
      <c r="N761" s="141" t="s">
        <v>46</v>
      </c>
      <c r="P761" s="142">
        <f>O761*H761</f>
        <v>0</v>
      </c>
      <c r="Q761" s="142">
        <v>5.9219999999999997E-4</v>
      </c>
      <c r="R761" s="142">
        <f>Q761*H761</f>
        <v>5.9219999999999997E-4</v>
      </c>
      <c r="S761" s="142">
        <v>0</v>
      </c>
      <c r="T761" s="143">
        <f>S761*H761</f>
        <v>0</v>
      </c>
      <c r="AR761" s="144" t="s">
        <v>320</v>
      </c>
      <c r="AT761" s="144" t="s">
        <v>189</v>
      </c>
      <c r="AU761" s="144" t="s">
        <v>87</v>
      </c>
      <c r="AY761" s="18" t="s">
        <v>187</v>
      </c>
      <c r="BE761" s="145">
        <f>IF(N761="základní",J761,0)</f>
        <v>0</v>
      </c>
      <c r="BF761" s="145">
        <f>IF(N761="snížená",J761,0)</f>
        <v>0</v>
      </c>
      <c r="BG761" s="145">
        <f>IF(N761="zákl. přenesená",J761,0)</f>
        <v>0</v>
      </c>
      <c r="BH761" s="145">
        <f>IF(N761="sníž. přenesená",J761,0)</f>
        <v>0</v>
      </c>
      <c r="BI761" s="145">
        <f>IF(N761="nulová",J761,0)</f>
        <v>0</v>
      </c>
      <c r="BJ761" s="18" t="s">
        <v>87</v>
      </c>
      <c r="BK761" s="145">
        <f>ROUND(I761*H761,2)</f>
        <v>0</v>
      </c>
      <c r="BL761" s="18" t="s">
        <v>320</v>
      </c>
      <c r="BM761" s="144" t="s">
        <v>4515</v>
      </c>
    </row>
    <row r="762" spans="2:65" s="1" customFormat="1">
      <c r="B762" s="33"/>
      <c r="D762" s="146" t="s">
        <v>199</v>
      </c>
      <c r="F762" s="147" t="s">
        <v>4516</v>
      </c>
      <c r="I762" s="148"/>
      <c r="L762" s="33"/>
      <c r="M762" s="149"/>
      <c r="T762" s="52"/>
      <c r="AT762" s="18" t="s">
        <v>199</v>
      </c>
      <c r="AU762" s="18" t="s">
        <v>87</v>
      </c>
    </row>
    <row r="763" spans="2:65" s="12" customFormat="1">
      <c r="B763" s="150"/>
      <c r="D763" s="151" t="s">
        <v>201</v>
      </c>
      <c r="E763" s="152" t="s">
        <v>19</v>
      </c>
      <c r="F763" s="153" t="s">
        <v>4050</v>
      </c>
      <c r="H763" s="152" t="s">
        <v>19</v>
      </c>
      <c r="I763" s="154"/>
      <c r="L763" s="150"/>
      <c r="M763" s="155"/>
      <c r="T763" s="156"/>
      <c r="AT763" s="152" t="s">
        <v>201</v>
      </c>
      <c r="AU763" s="152" t="s">
        <v>87</v>
      </c>
      <c r="AV763" s="12" t="s">
        <v>81</v>
      </c>
      <c r="AW763" s="12" t="s">
        <v>33</v>
      </c>
      <c r="AX763" s="12" t="s">
        <v>74</v>
      </c>
      <c r="AY763" s="152" t="s">
        <v>187</v>
      </c>
    </row>
    <row r="764" spans="2:65" s="12" customFormat="1">
      <c r="B764" s="150"/>
      <c r="D764" s="151" t="s">
        <v>201</v>
      </c>
      <c r="E764" s="152" t="s">
        <v>19</v>
      </c>
      <c r="F764" s="153" t="s">
        <v>4165</v>
      </c>
      <c r="H764" s="152" t="s">
        <v>19</v>
      </c>
      <c r="I764" s="154"/>
      <c r="L764" s="150"/>
      <c r="M764" s="155"/>
      <c r="T764" s="156"/>
      <c r="AT764" s="152" t="s">
        <v>201</v>
      </c>
      <c r="AU764" s="152" t="s">
        <v>87</v>
      </c>
      <c r="AV764" s="12" t="s">
        <v>81</v>
      </c>
      <c r="AW764" s="12" t="s">
        <v>33</v>
      </c>
      <c r="AX764" s="12" t="s">
        <v>74</v>
      </c>
      <c r="AY764" s="152" t="s">
        <v>187</v>
      </c>
    </row>
    <row r="765" spans="2:65" s="13" customFormat="1">
      <c r="B765" s="157"/>
      <c r="D765" s="151" t="s">
        <v>201</v>
      </c>
      <c r="E765" s="158" t="s">
        <v>19</v>
      </c>
      <c r="F765" s="159" t="s">
        <v>4198</v>
      </c>
      <c r="H765" s="160">
        <v>1</v>
      </c>
      <c r="I765" s="161"/>
      <c r="L765" s="157"/>
      <c r="M765" s="162"/>
      <c r="T765" s="163"/>
      <c r="AT765" s="158" t="s">
        <v>201</v>
      </c>
      <c r="AU765" s="158" t="s">
        <v>87</v>
      </c>
      <c r="AV765" s="13" t="s">
        <v>87</v>
      </c>
      <c r="AW765" s="13" t="s">
        <v>33</v>
      </c>
      <c r="AX765" s="13" t="s">
        <v>74</v>
      </c>
      <c r="AY765" s="158" t="s">
        <v>187</v>
      </c>
    </row>
    <row r="766" spans="2:65" s="15" customFormat="1">
      <c r="B766" s="171"/>
      <c r="D766" s="151" t="s">
        <v>201</v>
      </c>
      <c r="E766" s="172" t="s">
        <v>19</v>
      </c>
      <c r="F766" s="173" t="s">
        <v>207</v>
      </c>
      <c r="H766" s="174">
        <v>1</v>
      </c>
      <c r="I766" s="175"/>
      <c r="L766" s="171"/>
      <c r="M766" s="176"/>
      <c r="T766" s="177"/>
      <c r="AT766" s="172" t="s">
        <v>201</v>
      </c>
      <c r="AU766" s="172" t="s">
        <v>87</v>
      </c>
      <c r="AV766" s="15" t="s">
        <v>193</v>
      </c>
      <c r="AW766" s="15" t="s">
        <v>33</v>
      </c>
      <c r="AX766" s="15" t="s">
        <v>81</v>
      </c>
      <c r="AY766" s="172" t="s">
        <v>187</v>
      </c>
    </row>
    <row r="767" spans="2:65" s="1" customFormat="1" ht="37.950000000000003" customHeight="1">
      <c r="B767" s="33"/>
      <c r="C767" s="178" t="s">
        <v>1926</v>
      </c>
      <c r="D767" s="178" t="s">
        <v>238</v>
      </c>
      <c r="E767" s="179" t="s">
        <v>4517</v>
      </c>
      <c r="F767" s="180" t="s">
        <v>4518</v>
      </c>
      <c r="G767" s="181" t="s">
        <v>248</v>
      </c>
      <c r="H767" s="182">
        <v>1</v>
      </c>
      <c r="I767" s="183"/>
      <c r="J767" s="184">
        <f>ROUND(I767*H767,2)</f>
        <v>0</v>
      </c>
      <c r="K767" s="180" t="s">
        <v>19</v>
      </c>
      <c r="L767" s="185"/>
      <c r="M767" s="186" t="s">
        <v>19</v>
      </c>
      <c r="N767" s="187" t="s">
        <v>46</v>
      </c>
      <c r="P767" s="142">
        <f>O767*H767</f>
        <v>0</v>
      </c>
      <c r="Q767" s="142">
        <v>0.248</v>
      </c>
      <c r="R767" s="142">
        <f>Q767*H767</f>
        <v>0.248</v>
      </c>
      <c r="S767" s="142">
        <v>0</v>
      </c>
      <c r="T767" s="143">
        <f>S767*H767</f>
        <v>0</v>
      </c>
      <c r="AR767" s="144" t="s">
        <v>425</v>
      </c>
      <c r="AT767" s="144" t="s">
        <v>238</v>
      </c>
      <c r="AU767" s="144" t="s">
        <v>87</v>
      </c>
      <c r="AY767" s="18" t="s">
        <v>187</v>
      </c>
      <c r="BE767" s="145">
        <f>IF(N767="základní",J767,0)</f>
        <v>0</v>
      </c>
      <c r="BF767" s="145">
        <f>IF(N767="snížená",J767,0)</f>
        <v>0</v>
      </c>
      <c r="BG767" s="145">
        <f>IF(N767="zákl. přenesená",J767,0)</f>
        <v>0</v>
      </c>
      <c r="BH767" s="145">
        <f>IF(N767="sníž. přenesená",J767,0)</f>
        <v>0</v>
      </c>
      <c r="BI767" s="145">
        <f>IF(N767="nulová",J767,0)</f>
        <v>0</v>
      </c>
      <c r="BJ767" s="18" t="s">
        <v>87</v>
      </c>
      <c r="BK767" s="145">
        <f>ROUND(I767*H767,2)</f>
        <v>0</v>
      </c>
      <c r="BL767" s="18" t="s">
        <v>320</v>
      </c>
      <c r="BM767" s="144" t="s">
        <v>4519</v>
      </c>
    </row>
    <row r="768" spans="2:65" s="12" customFormat="1">
      <c r="B768" s="150"/>
      <c r="D768" s="151" t="s">
        <v>201</v>
      </c>
      <c r="E768" s="152" t="s">
        <v>19</v>
      </c>
      <c r="F768" s="153" t="s">
        <v>4050</v>
      </c>
      <c r="H768" s="152" t="s">
        <v>19</v>
      </c>
      <c r="I768" s="154"/>
      <c r="L768" s="150"/>
      <c r="M768" s="155"/>
      <c r="T768" s="156"/>
      <c r="AT768" s="152" t="s">
        <v>201</v>
      </c>
      <c r="AU768" s="152" t="s">
        <v>87</v>
      </c>
      <c r="AV768" s="12" t="s">
        <v>81</v>
      </c>
      <c r="AW768" s="12" t="s">
        <v>33</v>
      </c>
      <c r="AX768" s="12" t="s">
        <v>74</v>
      </c>
      <c r="AY768" s="152" t="s">
        <v>187</v>
      </c>
    </row>
    <row r="769" spans="2:65" s="12" customFormat="1">
      <c r="B769" s="150"/>
      <c r="D769" s="151" t="s">
        <v>201</v>
      </c>
      <c r="E769" s="152" t="s">
        <v>19</v>
      </c>
      <c r="F769" s="153" t="s">
        <v>4165</v>
      </c>
      <c r="H769" s="152" t="s">
        <v>19</v>
      </c>
      <c r="I769" s="154"/>
      <c r="L769" s="150"/>
      <c r="M769" s="155"/>
      <c r="T769" s="156"/>
      <c r="AT769" s="152" t="s">
        <v>201</v>
      </c>
      <c r="AU769" s="152" t="s">
        <v>87</v>
      </c>
      <c r="AV769" s="12" t="s">
        <v>81</v>
      </c>
      <c r="AW769" s="12" t="s">
        <v>33</v>
      </c>
      <c r="AX769" s="12" t="s">
        <v>74</v>
      </c>
      <c r="AY769" s="152" t="s">
        <v>187</v>
      </c>
    </row>
    <row r="770" spans="2:65" s="13" customFormat="1">
      <c r="B770" s="157"/>
      <c r="D770" s="151" t="s">
        <v>201</v>
      </c>
      <c r="E770" s="158" t="s">
        <v>19</v>
      </c>
      <c r="F770" s="159" t="s">
        <v>4198</v>
      </c>
      <c r="H770" s="160">
        <v>1</v>
      </c>
      <c r="I770" s="161"/>
      <c r="L770" s="157"/>
      <c r="M770" s="162"/>
      <c r="T770" s="163"/>
      <c r="AT770" s="158" t="s">
        <v>201</v>
      </c>
      <c r="AU770" s="158" t="s">
        <v>87</v>
      </c>
      <c r="AV770" s="13" t="s">
        <v>87</v>
      </c>
      <c r="AW770" s="13" t="s">
        <v>33</v>
      </c>
      <c r="AX770" s="13" t="s">
        <v>74</v>
      </c>
      <c r="AY770" s="158" t="s">
        <v>187</v>
      </c>
    </row>
    <row r="771" spans="2:65" s="15" customFormat="1">
      <c r="B771" s="171"/>
      <c r="D771" s="151" t="s">
        <v>201</v>
      </c>
      <c r="E771" s="172" t="s">
        <v>19</v>
      </c>
      <c r="F771" s="173" t="s">
        <v>207</v>
      </c>
      <c r="H771" s="174">
        <v>1</v>
      </c>
      <c r="I771" s="175"/>
      <c r="L771" s="171"/>
      <c r="M771" s="176"/>
      <c r="T771" s="177"/>
      <c r="AT771" s="172" t="s">
        <v>201</v>
      </c>
      <c r="AU771" s="172" t="s">
        <v>87</v>
      </c>
      <c r="AV771" s="15" t="s">
        <v>193</v>
      </c>
      <c r="AW771" s="15" t="s">
        <v>33</v>
      </c>
      <c r="AX771" s="15" t="s">
        <v>81</v>
      </c>
      <c r="AY771" s="172" t="s">
        <v>187</v>
      </c>
    </row>
    <row r="772" spans="2:65" s="1" customFormat="1" ht="49.2" customHeight="1">
      <c r="B772" s="33"/>
      <c r="C772" s="133" t="s">
        <v>1932</v>
      </c>
      <c r="D772" s="133" t="s">
        <v>189</v>
      </c>
      <c r="E772" s="134" t="s">
        <v>3182</v>
      </c>
      <c r="F772" s="135" t="s">
        <v>3183</v>
      </c>
      <c r="G772" s="136" t="s">
        <v>2018</v>
      </c>
      <c r="H772" s="194"/>
      <c r="I772" s="138"/>
      <c r="J772" s="139">
        <f>ROUND(I772*H772,2)</f>
        <v>0</v>
      </c>
      <c r="K772" s="135" t="s">
        <v>197</v>
      </c>
      <c r="L772" s="33"/>
      <c r="M772" s="140" t="s">
        <v>19</v>
      </c>
      <c r="N772" s="141" t="s">
        <v>46</v>
      </c>
      <c r="P772" s="142">
        <f>O772*H772</f>
        <v>0</v>
      </c>
      <c r="Q772" s="142">
        <v>0</v>
      </c>
      <c r="R772" s="142">
        <f>Q772*H772</f>
        <v>0</v>
      </c>
      <c r="S772" s="142">
        <v>0</v>
      </c>
      <c r="T772" s="143">
        <f>S772*H772</f>
        <v>0</v>
      </c>
      <c r="AR772" s="144" t="s">
        <v>320</v>
      </c>
      <c r="AT772" s="144" t="s">
        <v>189</v>
      </c>
      <c r="AU772" s="144" t="s">
        <v>87</v>
      </c>
      <c r="AY772" s="18" t="s">
        <v>187</v>
      </c>
      <c r="BE772" s="145">
        <f>IF(N772="základní",J772,0)</f>
        <v>0</v>
      </c>
      <c r="BF772" s="145">
        <f>IF(N772="snížená",J772,0)</f>
        <v>0</v>
      </c>
      <c r="BG772" s="145">
        <f>IF(N772="zákl. přenesená",J772,0)</f>
        <v>0</v>
      </c>
      <c r="BH772" s="145">
        <f>IF(N772="sníž. přenesená",J772,0)</f>
        <v>0</v>
      </c>
      <c r="BI772" s="145">
        <f>IF(N772="nulová",J772,0)</f>
        <v>0</v>
      </c>
      <c r="BJ772" s="18" t="s">
        <v>87</v>
      </c>
      <c r="BK772" s="145">
        <f>ROUND(I772*H772,2)</f>
        <v>0</v>
      </c>
      <c r="BL772" s="18" t="s">
        <v>320</v>
      </c>
      <c r="BM772" s="144" t="s">
        <v>4520</v>
      </c>
    </row>
    <row r="773" spans="2:65" s="1" customFormat="1">
      <c r="B773" s="33"/>
      <c r="D773" s="146" t="s">
        <v>199</v>
      </c>
      <c r="F773" s="147" t="s">
        <v>3185</v>
      </c>
      <c r="I773" s="148"/>
      <c r="L773" s="33"/>
      <c r="M773" s="149"/>
      <c r="T773" s="52"/>
      <c r="AT773" s="18" t="s">
        <v>199</v>
      </c>
      <c r="AU773" s="18" t="s">
        <v>87</v>
      </c>
    </row>
    <row r="774" spans="2:65" s="11" customFormat="1" ht="22.95" customHeight="1">
      <c r="B774" s="121"/>
      <c r="D774" s="122" t="s">
        <v>73</v>
      </c>
      <c r="E774" s="131" t="s">
        <v>817</v>
      </c>
      <c r="F774" s="131" t="s">
        <v>818</v>
      </c>
      <c r="I774" s="124"/>
      <c r="J774" s="132">
        <f>BK774</f>
        <v>0</v>
      </c>
      <c r="L774" s="121"/>
      <c r="M774" s="126"/>
      <c r="P774" s="127">
        <f>SUM(P775:P812)</f>
        <v>0</v>
      </c>
      <c r="R774" s="127">
        <f>SUM(R775:R812)</f>
        <v>8.9267117600000015E-2</v>
      </c>
      <c r="T774" s="128">
        <f>SUM(T775:T812)</f>
        <v>2.3256050000000001E-3</v>
      </c>
      <c r="AR774" s="122" t="s">
        <v>87</v>
      </c>
      <c r="AT774" s="129" t="s">
        <v>73</v>
      </c>
      <c r="AU774" s="129" t="s">
        <v>81</v>
      </c>
      <c r="AY774" s="122" t="s">
        <v>187</v>
      </c>
      <c r="BK774" s="130">
        <f>SUM(BK775:BK812)</f>
        <v>0</v>
      </c>
    </row>
    <row r="775" spans="2:65" s="1" customFormat="1" ht="24.15" customHeight="1">
      <c r="B775" s="33"/>
      <c r="C775" s="133" t="s">
        <v>1934</v>
      </c>
      <c r="D775" s="133" t="s">
        <v>189</v>
      </c>
      <c r="E775" s="134" t="s">
        <v>4521</v>
      </c>
      <c r="F775" s="135" t="s">
        <v>4522</v>
      </c>
      <c r="G775" s="136" t="s">
        <v>384</v>
      </c>
      <c r="H775" s="137">
        <v>65.510000000000005</v>
      </c>
      <c r="I775" s="138"/>
      <c r="J775" s="139">
        <f>ROUND(I775*H775,2)</f>
        <v>0</v>
      </c>
      <c r="K775" s="135" t="s">
        <v>197</v>
      </c>
      <c r="L775" s="33"/>
      <c r="M775" s="140" t="s">
        <v>19</v>
      </c>
      <c r="N775" s="141" t="s">
        <v>46</v>
      </c>
      <c r="P775" s="142">
        <f>O775*H775</f>
        <v>0</v>
      </c>
      <c r="Q775" s="142">
        <v>0</v>
      </c>
      <c r="R775" s="142">
        <f>Q775*H775</f>
        <v>0</v>
      </c>
      <c r="S775" s="142">
        <v>3.5500000000000002E-5</v>
      </c>
      <c r="T775" s="143">
        <f>S775*H775</f>
        <v>2.3256050000000001E-3</v>
      </c>
      <c r="AR775" s="144" t="s">
        <v>320</v>
      </c>
      <c r="AT775" s="144" t="s">
        <v>189</v>
      </c>
      <c r="AU775" s="144" t="s">
        <v>87</v>
      </c>
      <c r="AY775" s="18" t="s">
        <v>187</v>
      </c>
      <c r="BE775" s="145">
        <f>IF(N775="základní",J775,0)</f>
        <v>0</v>
      </c>
      <c r="BF775" s="145">
        <f>IF(N775="snížená",J775,0)</f>
        <v>0</v>
      </c>
      <c r="BG775" s="145">
        <f>IF(N775="zákl. přenesená",J775,0)</f>
        <v>0</v>
      </c>
      <c r="BH775" s="145">
        <f>IF(N775="sníž. přenesená",J775,0)</f>
        <v>0</v>
      </c>
      <c r="BI775" s="145">
        <f>IF(N775="nulová",J775,0)</f>
        <v>0</v>
      </c>
      <c r="BJ775" s="18" t="s">
        <v>87</v>
      </c>
      <c r="BK775" s="145">
        <f>ROUND(I775*H775,2)</f>
        <v>0</v>
      </c>
      <c r="BL775" s="18" t="s">
        <v>320</v>
      </c>
      <c r="BM775" s="144" t="s">
        <v>4523</v>
      </c>
    </row>
    <row r="776" spans="2:65" s="1" customFormat="1">
      <c r="B776" s="33"/>
      <c r="D776" s="146" t="s">
        <v>199</v>
      </c>
      <c r="F776" s="147" t="s">
        <v>4524</v>
      </c>
      <c r="I776" s="148"/>
      <c r="L776" s="33"/>
      <c r="M776" s="149"/>
      <c r="T776" s="52"/>
      <c r="AT776" s="18" t="s">
        <v>199</v>
      </c>
      <c r="AU776" s="18" t="s">
        <v>87</v>
      </c>
    </row>
    <row r="777" spans="2:65" s="12" customFormat="1">
      <c r="B777" s="150"/>
      <c r="D777" s="151" t="s">
        <v>201</v>
      </c>
      <c r="E777" s="152" t="s">
        <v>19</v>
      </c>
      <c r="F777" s="153" t="s">
        <v>4050</v>
      </c>
      <c r="H777" s="152" t="s">
        <v>19</v>
      </c>
      <c r="I777" s="154"/>
      <c r="L777" s="150"/>
      <c r="M777" s="155"/>
      <c r="T777" s="156"/>
      <c r="AT777" s="152" t="s">
        <v>201</v>
      </c>
      <c r="AU777" s="152" t="s">
        <v>87</v>
      </c>
      <c r="AV777" s="12" t="s">
        <v>81</v>
      </c>
      <c r="AW777" s="12" t="s">
        <v>33</v>
      </c>
      <c r="AX777" s="12" t="s">
        <v>74</v>
      </c>
      <c r="AY777" s="152" t="s">
        <v>187</v>
      </c>
    </row>
    <row r="778" spans="2:65" s="12" customFormat="1">
      <c r="B778" s="150"/>
      <c r="D778" s="151" t="s">
        <v>201</v>
      </c>
      <c r="E778" s="152" t="s">
        <v>19</v>
      </c>
      <c r="F778" s="153" t="s">
        <v>4051</v>
      </c>
      <c r="H778" s="152" t="s">
        <v>19</v>
      </c>
      <c r="I778" s="154"/>
      <c r="L778" s="150"/>
      <c r="M778" s="155"/>
      <c r="T778" s="156"/>
      <c r="AT778" s="152" t="s">
        <v>201</v>
      </c>
      <c r="AU778" s="152" t="s">
        <v>87</v>
      </c>
      <c r="AV778" s="12" t="s">
        <v>81</v>
      </c>
      <c r="AW778" s="12" t="s">
        <v>33</v>
      </c>
      <c r="AX778" s="12" t="s">
        <v>74</v>
      </c>
      <c r="AY778" s="152" t="s">
        <v>187</v>
      </c>
    </row>
    <row r="779" spans="2:65" s="13" customFormat="1">
      <c r="B779" s="157"/>
      <c r="D779" s="151" t="s">
        <v>201</v>
      </c>
      <c r="E779" s="158" t="s">
        <v>19</v>
      </c>
      <c r="F779" s="159" t="s">
        <v>4525</v>
      </c>
      <c r="H779" s="160">
        <v>18.885000000000002</v>
      </c>
      <c r="I779" s="161"/>
      <c r="L779" s="157"/>
      <c r="M779" s="162"/>
      <c r="T779" s="163"/>
      <c r="AT779" s="158" t="s">
        <v>201</v>
      </c>
      <c r="AU779" s="158" t="s">
        <v>87</v>
      </c>
      <c r="AV779" s="13" t="s">
        <v>87</v>
      </c>
      <c r="AW779" s="13" t="s">
        <v>33</v>
      </c>
      <c r="AX779" s="13" t="s">
        <v>74</v>
      </c>
      <c r="AY779" s="158" t="s">
        <v>187</v>
      </c>
    </row>
    <row r="780" spans="2:65" s="13" customFormat="1">
      <c r="B780" s="157"/>
      <c r="D780" s="151" t="s">
        <v>201</v>
      </c>
      <c r="E780" s="158" t="s">
        <v>19</v>
      </c>
      <c r="F780" s="159" t="s">
        <v>4526</v>
      </c>
      <c r="H780" s="160">
        <v>26.1</v>
      </c>
      <c r="I780" s="161"/>
      <c r="L780" s="157"/>
      <c r="M780" s="162"/>
      <c r="T780" s="163"/>
      <c r="AT780" s="158" t="s">
        <v>201</v>
      </c>
      <c r="AU780" s="158" t="s">
        <v>87</v>
      </c>
      <c r="AV780" s="13" t="s">
        <v>87</v>
      </c>
      <c r="AW780" s="13" t="s">
        <v>33</v>
      </c>
      <c r="AX780" s="13" t="s">
        <v>74</v>
      </c>
      <c r="AY780" s="158" t="s">
        <v>187</v>
      </c>
    </row>
    <row r="781" spans="2:65" s="12" customFormat="1">
      <c r="B781" s="150"/>
      <c r="D781" s="151" t="s">
        <v>201</v>
      </c>
      <c r="E781" s="152" t="s">
        <v>19</v>
      </c>
      <c r="F781" s="153" t="s">
        <v>4059</v>
      </c>
      <c r="H781" s="152" t="s">
        <v>19</v>
      </c>
      <c r="I781" s="154"/>
      <c r="L781" s="150"/>
      <c r="M781" s="155"/>
      <c r="T781" s="156"/>
      <c r="AT781" s="152" t="s">
        <v>201</v>
      </c>
      <c r="AU781" s="152" t="s">
        <v>87</v>
      </c>
      <c r="AV781" s="12" t="s">
        <v>81</v>
      </c>
      <c r="AW781" s="12" t="s">
        <v>33</v>
      </c>
      <c r="AX781" s="12" t="s">
        <v>74</v>
      </c>
      <c r="AY781" s="152" t="s">
        <v>187</v>
      </c>
    </row>
    <row r="782" spans="2:65" s="13" customFormat="1">
      <c r="B782" s="157"/>
      <c r="D782" s="151" t="s">
        <v>201</v>
      </c>
      <c r="E782" s="158" t="s">
        <v>19</v>
      </c>
      <c r="F782" s="159" t="s">
        <v>4527</v>
      </c>
      <c r="H782" s="160">
        <v>20.524999999999999</v>
      </c>
      <c r="I782" s="161"/>
      <c r="L782" s="157"/>
      <c r="M782" s="162"/>
      <c r="T782" s="163"/>
      <c r="AT782" s="158" t="s">
        <v>201</v>
      </c>
      <c r="AU782" s="158" t="s">
        <v>87</v>
      </c>
      <c r="AV782" s="13" t="s">
        <v>87</v>
      </c>
      <c r="AW782" s="13" t="s">
        <v>33</v>
      </c>
      <c r="AX782" s="13" t="s">
        <v>74</v>
      </c>
      <c r="AY782" s="158" t="s">
        <v>187</v>
      </c>
    </row>
    <row r="783" spans="2:65" s="15" customFormat="1">
      <c r="B783" s="171"/>
      <c r="D783" s="151" t="s">
        <v>201</v>
      </c>
      <c r="E783" s="172" t="s">
        <v>19</v>
      </c>
      <c r="F783" s="173" t="s">
        <v>207</v>
      </c>
      <c r="H783" s="174">
        <v>65.510000000000005</v>
      </c>
      <c r="I783" s="175"/>
      <c r="L783" s="171"/>
      <c r="M783" s="176"/>
      <c r="T783" s="177"/>
      <c r="AT783" s="172" t="s">
        <v>201</v>
      </c>
      <c r="AU783" s="172" t="s">
        <v>87</v>
      </c>
      <c r="AV783" s="15" t="s">
        <v>193</v>
      </c>
      <c r="AW783" s="15" t="s">
        <v>33</v>
      </c>
      <c r="AX783" s="15" t="s">
        <v>81</v>
      </c>
      <c r="AY783" s="172" t="s">
        <v>187</v>
      </c>
    </row>
    <row r="784" spans="2:65" s="1" customFormat="1" ht="24.15" customHeight="1">
      <c r="B784" s="33"/>
      <c r="C784" s="178" t="s">
        <v>1936</v>
      </c>
      <c r="D784" s="178" t="s">
        <v>238</v>
      </c>
      <c r="E784" s="179" t="s">
        <v>4528</v>
      </c>
      <c r="F784" s="180" t="s">
        <v>4529</v>
      </c>
      <c r="G784" s="181" t="s">
        <v>384</v>
      </c>
      <c r="H784" s="182">
        <v>68.786000000000001</v>
      </c>
      <c r="I784" s="183"/>
      <c r="J784" s="184">
        <f>ROUND(I784*H784,2)</f>
        <v>0</v>
      </c>
      <c r="K784" s="180" t="s">
        <v>197</v>
      </c>
      <c r="L784" s="185"/>
      <c r="M784" s="186" t="s">
        <v>19</v>
      </c>
      <c r="N784" s="187" t="s">
        <v>46</v>
      </c>
      <c r="P784" s="142">
        <f>O784*H784</f>
        <v>0</v>
      </c>
      <c r="Q784" s="142">
        <v>0</v>
      </c>
      <c r="R784" s="142">
        <f>Q784*H784</f>
        <v>0</v>
      </c>
      <c r="S784" s="142">
        <v>0</v>
      </c>
      <c r="T784" s="143">
        <f>S784*H784</f>
        <v>0</v>
      </c>
      <c r="AR784" s="144" t="s">
        <v>425</v>
      </c>
      <c r="AT784" s="144" t="s">
        <v>238</v>
      </c>
      <c r="AU784" s="144" t="s">
        <v>87</v>
      </c>
      <c r="AY784" s="18" t="s">
        <v>187</v>
      </c>
      <c r="BE784" s="145">
        <f>IF(N784="základní",J784,0)</f>
        <v>0</v>
      </c>
      <c r="BF784" s="145">
        <f>IF(N784="snížená",J784,0)</f>
        <v>0</v>
      </c>
      <c r="BG784" s="145">
        <f>IF(N784="zákl. přenesená",J784,0)</f>
        <v>0</v>
      </c>
      <c r="BH784" s="145">
        <f>IF(N784="sníž. přenesená",J784,0)</f>
        <v>0</v>
      </c>
      <c r="BI784" s="145">
        <f>IF(N784="nulová",J784,0)</f>
        <v>0</v>
      </c>
      <c r="BJ784" s="18" t="s">
        <v>87</v>
      </c>
      <c r="BK784" s="145">
        <f>ROUND(I784*H784,2)</f>
        <v>0</v>
      </c>
      <c r="BL784" s="18" t="s">
        <v>320</v>
      </c>
      <c r="BM784" s="144" t="s">
        <v>4530</v>
      </c>
    </row>
    <row r="785" spans="2:65" s="13" customFormat="1">
      <c r="B785" s="157"/>
      <c r="D785" s="151" t="s">
        <v>201</v>
      </c>
      <c r="F785" s="159" t="s">
        <v>4531</v>
      </c>
      <c r="H785" s="160">
        <v>68.786000000000001</v>
      </c>
      <c r="I785" s="161"/>
      <c r="L785" s="157"/>
      <c r="M785" s="162"/>
      <c r="T785" s="163"/>
      <c r="AT785" s="158" t="s">
        <v>201</v>
      </c>
      <c r="AU785" s="158" t="s">
        <v>87</v>
      </c>
      <c r="AV785" s="13" t="s">
        <v>87</v>
      </c>
      <c r="AW785" s="13" t="s">
        <v>4</v>
      </c>
      <c r="AX785" s="13" t="s">
        <v>81</v>
      </c>
      <c r="AY785" s="158" t="s">
        <v>187</v>
      </c>
    </row>
    <row r="786" spans="2:65" s="1" customFormat="1" ht="24.15" customHeight="1">
      <c r="B786" s="33"/>
      <c r="C786" s="133" t="s">
        <v>1939</v>
      </c>
      <c r="D786" s="133" t="s">
        <v>189</v>
      </c>
      <c r="E786" s="134" t="s">
        <v>4532</v>
      </c>
      <c r="F786" s="135" t="s">
        <v>4533</v>
      </c>
      <c r="G786" s="136" t="s">
        <v>138</v>
      </c>
      <c r="H786" s="137">
        <v>81.5</v>
      </c>
      <c r="I786" s="138"/>
      <c r="J786" s="139">
        <f>ROUND(I786*H786,2)</f>
        <v>0</v>
      </c>
      <c r="K786" s="135" t="s">
        <v>197</v>
      </c>
      <c r="L786" s="33"/>
      <c r="M786" s="140" t="s">
        <v>19</v>
      </c>
      <c r="N786" s="141" t="s">
        <v>46</v>
      </c>
      <c r="P786" s="142">
        <f>O786*H786</f>
        <v>0</v>
      </c>
      <c r="Q786" s="142">
        <v>0</v>
      </c>
      <c r="R786" s="142">
        <f>Q786*H786</f>
        <v>0</v>
      </c>
      <c r="S786" s="142">
        <v>0</v>
      </c>
      <c r="T786" s="143">
        <f>S786*H786</f>
        <v>0</v>
      </c>
      <c r="AR786" s="144" t="s">
        <v>320</v>
      </c>
      <c r="AT786" s="144" t="s">
        <v>189</v>
      </c>
      <c r="AU786" s="144" t="s">
        <v>87</v>
      </c>
      <c r="AY786" s="18" t="s">
        <v>187</v>
      </c>
      <c r="BE786" s="145">
        <f>IF(N786="základní",J786,0)</f>
        <v>0</v>
      </c>
      <c r="BF786" s="145">
        <f>IF(N786="snížená",J786,0)</f>
        <v>0</v>
      </c>
      <c r="BG786" s="145">
        <f>IF(N786="zákl. přenesená",J786,0)</f>
        <v>0</v>
      </c>
      <c r="BH786" s="145">
        <f>IF(N786="sníž. přenesená",J786,0)</f>
        <v>0</v>
      </c>
      <c r="BI786" s="145">
        <f>IF(N786="nulová",J786,0)</f>
        <v>0</v>
      </c>
      <c r="BJ786" s="18" t="s">
        <v>87</v>
      </c>
      <c r="BK786" s="145">
        <f>ROUND(I786*H786,2)</f>
        <v>0</v>
      </c>
      <c r="BL786" s="18" t="s">
        <v>320</v>
      </c>
      <c r="BM786" s="144" t="s">
        <v>4534</v>
      </c>
    </row>
    <row r="787" spans="2:65" s="1" customFormat="1">
      <c r="B787" s="33"/>
      <c r="D787" s="146" t="s">
        <v>199</v>
      </c>
      <c r="F787" s="147" t="s">
        <v>4535</v>
      </c>
      <c r="I787" s="148"/>
      <c r="L787" s="33"/>
      <c r="M787" s="149"/>
      <c r="T787" s="52"/>
      <c r="AT787" s="18" t="s">
        <v>199</v>
      </c>
      <c r="AU787" s="18" t="s">
        <v>87</v>
      </c>
    </row>
    <row r="788" spans="2:65" s="12" customFormat="1">
      <c r="B788" s="150"/>
      <c r="D788" s="151" t="s">
        <v>201</v>
      </c>
      <c r="E788" s="152" t="s">
        <v>19</v>
      </c>
      <c r="F788" s="153" t="s">
        <v>4050</v>
      </c>
      <c r="H788" s="152" t="s">
        <v>19</v>
      </c>
      <c r="I788" s="154"/>
      <c r="L788" s="150"/>
      <c r="M788" s="155"/>
      <c r="T788" s="156"/>
      <c r="AT788" s="152" t="s">
        <v>201</v>
      </c>
      <c r="AU788" s="152" t="s">
        <v>87</v>
      </c>
      <c r="AV788" s="12" t="s">
        <v>81</v>
      </c>
      <c r="AW788" s="12" t="s">
        <v>33</v>
      </c>
      <c r="AX788" s="12" t="s">
        <v>74</v>
      </c>
      <c r="AY788" s="152" t="s">
        <v>187</v>
      </c>
    </row>
    <row r="789" spans="2:65" s="12" customFormat="1">
      <c r="B789" s="150"/>
      <c r="D789" s="151" t="s">
        <v>201</v>
      </c>
      <c r="E789" s="152" t="s">
        <v>19</v>
      </c>
      <c r="F789" s="153" t="s">
        <v>4051</v>
      </c>
      <c r="H789" s="152" t="s">
        <v>19</v>
      </c>
      <c r="I789" s="154"/>
      <c r="L789" s="150"/>
      <c r="M789" s="155"/>
      <c r="T789" s="156"/>
      <c r="AT789" s="152" t="s">
        <v>201</v>
      </c>
      <c r="AU789" s="152" t="s">
        <v>87</v>
      </c>
      <c r="AV789" s="12" t="s">
        <v>81</v>
      </c>
      <c r="AW789" s="12" t="s">
        <v>33</v>
      </c>
      <c r="AX789" s="12" t="s">
        <v>74</v>
      </c>
      <c r="AY789" s="152" t="s">
        <v>187</v>
      </c>
    </row>
    <row r="790" spans="2:65" s="13" customFormat="1">
      <c r="B790" s="157"/>
      <c r="D790" s="151" t="s">
        <v>201</v>
      </c>
      <c r="E790" s="158" t="s">
        <v>19</v>
      </c>
      <c r="F790" s="159" t="s">
        <v>4115</v>
      </c>
      <c r="H790" s="160">
        <v>21.3</v>
      </c>
      <c r="I790" s="161"/>
      <c r="L790" s="157"/>
      <c r="M790" s="162"/>
      <c r="T790" s="163"/>
      <c r="AT790" s="158" t="s">
        <v>201</v>
      </c>
      <c r="AU790" s="158" t="s">
        <v>87</v>
      </c>
      <c r="AV790" s="13" t="s">
        <v>87</v>
      </c>
      <c r="AW790" s="13" t="s">
        <v>33</v>
      </c>
      <c r="AX790" s="13" t="s">
        <v>74</v>
      </c>
      <c r="AY790" s="158" t="s">
        <v>187</v>
      </c>
    </row>
    <row r="791" spans="2:65" s="13" customFormat="1">
      <c r="B791" s="157"/>
      <c r="D791" s="151" t="s">
        <v>201</v>
      </c>
      <c r="E791" s="158" t="s">
        <v>19</v>
      </c>
      <c r="F791" s="159" t="s">
        <v>4386</v>
      </c>
      <c r="H791" s="160">
        <v>37</v>
      </c>
      <c r="I791" s="161"/>
      <c r="L791" s="157"/>
      <c r="M791" s="162"/>
      <c r="T791" s="163"/>
      <c r="AT791" s="158" t="s">
        <v>201</v>
      </c>
      <c r="AU791" s="158" t="s">
        <v>87</v>
      </c>
      <c r="AV791" s="13" t="s">
        <v>87</v>
      </c>
      <c r="AW791" s="13" t="s">
        <v>33</v>
      </c>
      <c r="AX791" s="13" t="s">
        <v>74</v>
      </c>
      <c r="AY791" s="158" t="s">
        <v>187</v>
      </c>
    </row>
    <row r="792" spans="2:65" s="12" customFormat="1">
      <c r="B792" s="150"/>
      <c r="D792" s="151" t="s">
        <v>201</v>
      </c>
      <c r="E792" s="152" t="s">
        <v>19</v>
      </c>
      <c r="F792" s="153" t="s">
        <v>4059</v>
      </c>
      <c r="H792" s="152" t="s">
        <v>19</v>
      </c>
      <c r="I792" s="154"/>
      <c r="L792" s="150"/>
      <c r="M792" s="155"/>
      <c r="T792" s="156"/>
      <c r="AT792" s="152" t="s">
        <v>201</v>
      </c>
      <c r="AU792" s="152" t="s">
        <v>87</v>
      </c>
      <c r="AV792" s="12" t="s">
        <v>81</v>
      </c>
      <c r="AW792" s="12" t="s">
        <v>33</v>
      </c>
      <c r="AX792" s="12" t="s">
        <v>74</v>
      </c>
      <c r="AY792" s="152" t="s">
        <v>187</v>
      </c>
    </row>
    <row r="793" spans="2:65" s="13" customFormat="1">
      <c r="B793" s="157"/>
      <c r="D793" s="151" t="s">
        <v>201</v>
      </c>
      <c r="E793" s="158" t="s">
        <v>19</v>
      </c>
      <c r="F793" s="159" t="s">
        <v>4387</v>
      </c>
      <c r="H793" s="160">
        <v>23.2</v>
      </c>
      <c r="I793" s="161"/>
      <c r="L793" s="157"/>
      <c r="M793" s="162"/>
      <c r="T793" s="163"/>
      <c r="AT793" s="158" t="s">
        <v>201</v>
      </c>
      <c r="AU793" s="158" t="s">
        <v>87</v>
      </c>
      <c r="AV793" s="13" t="s">
        <v>87</v>
      </c>
      <c r="AW793" s="13" t="s">
        <v>33</v>
      </c>
      <c r="AX793" s="13" t="s">
        <v>74</v>
      </c>
      <c r="AY793" s="158" t="s">
        <v>187</v>
      </c>
    </row>
    <row r="794" spans="2:65" s="15" customFormat="1">
      <c r="B794" s="171"/>
      <c r="D794" s="151" t="s">
        <v>201</v>
      </c>
      <c r="E794" s="172" t="s">
        <v>19</v>
      </c>
      <c r="F794" s="173" t="s">
        <v>207</v>
      </c>
      <c r="H794" s="174">
        <v>81.5</v>
      </c>
      <c r="I794" s="175"/>
      <c r="L794" s="171"/>
      <c r="M794" s="176"/>
      <c r="T794" s="177"/>
      <c r="AT794" s="172" t="s">
        <v>201</v>
      </c>
      <c r="AU794" s="172" t="s">
        <v>87</v>
      </c>
      <c r="AV794" s="15" t="s">
        <v>193</v>
      </c>
      <c r="AW794" s="15" t="s">
        <v>33</v>
      </c>
      <c r="AX794" s="15" t="s">
        <v>81</v>
      </c>
      <c r="AY794" s="172" t="s">
        <v>187</v>
      </c>
    </row>
    <row r="795" spans="2:65" s="1" customFormat="1" ht="24.15" customHeight="1">
      <c r="B795" s="33"/>
      <c r="C795" s="133" t="s">
        <v>1942</v>
      </c>
      <c r="D795" s="133" t="s">
        <v>189</v>
      </c>
      <c r="E795" s="134" t="s">
        <v>4536</v>
      </c>
      <c r="F795" s="135" t="s">
        <v>4537</v>
      </c>
      <c r="G795" s="136" t="s">
        <v>138</v>
      </c>
      <c r="H795" s="137">
        <v>88.052000000000007</v>
      </c>
      <c r="I795" s="138"/>
      <c r="J795" s="139">
        <f>ROUND(I795*H795,2)</f>
        <v>0</v>
      </c>
      <c r="K795" s="135" t="s">
        <v>197</v>
      </c>
      <c r="L795" s="33"/>
      <c r="M795" s="140" t="s">
        <v>19</v>
      </c>
      <c r="N795" s="141" t="s">
        <v>46</v>
      </c>
      <c r="P795" s="142">
        <f>O795*H795</f>
        <v>0</v>
      </c>
      <c r="Q795" s="142">
        <v>3.57E-4</v>
      </c>
      <c r="R795" s="142">
        <f>Q795*H795</f>
        <v>3.1434564000000005E-2</v>
      </c>
      <c r="S795" s="142">
        <v>0</v>
      </c>
      <c r="T795" s="143">
        <f>S795*H795</f>
        <v>0</v>
      </c>
      <c r="AR795" s="144" t="s">
        <v>320</v>
      </c>
      <c r="AT795" s="144" t="s">
        <v>189</v>
      </c>
      <c r="AU795" s="144" t="s">
        <v>87</v>
      </c>
      <c r="AY795" s="18" t="s">
        <v>187</v>
      </c>
      <c r="BE795" s="145">
        <f>IF(N795="základní",J795,0)</f>
        <v>0</v>
      </c>
      <c r="BF795" s="145">
        <f>IF(N795="snížená",J795,0)</f>
        <v>0</v>
      </c>
      <c r="BG795" s="145">
        <f>IF(N795="zákl. přenesená",J795,0)</f>
        <v>0</v>
      </c>
      <c r="BH795" s="145">
        <f>IF(N795="sníž. přenesená",J795,0)</f>
        <v>0</v>
      </c>
      <c r="BI795" s="145">
        <f>IF(N795="nulová",J795,0)</f>
        <v>0</v>
      </c>
      <c r="BJ795" s="18" t="s">
        <v>87</v>
      </c>
      <c r="BK795" s="145">
        <f>ROUND(I795*H795,2)</f>
        <v>0</v>
      </c>
      <c r="BL795" s="18" t="s">
        <v>320</v>
      </c>
      <c r="BM795" s="144" t="s">
        <v>4538</v>
      </c>
    </row>
    <row r="796" spans="2:65" s="1" customFormat="1">
      <c r="B796" s="33"/>
      <c r="D796" s="146" t="s">
        <v>199</v>
      </c>
      <c r="F796" s="147" t="s">
        <v>4539</v>
      </c>
      <c r="I796" s="148"/>
      <c r="L796" s="33"/>
      <c r="M796" s="149"/>
      <c r="T796" s="52"/>
      <c r="AT796" s="18" t="s">
        <v>199</v>
      </c>
      <c r="AU796" s="18" t="s">
        <v>87</v>
      </c>
    </row>
    <row r="797" spans="2:65" s="12" customFormat="1">
      <c r="B797" s="150"/>
      <c r="D797" s="151" t="s">
        <v>201</v>
      </c>
      <c r="E797" s="152" t="s">
        <v>19</v>
      </c>
      <c r="F797" s="153" t="s">
        <v>4050</v>
      </c>
      <c r="H797" s="152" t="s">
        <v>19</v>
      </c>
      <c r="I797" s="154"/>
      <c r="L797" s="150"/>
      <c r="M797" s="155"/>
      <c r="T797" s="156"/>
      <c r="AT797" s="152" t="s">
        <v>201</v>
      </c>
      <c r="AU797" s="152" t="s">
        <v>87</v>
      </c>
      <c r="AV797" s="12" t="s">
        <v>81</v>
      </c>
      <c r="AW797" s="12" t="s">
        <v>33</v>
      </c>
      <c r="AX797" s="12" t="s">
        <v>74</v>
      </c>
      <c r="AY797" s="152" t="s">
        <v>187</v>
      </c>
    </row>
    <row r="798" spans="2:65" s="12" customFormat="1">
      <c r="B798" s="150"/>
      <c r="D798" s="151" t="s">
        <v>201</v>
      </c>
      <c r="E798" s="152" t="s">
        <v>19</v>
      </c>
      <c r="F798" s="153" t="s">
        <v>4051</v>
      </c>
      <c r="H798" s="152" t="s">
        <v>19</v>
      </c>
      <c r="I798" s="154"/>
      <c r="L798" s="150"/>
      <c r="M798" s="155"/>
      <c r="T798" s="156"/>
      <c r="AT798" s="152" t="s">
        <v>201</v>
      </c>
      <c r="AU798" s="152" t="s">
        <v>87</v>
      </c>
      <c r="AV798" s="12" t="s">
        <v>81</v>
      </c>
      <c r="AW798" s="12" t="s">
        <v>33</v>
      </c>
      <c r="AX798" s="12" t="s">
        <v>74</v>
      </c>
      <c r="AY798" s="152" t="s">
        <v>187</v>
      </c>
    </row>
    <row r="799" spans="2:65" s="13" customFormat="1">
      <c r="B799" s="157"/>
      <c r="D799" s="151" t="s">
        <v>201</v>
      </c>
      <c r="E799" s="158" t="s">
        <v>19</v>
      </c>
      <c r="F799" s="159" t="s">
        <v>4540</v>
      </c>
      <c r="H799" s="160">
        <v>23.189</v>
      </c>
      <c r="I799" s="161"/>
      <c r="L799" s="157"/>
      <c r="M799" s="162"/>
      <c r="T799" s="163"/>
      <c r="AT799" s="158" t="s">
        <v>201</v>
      </c>
      <c r="AU799" s="158" t="s">
        <v>87</v>
      </c>
      <c r="AV799" s="13" t="s">
        <v>87</v>
      </c>
      <c r="AW799" s="13" t="s">
        <v>33</v>
      </c>
      <c r="AX799" s="13" t="s">
        <v>74</v>
      </c>
      <c r="AY799" s="158" t="s">
        <v>187</v>
      </c>
    </row>
    <row r="800" spans="2:65" s="13" customFormat="1">
      <c r="B800" s="157"/>
      <c r="D800" s="151" t="s">
        <v>201</v>
      </c>
      <c r="E800" s="158" t="s">
        <v>19</v>
      </c>
      <c r="F800" s="159" t="s">
        <v>4541</v>
      </c>
      <c r="H800" s="160">
        <v>39.61</v>
      </c>
      <c r="I800" s="161"/>
      <c r="L800" s="157"/>
      <c r="M800" s="162"/>
      <c r="T800" s="163"/>
      <c r="AT800" s="158" t="s">
        <v>201</v>
      </c>
      <c r="AU800" s="158" t="s">
        <v>87</v>
      </c>
      <c r="AV800" s="13" t="s">
        <v>87</v>
      </c>
      <c r="AW800" s="13" t="s">
        <v>33</v>
      </c>
      <c r="AX800" s="13" t="s">
        <v>74</v>
      </c>
      <c r="AY800" s="158" t="s">
        <v>187</v>
      </c>
    </row>
    <row r="801" spans="2:65" s="12" customFormat="1">
      <c r="B801" s="150"/>
      <c r="D801" s="151" t="s">
        <v>201</v>
      </c>
      <c r="E801" s="152" t="s">
        <v>19</v>
      </c>
      <c r="F801" s="153" t="s">
        <v>4059</v>
      </c>
      <c r="H801" s="152" t="s">
        <v>19</v>
      </c>
      <c r="I801" s="154"/>
      <c r="L801" s="150"/>
      <c r="M801" s="155"/>
      <c r="T801" s="156"/>
      <c r="AT801" s="152" t="s">
        <v>201</v>
      </c>
      <c r="AU801" s="152" t="s">
        <v>87</v>
      </c>
      <c r="AV801" s="12" t="s">
        <v>81</v>
      </c>
      <c r="AW801" s="12" t="s">
        <v>33</v>
      </c>
      <c r="AX801" s="12" t="s">
        <v>74</v>
      </c>
      <c r="AY801" s="152" t="s">
        <v>187</v>
      </c>
    </row>
    <row r="802" spans="2:65" s="13" customFormat="1">
      <c r="B802" s="157"/>
      <c r="D802" s="151" t="s">
        <v>201</v>
      </c>
      <c r="E802" s="158" t="s">
        <v>19</v>
      </c>
      <c r="F802" s="159" t="s">
        <v>4542</v>
      </c>
      <c r="H802" s="160">
        <v>25.253</v>
      </c>
      <c r="I802" s="161"/>
      <c r="L802" s="157"/>
      <c r="M802" s="162"/>
      <c r="T802" s="163"/>
      <c r="AT802" s="158" t="s">
        <v>201</v>
      </c>
      <c r="AU802" s="158" t="s">
        <v>87</v>
      </c>
      <c r="AV802" s="13" t="s">
        <v>87</v>
      </c>
      <c r="AW802" s="13" t="s">
        <v>33</v>
      </c>
      <c r="AX802" s="13" t="s">
        <v>74</v>
      </c>
      <c r="AY802" s="158" t="s">
        <v>187</v>
      </c>
    </row>
    <row r="803" spans="2:65" s="15" customFormat="1">
      <c r="B803" s="171"/>
      <c r="D803" s="151" t="s">
        <v>201</v>
      </c>
      <c r="E803" s="172" t="s">
        <v>19</v>
      </c>
      <c r="F803" s="173" t="s">
        <v>207</v>
      </c>
      <c r="H803" s="174">
        <v>88.052000000000007</v>
      </c>
      <c r="I803" s="175"/>
      <c r="L803" s="171"/>
      <c r="M803" s="176"/>
      <c r="T803" s="177"/>
      <c r="AT803" s="172" t="s">
        <v>201</v>
      </c>
      <c r="AU803" s="172" t="s">
        <v>87</v>
      </c>
      <c r="AV803" s="15" t="s">
        <v>193</v>
      </c>
      <c r="AW803" s="15" t="s">
        <v>33</v>
      </c>
      <c r="AX803" s="15" t="s">
        <v>81</v>
      </c>
      <c r="AY803" s="172" t="s">
        <v>187</v>
      </c>
    </row>
    <row r="804" spans="2:65" s="1" customFormat="1" ht="24.15" customHeight="1">
      <c r="B804" s="33"/>
      <c r="C804" s="133" t="s">
        <v>1945</v>
      </c>
      <c r="D804" s="133" t="s">
        <v>189</v>
      </c>
      <c r="E804" s="134" t="s">
        <v>4543</v>
      </c>
      <c r="F804" s="135" t="s">
        <v>4544</v>
      </c>
      <c r="G804" s="136" t="s">
        <v>138</v>
      </c>
      <c r="H804" s="137">
        <v>88.052000000000007</v>
      </c>
      <c r="I804" s="138"/>
      <c r="J804" s="139">
        <f>ROUND(I804*H804,2)</f>
        <v>0</v>
      </c>
      <c r="K804" s="135" t="s">
        <v>197</v>
      </c>
      <c r="L804" s="33"/>
      <c r="M804" s="140" t="s">
        <v>19</v>
      </c>
      <c r="N804" s="141" t="s">
        <v>46</v>
      </c>
      <c r="P804" s="142">
        <f>O804*H804</f>
        <v>0</v>
      </c>
      <c r="Q804" s="142">
        <v>6.5680000000000003E-4</v>
      </c>
      <c r="R804" s="142">
        <f>Q804*H804</f>
        <v>5.783255360000001E-2</v>
      </c>
      <c r="S804" s="142">
        <v>0</v>
      </c>
      <c r="T804" s="143">
        <f>S804*H804</f>
        <v>0</v>
      </c>
      <c r="AR804" s="144" t="s">
        <v>320</v>
      </c>
      <c r="AT804" s="144" t="s">
        <v>189</v>
      </c>
      <c r="AU804" s="144" t="s">
        <v>87</v>
      </c>
      <c r="AY804" s="18" t="s">
        <v>187</v>
      </c>
      <c r="BE804" s="145">
        <f>IF(N804="základní",J804,0)</f>
        <v>0</v>
      </c>
      <c r="BF804" s="145">
        <f>IF(N804="snížená",J804,0)</f>
        <v>0</v>
      </c>
      <c r="BG804" s="145">
        <f>IF(N804="zákl. přenesená",J804,0)</f>
        <v>0</v>
      </c>
      <c r="BH804" s="145">
        <f>IF(N804="sníž. přenesená",J804,0)</f>
        <v>0</v>
      </c>
      <c r="BI804" s="145">
        <f>IF(N804="nulová",J804,0)</f>
        <v>0</v>
      </c>
      <c r="BJ804" s="18" t="s">
        <v>87</v>
      </c>
      <c r="BK804" s="145">
        <f>ROUND(I804*H804,2)</f>
        <v>0</v>
      </c>
      <c r="BL804" s="18" t="s">
        <v>320</v>
      </c>
      <c r="BM804" s="144" t="s">
        <v>4545</v>
      </c>
    </row>
    <row r="805" spans="2:65" s="1" customFormat="1">
      <c r="B805" s="33"/>
      <c r="D805" s="146" t="s">
        <v>199</v>
      </c>
      <c r="F805" s="147" t="s">
        <v>4546</v>
      </c>
      <c r="I805" s="148"/>
      <c r="L805" s="33"/>
      <c r="M805" s="149"/>
      <c r="T805" s="52"/>
      <c r="AT805" s="18" t="s">
        <v>199</v>
      </c>
      <c r="AU805" s="18" t="s">
        <v>87</v>
      </c>
    </row>
    <row r="806" spans="2:65" s="12" customFormat="1">
      <c r="B806" s="150"/>
      <c r="D806" s="151" t="s">
        <v>201</v>
      </c>
      <c r="E806" s="152" t="s">
        <v>19</v>
      </c>
      <c r="F806" s="153" t="s">
        <v>4050</v>
      </c>
      <c r="H806" s="152" t="s">
        <v>19</v>
      </c>
      <c r="I806" s="154"/>
      <c r="L806" s="150"/>
      <c r="M806" s="155"/>
      <c r="T806" s="156"/>
      <c r="AT806" s="152" t="s">
        <v>201</v>
      </c>
      <c r="AU806" s="152" t="s">
        <v>87</v>
      </c>
      <c r="AV806" s="12" t="s">
        <v>81</v>
      </c>
      <c r="AW806" s="12" t="s">
        <v>33</v>
      </c>
      <c r="AX806" s="12" t="s">
        <v>74</v>
      </c>
      <c r="AY806" s="152" t="s">
        <v>187</v>
      </c>
    </row>
    <row r="807" spans="2:65" s="12" customFormat="1">
      <c r="B807" s="150"/>
      <c r="D807" s="151" t="s">
        <v>201</v>
      </c>
      <c r="E807" s="152" t="s">
        <v>19</v>
      </c>
      <c r="F807" s="153" t="s">
        <v>4051</v>
      </c>
      <c r="H807" s="152" t="s">
        <v>19</v>
      </c>
      <c r="I807" s="154"/>
      <c r="L807" s="150"/>
      <c r="M807" s="155"/>
      <c r="T807" s="156"/>
      <c r="AT807" s="152" t="s">
        <v>201</v>
      </c>
      <c r="AU807" s="152" t="s">
        <v>87</v>
      </c>
      <c r="AV807" s="12" t="s">
        <v>81</v>
      </c>
      <c r="AW807" s="12" t="s">
        <v>33</v>
      </c>
      <c r="AX807" s="12" t="s">
        <v>74</v>
      </c>
      <c r="AY807" s="152" t="s">
        <v>187</v>
      </c>
    </row>
    <row r="808" spans="2:65" s="13" customFormat="1">
      <c r="B808" s="157"/>
      <c r="D808" s="151" t="s">
        <v>201</v>
      </c>
      <c r="E808" s="158" t="s">
        <v>19</v>
      </c>
      <c r="F808" s="159" t="s">
        <v>4540</v>
      </c>
      <c r="H808" s="160">
        <v>23.189</v>
      </c>
      <c r="I808" s="161"/>
      <c r="L808" s="157"/>
      <c r="M808" s="162"/>
      <c r="T808" s="163"/>
      <c r="AT808" s="158" t="s">
        <v>201</v>
      </c>
      <c r="AU808" s="158" t="s">
        <v>87</v>
      </c>
      <c r="AV808" s="13" t="s">
        <v>87</v>
      </c>
      <c r="AW808" s="13" t="s">
        <v>33</v>
      </c>
      <c r="AX808" s="13" t="s">
        <v>74</v>
      </c>
      <c r="AY808" s="158" t="s">
        <v>187</v>
      </c>
    </row>
    <row r="809" spans="2:65" s="13" customFormat="1">
      <c r="B809" s="157"/>
      <c r="D809" s="151" t="s">
        <v>201</v>
      </c>
      <c r="E809" s="158" t="s">
        <v>19</v>
      </c>
      <c r="F809" s="159" t="s">
        <v>4541</v>
      </c>
      <c r="H809" s="160">
        <v>39.61</v>
      </c>
      <c r="I809" s="161"/>
      <c r="L809" s="157"/>
      <c r="M809" s="162"/>
      <c r="T809" s="163"/>
      <c r="AT809" s="158" t="s">
        <v>201</v>
      </c>
      <c r="AU809" s="158" t="s">
        <v>87</v>
      </c>
      <c r="AV809" s="13" t="s">
        <v>87</v>
      </c>
      <c r="AW809" s="13" t="s">
        <v>33</v>
      </c>
      <c r="AX809" s="13" t="s">
        <v>74</v>
      </c>
      <c r="AY809" s="158" t="s">
        <v>187</v>
      </c>
    </row>
    <row r="810" spans="2:65" s="12" customFormat="1">
      <c r="B810" s="150"/>
      <c r="D810" s="151" t="s">
        <v>201</v>
      </c>
      <c r="E810" s="152" t="s">
        <v>19</v>
      </c>
      <c r="F810" s="153" t="s">
        <v>4059</v>
      </c>
      <c r="H810" s="152" t="s">
        <v>19</v>
      </c>
      <c r="I810" s="154"/>
      <c r="L810" s="150"/>
      <c r="M810" s="155"/>
      <c r="T810" s="156"/>
      <c r="AT810" s="152" t="s">
        <v>201</v>
      </c>
      <c r="AU810" s="152" t="s">
        <v>87</v>
      </c>
      <c r="AV810" s="12" t="s">
        <v>81</v>
      </c>
      <c r="AW810" s="12" t="s">
        <v>33</v>
      </c>
      <c r="AX810" s="12" t="s">
        <v>74</v>
      </c>
      <c r="AY810" s="152" t="s">
        <v>187</v>
      </c>
    </row>
    <row r="811" spans="2:65" s="13" customFormat="1">
      <c r="B811" s="157"/>
      <c r="D811" s="151" t="s">
        <v>201</v>
      </c>
      <c r="E811" s="158" t="s">
        <v>19</v>
      </c>
      <c r="F811" s="159" t="s">
        <v>4542</v>
      </c>
      <c r="H811" s="160">
        <v>25.253</v>
      </c>
      <c r="I811" s="161"/>
      <c r="L811" s="157"/>
      <c r="M811" s="162"/>
      <c r="T811" s="163"/>
      <c r="AT811" s="158" t="s">
        <v>201</v>
      </c>
      <c r="AU811" s="158" t="s">
        <v>87</v>
      </c>
      <c r="AV811" s="13" t="s">
        <v>87</v>
      </c>
      <c r="AW811" s="13" t="s">
        <v>33</v>
      </c>
      <c r="AX811" s="13" t="s">
        <v>74</v>
      </c>
      <c r="AY811" s="158" t="s">
        <v>187</v>
      </c>
    </row>
    <row r="812" spans="2:65" s="15" customFormat="1">
      <c r="B812" s="171"/>
      <c r="D812" s="151" t="s">
        <v>201</v>
      </c>
      <c r="E812" s="172" t="s">
        <v>19</v>
      </c>
      <c r="F812" s="173" t="s">
        <v>207</v>
      </c>
      <c r="H812" s="174">
        <v>88.052000000000007</v>
      </c>
      <c r="I812" s="175"/>
      <c r="L812" s="171"/>
      <c r="M812" s="176"/>
      <c r="T812" s="177"/>
      <c r="AT812" s="172" t="s">
        <v>201</v>
      </c>
      <c r="AU812" s="172" t="s">
        <v>87</v>
      </c>
      <c r="AV812" s="15" t="s">
        <v>193</v>
      </c>
      <c r="AW812" s="15" t="s">
        <v>33</v>
      </c>
      <c r="AX812" s="15" t="s">
        <v>81</v>
      </c>
      <c r="AY812" s="172" t="s">
        <v>187</v>
      </c>
    </row>
    <row r="813" spans="2:65" s="11" customFormat="1" ht="22.95" customHeight="1">
      <c r="B813" s="121"/>
      <c r="D813" s="122" t="s">
        <v>73</v>
      </c>
      <c r="E813" s="131" t="s">
        <v>3551</v>
      </c>
      <c r="F813" s="131" t="s">
        <v>3552</v>
      </c>
      <c r="I813" s="124"/>
      <c r="J813" s="132">
        <f>BK813</f>
        <v>0</v>
      </c>
      <c r="L813" s="121"/>
      <c r="M813" s="126"/>
      <c r="P813" s="127">
        <f>SUM(P814:P829)</f>
        <v>0</v>
      </c>
      <c r="R813" s="127">
        <f>SUM(R814:R829)</f>
        <v>0.140468125</v>
      </c>
      <c r="T813" s="128">
        <f>SUM(T814:T829)</f>
        <v>0</v>
      </c>
      <c r="AR813" s="122" t="s">
        <v>87</v>
      </c>
      <c r="AT813" s="129" t="s">
        <v>73</v>
      </c>
      <c r="AU813" s="129" t="s">
        <v>81</v>
      </c>
      <c r="AY813" s="122" t="s">
        <v>187</v>
      </c>
      <c r="BK813" s="130">
        <f>SUM(BK814:BK829)</f>
        <v>0</v>
      </c>
    </row>
    <row r="814" spans="2:65" s="1" customFormat="1" ht="24.15" customHeight="1">
      <c r="B814" s="33"/>
      <c r="C814" s="133" t="s">
        <v>1947</v>
      </c>
      <c r="D814" s="133" t="s">
        <v>189</v>
      </c>
      <c r="E814" s="134" t="s">
        <v>4547</v>
      </c>
      <c r="F814" s="135" t="s">
        <v>4548</v>
      </c>
      <c r="G814" s="136" t="s">
        <v>138</v>
      </c>
      <c r="H814" s="137">
        <v>289.625</v>
      </c>
      <c r="I814" s="138"/>
      <c r="J814" s="139">
        <f>ROUND(I814*H814,2)</f>
        <v>0</v>
      </c>
      <c r="K814" s="135" t="s">
        <v>197</v>
      </c>
      <c r="L814" s="33"/>
      <c r="M814" s="140" t="s">
        <v>19</v>
      </c>
      <c r="N814" s="141" t="s">
        <v>46</v>
      </c>
      <c r="P814" s="142">
        <f>O814*H814</f>
        <v>0</v>
      </c>
      <c r="Q814" s="142">
        <v>0</v>
      </c>
      <c r="R814" s="142">
        <f>Q814*H814</f>
        <v>0</v>
      </c>
      <c r="S814" s="142">
        <v>0</v>
      </c>
      <c r="T814" s="143">
        <f>S814*H814</f>
        <v>0</v>
      </c>
      <c r="AR814" s="144" t="s">
        <v>320</v>
      </c>
      <c r="AT814" s="144" t="s">
        <v>189</v>
      </c>
      <c r="AU814" s="144" t="s">
        <v>87</v>
      </c>
      <c r="AY814" s="18" t="s">
        <v>187</v>
      </c>
      <c r="BE814" s="145">
        <f>IF(N814="základní",J814,0)</f>
        <v>0</v>
      </c>
      <c r="BF814" s="145">
        <f>IF(N814="snížená",J814,0)</f>
        <v>0</v>
      </c>
      <c r="BG814" s="145">
        <f>IF(N814="zákl. přenesená",J814,0)</f>
        <v>0</v>
      </c>
      <c r="BH814" s="145">
        <f>IF(N814="sníž. přenesená",J814,0)</f>
        <v>0</v>
      </c>
      <c r="BI814" s="145">
        <f>IF(N814="nulová",J814,0)</f>
        <v>0</v>
      </c>
      <c r="BJ814" s="18" t="s">
        <v>87</v>
      </c>
      <c r="BK814" s="145">
        <f>ROUND(I814*H814,2)</f>
        <v>0</v>
      </c>
      <c r="BL814" s="18" t="s">
        <v>320</v>
      </c>
      <c r="BM814" s="144" t="s">
        <v>4549</v>
      </c>
    </row>
    <row r="815" spans="2:65" s="1" customFormat="1">
      <c r="B815" s="33"/>
      <c r="D815" s="146" t="s">
        <v>199</v>
      </c>
      <c r="F815" s="147" t="s">
        <v>4550</v>
      </c>
      <c r="I815" s="148"/>
      <c r="L815" s="33"/>
      <c r="M815" s="149"/>
      <c r="T815" s="52"/>
      <c r="AT815" s="18" t="s">
        <v>199</v>
      </c>
      <c r="AU815" s="18" t="s">
        <v>87</v>
      </c>
    </row>
    <row r="816" spans="2:65" s="13" customFormat="1">
      <c r="B816" s="157"/>
      <c r="D816" s="151" t="s">
        <v>201</v>
      </c>
      <c r="E816" s="158" t="s">
        <v>19</v>
      </c>
      <c r="F816" s="159" t="s">
        <v>4010</v>
      </c>
      <c r="H816" s="160">
        <v>164.125</v>
      </c>
      <c r="I816" s="161"/>
      <c r="L816" s="157"/>
      <c r="M816" s="162"/>
      <c r="T816" s="163"/>
      <c r="AT816" s="158" t="s">
        <v>201</v>
      </c>
      <c r="AU816" s="158" t="s">
        <v>87</v>
      </c>
      <c r="AV816" s="13" t="s">
        <v>87</v>
      </c>
      <c r="AW816" s="13" t="s">
        <v>33</v>
      </c>
      <c r="AX816" s="13" t="s">
        <v>74</v>
      </c>
      <c r="AY816" s="158" t="s">
        <v>187</v>
      </c>
    </row>
    <row r="817" spans="2:65" s="13" customFormat="1">
      <c r="B817" s="157"/>
      <c r="D817" s="151" t="s">
        <v>201</v>
      </c>
      <c r="E817" s="158" t="s">
        <v>19</v>
      </c>
      <c r="F817" s="159" t="s">
        <v>4013</v>
      </c>
      <c r="H817" s="160">
        <v>21.3</v>
      </c>
      <c r="I817" s="161"/>
      <c r="L817" s="157"/>
      <c r="M817" s="162"/>
      <c r="T817" s="163"/>
      <c r="AT817" s="158" t="s">
        <v>201</v>
      </c>
      <c r="AU817" s="158" t="s">
        <v>87</v>
      </c>
      <c r="AV817" s="13" t="s">
        <v>87</v>
      </c>
      <c r="AW817" s="13" t="s">
        <v>33</v>
      </c>
      <c r="AX817" s="13" t="s">
        <v>74</v>
      </c>
      <c r="AY817" s="158" t="s">
        <v>187</v>
      </c>
    </row>
    <row r="818" spans="2:65" s="13" customFormat="1">
      <c r="B818" s="157"/>
      <c r="D818" s="151" t="s">
        <v>201</v>
      </c>
      <c r="E818" s="158" t="s">
        <v>19</v>
      </c>
      <c r="F818" s="159" t="s">
        <v>4016</v>
      </c>
      <c r="H818" s="160">
        <v>60.2</v>
      </c>
      <c r="I818" s="161"/>
      <c r="L818" s="157"/>
      <c r="M818" s="162"/>
      <c r="T818" s="163"/>
      <c r="AT818" s="158" t="s">
        <v>201</v>
      </c>
      <c r="AU818" s="158" t="s">
        <v>87</v>
      </c>
      <c r="AV818" s="13" t="s">
        <v>87</v>
      </c>
      <c r="AW818" s="13" t="s">
        <v>33</v>
      </c>
      <c r="AX818" s="13" t="s">
        <v>74</v>
      </c>
      <c r="AY818" s="158" t="s">
        <v>187</v>
      </c>
    </row>
    <row r="819" spans="2:65" s="12" customFormat="1" ht="20.399999999999999">
      <c r="B819" s="150"/>
      <c r="D819" s="151" t="s">
        <v>201</v>
      </c>
      <c r="E819" s="152" t="s">
        <v>19</v>
      </c>
      <c r="F819" s="153" t="s">
        <v>4326</v>
      </c>
      <c r="H819" s="152" t="s">
        <v>19</v>
      </c>
      <c r="I819" s="154"/>
      <c r="L819" s="150"/>
      <c r="M819" s="155"/>
      <c r="T819" s="156"/>
      <c r="AT819" s="152" t="s">
        <v>201</v>
      </c>
      <c r="AU819" s="152" t="s">
        <v>87</v>
      </c>
      <c r="AV819" s="12" t="s">
        <v>81</v>
      </c>
      <c r="AW819" s="12" t="s">
        <v>33</v>
      </c>
      <c r="AX819" s="12" t="s">
        <v>74</v>
      </c>
      <c r="AY819" s="152" t="s">
        <v>187</v>
      </c>
    </row>
    <row r="820" spans="2:65" s="13" customFormat="1">
      <c r="B820" s="157"/>
      <c r="D820" s="151" t="s">
        <v>201</v>
      </c>
      <c r="E820" s="158" t="s">
        <v>19</v>
      </c>
      <c r="F820" s="159" t="s">
        <v>4373</v>
      </c>
      <c r="H820" s="160">
        <v>44</v>
      </c>
      <c r="I820" s="161"/>
      <c r="L820" s="157"/>
      <c r="M820" s="162"/>
      <c r="T820" s="163"/>
      <c r="AT820" s="158" t="s">
        <v>201</v>
      </c>
      <c r="AU820" s="158" t="s">
        <v>87</v>
      </c>
      <c r="AV820" s="13" t="s">
        <v>87</v>
      </c>
      <c r="AW820" s="13" t="s">
        <v>33</v>
      </c>
      <c r="AX820" s="13" t="s">
        <v>74</v>
      </c>
      <c r="AY820" s="158" t="s">
        <v>187</v>
      </c>
    </row>
    <row r="821" spans="2:65" s="15" customFormat="1">
      <c r="B821" s="171"/>
      <c r="D821" s="151" t="s">
        <v>201</v>
      </c>
      <c r="E821" s="172" t="s">
        <v>4019</v>
      </c>
      <c r="F821" s="173" t="s">
        <v>207</v>
      </c>
      <c r="H821" s="174">
        <v>289.625</v>
      </c>
      <c r="I821" s="175"/>
      <c r="L821" s="171"/>
      <c r="M821" s="176"/>
      <c r="T821" s="177"/>
      <c r="AT821" s="172" t="s">
        <v>201</v>
      </c>
      <c r="AU821" s="172" t="s">
        <v>87</v>
      </c>
      <c r="AV821" s="15" t="s">
        <v>193</v>
      </c>
      <c r="AW821" s="15" t="s">
        <v>33</v>
      </c>
      <c r="AX821" s="15" t="s">
        <v>81</v>
      </c>
      <c r="AY821" s="172" t="s">
        <v>187</v>
      </c>
    </row>
    <row r="822" spans="2:65" s="1" customFormat="1" ht="33" customHeight="1">
      <c r="B822" s="33"/>
      <c r="C822" s="133" t="s">
        <v>1956</v>
      </c>
      <c r="D822" s="133" t="s">
        <v>189</v>
      </c>
      <c r="E822" s="134" t="s">
        <v>4551</v>
      </c>
      <c r="F822" s="135" t="s">
        <v>4552</v>
      </c>
      <c r="G822" s="136" t="s">
        <v>138</v>
      </c>
      <c r="H822" s="137">
        <v>289.625</v>
      </c>
      <c r="I822" s="138"/>
      <c r="J822" s="139">
        <f>ROUND(I822*H822,2)</f>
        <v>0</v>
      </c>
      <c r="K822" s="135" t="s">
        <v>197</v>
      </c>
      <c r="L822" s="33"/>
      <c r="M822" s="140" t="s">
        <v>19</v>
      </c>
      <c r="N822" s="141" t="s">
        <v>46</v>
      </c>
      <c r="P822" s="142">
        <f>O822*H822</f>
        <v>0</v>
      </c>
      <c r="Q822" s="142">
        <v>2.0000000000000001E-4</v>
      </c>
      <c r="R822" s="142">
        <f>Q822*H822</f>
        <v>5.7925000000000004E-2</v>
      </c>
      <c r="S822" s="142">
        <v>0</v>
      </c>
      <c r="T822" s="143">
        <f>S822*H822</f>
        <v>0</v>
      </c>
      <c r="AR822" s="144" t="s">
        <v>320</v>
      </c>
      <c r="AT822" s="144" t="s">
        <v>189</v>
      </c>
      <c r="AU822" s="144" t="s">
        <v>87</v>
      </c>
      <c r="AY822" s="18" t="s">
        <v>187</v>
      </c>
      <c r="BE822" s="145">
        <f>IF(N822="základní",J822,0)</f>
        <v>0</v>
      </c>
      <c r="BF822" s="145">
        <f>IF(N822="snížená",J822,0)</f>
        <v>0</v>
      </c>
      <c r="BG822" s="145">
        <f>IF(N822="zákl. přenesená",J822,0)</f>
        <v>0</v>
      </c>
      <c r="BH822" s="145">
        <f>IF(N822="sníž. přenesená",J822,0)</f>
        <v>0</v>
      </c>
      <c r="BI822" s="145">
        <f>IF(N822="nulová",J822,0)</f>
        <v>0</v>
      </c>
      <c r="BJ822" s="18" t="s">
        <v>87</v>
      </c>
      <c r="BK822" s="145">
        <f>ROUND(I822*H822,2)</f>
        <v>0</v>
      </c>
      <c r="BL822" s="18" t="s">
        <v>320</v>
      </c>
      <c r="BM822" s="144" t="s">
        <v>4553</v>
      </c>
    </row>
    <row r="823" spans="2:65" s="1" customFormat="1">
      <c r="B823" s="33"/>
      <c r="D823" s="146" t="s">
        <v>199</v>
      </c>
      <c r="F823" s="147" t="s">
        <v>4554</v>
      </c>
      <c r="I823" s="148"/>
      <c r="L823" s="33"/>
      <c r="M823" s="149"/>
      <c r="T823" s="52"/>
      <c r="AT823" s="18" t="s">
        <v>199</v>
      </c>
      <c r="AU823" s="18" t="s">
        <v>87</v>
      </c>
    </row>
    <row r="824" spans="2:65" s="13" customFormat="1">
      <c r="B824" s="157"/>
      <c r="D824" s="151" t="s">
        <v>201</v>
      </c>
      <c r="E824" s="158" t="s">
        <v>19</v>
      </c>
      <c r="F824" s="159" t="s">
        <v>4019</v>
      </c>
      <c r="H824" s="160">
        <v>289.625</v>
      </c>
      <c r="I824" s="161"/>
      <c r="L824" s="157"/>
      <c r="M824" s="162"/>
      <c r="T824" s="163"/>
      <c r="AT824" s="158" t="s">
        <v>201</v>
      </c>
      <c r="AU824" s="158" t="s">
        <v>87</v>
      </c>
      <c r="AV824" s="13" t="s">
        <v>87</v>
      </c>
      <c r="AW824" s="13" t="s">
        <v>33</v>
      </c>
      <c r="AX824" s="13" t="s">
        <v>74</v>
      </c>
      <c r="AY824" s="158" t="s">
        <v>187</v>
      </c>
    </row>
    <row r="825" spans="2:65" s="15" customFormat="1">
      <c r="B825" s="171"/>
      <c r="D825" s="151" t="s">
        <v>201</v>
      </c>
      <c r="E825" s="172" t="s">
        <v>19</v>
      </c>
      <c r="F825" s="173" t="s">
        <v>207</v>
      </c>
      <c r="H825" s="174">
        <v>289.625</v>
      </c>
      <c r="I825" s="175"/>
      <c r="L825" s="171"/>
      <c r="M825" s="176"/>
      <c r="T825" s="177"/>
      <c r="AT825" s="172" t="s">
        <v>201</v>
      </c>
      <c r="AU825" s="172" t="s">
        <v>87</v>
      </c>
      <c r="AV825" s="15" t="s">
        <v>193</v>
      </c>
      <c r="AW825" s="15" t="s">
        <v>33</v>
      </c>
      <c r="AX825" s="15" t="s">
        <v>81</v>
      </c>
      <c r="AY825" s="172" t="s">
        <v>187</v>
      </c>
    </row>
    <row r="826" spans="2:65" s="1" customFormat="1" ht="37.950000000000003" customHeight="1">
      <c r="B826" s="33"/>
      <c r="C826" s="133" t="s">
        <v>1961</v>
      </c>
      <c r="D826" s="133" t="s">
        <v>189</v>
      </c>
      <c r="E826" s="134" t="s">
        <v>3573</v>
      </c>
      <c r="F826" s="135" t="s">
        <v>3574</v>
      </c>
      <c r="G826" s="136" t="s">
        <v>138</v>
      </c>
      <c r="H826" s="137">
        <v>289.625</v>
      </c>
      <c r="I826" s="138"/>
      <c r="J826" s="139">
        <f>ROUND(I826*H826,2)</f>
        <v>0</v>
      </c>
      <c r="K826" s="135" t="s">
        <v>197</v>
      </c>
      <c r="L826" s="33"/>
      <c r="M826" s="140" t="s">
        <v>19</v>
      </c>
      <c r="N826" s="141" t="s">
        <v>46</v>
      </c>
      <c r="P826" s="142">
        <f>O826*H826</f>
        <v>0</v>
      </c>
      <c r="Q826" s="142">
        <v>2.8499999999999999E-4</v>
      </c>
      <c r="R826" s="142">
        <f>Q826*H826</f>
        <v>8.2543124999999995E-2</v>
      </c>
      <c r="S826" s="142">
        <v>0</v>
      </c>
      <c r="T826" s="143">
        <f>S826*H826</f>
        <v>0</v>
      </c>
      <c r="AR826" s="144" t="s">
        <v>320</v>
      </c>
      <c r="AT826" s="144" t="s">
        <v>189</v>
      </c>
      <c r="AU826" s="144" t="s">
        <v>87</v>
      </c>
      <c r="AY826" s="18" t="s">
        <v>187</v>
      </c>
      <c r="BE826" s="145">
        <f>IF(N826="základní",J826,0)</f>
        <v>0</v>
      </c>
      <c r="BF826" s="145">
        <f>IF(N826="snížená",J826,0)</f>
        <v>0</v>
      </c>
      <c r="BG826" s="145">
        <f>IF(N826="zákl. přenesená",J826,0)</f>
        <v>0</v>
      </c>
      <c r="BH826" s="145">
        <f>IF(N826="sníž. přenesená",J826,0)</f>
        <v>0</v>
      </c>
      <c r="BI826" s="145">
        <f>IF(N826="nulová",J826,0)</f>
        <v>0</v>
      </c>
      <c r="BJ826" s="18" t="s">
        <v>87</v>
      </c>
      <c r="BK826" s="145">
        <f>ROUND(I826*H826,2)</f>
        <v>0</v>
      </c>
      <c r="BL826" s="18" t="s">
        <v>320</v>
      </c>
      <c r="BM826" s="144" t="s">
        <v>4555</v>
      </c>
    </row>
    <row r="827" spans="2:65" s="1" customFormat="1">
      <c r="B827" s="33"/>
      <c r="D827" s="146" t="s">
        <v>199</v>
      </c>
      <c r="F827" s="147" t="s">
        <v>3576</v>
      </c>
      <c r="I827" s="148"/>
      <c r="L827" s="33"/>
      <c r="M827" s="149"/>
      <c r="T827" s="52"/>
      <c r="AT827" s="18" t="s">
        <v>199</v>
      </c>
      <c r="AU827" s="18" t="s">
        <v>87</v>
      </c>
    </row>
    <row r="828" spans="2:65" s="13" customFormat="1">
      <c r="B828" s="157"/>
      <c r="D828" s="151" t="s">
        <v>201</v>
      </c>
      <c r="E828" s="158" t="s">
        <v>19</v>
      </c>
      <c r="F828" s="159" t="s">
        <v>4019</v>
      </c>
      <c r="H828" s="160">
        <v>289.625</v>
      </c>
      <c r="I828" s="161"/>
      <c r="L828" s="157"/>
      <c r="M828" s="162"/>
      <c r="T828" s="163"/>
      <c r="AT828" s="158" t="s">
        <v>201</v>
      </c>
      <c r="AU828" s="158" t="s">
        <v>87</v>
      </c>
      <c r="AV828" s="13" t="s">
        <v>87</v>
      </c>
      <c r="AW828" s="13" t="s">
        <v>33</v>
      </c>
      <c r="AX828" s="13" t="s">
        <v>74</v>
      </c>
      <c r="AY828" s="158" t="s">
        <v>187</v>
      </c>
    </row>
    <row r="829" spans="2:65" s="15" customFormat="1">
      <c r="B829" s="171"/>
      <c r="D829" s="151" t="s">
        <v>201</v>
      </c>
      <c r="E829" s="172" t="s">
        <v>19</v>
      </c>
      <c r="F829" s="173" t="s">
        <v>207</v>
      </c>
      <c r="H829" s="174">
        <v>289.625</v>
      </c>
      <c r="I829" s="175"/>
      <c r="L829" s="171"/>
      <c r="M829" s="188"/>
      <c r="N829" s="189"/>
      <c r="O829" s="189"/>
      <c r="P829" s="189"/>
      <c r="Q829" s="189"/>
      <c r="R829" s="189"/>
      <c r="S829" s="189"/>
      <c r="T829" s="190"/>
      <c r="AT829" s="172" t="s">
        <v>201</v>
      </c>
      <c r="AU829" s="172" t="s">
        <v>87</v>
      </c>
      <c r="AV829" s="15" t="s">
        <v>193</v>
      </c>
      <c r="AW829" s="15" t="s">
        <v>33</v>
      </c>
      <c r="AX829" s="15" t="s">
        <v>81</v>
      </c>
      <c r="AY829" s="172" t="s">
        <v>187</v>
      </c>
    </row>
    <row r="830" spans="2:65" s="1" customFormat="1" ht="6.9" customHeight="1">
      <c r="B830" s="41"/>
      <c r="C830" s="42"/>
      <c r="D830" s="42"/>
      <c r="E830" s="42"/>
      <c r="F830" s="42"/>
      <c r="G830" s="42"/>
      <c r="H830" s="42"/>
      <c r="I830" s="42"/>
      <c r="J830" s="42"/>
      <c r="K830" s="42"/>
      <c r="L830" s="33"/>
    </row>
  </sheetData>
  <sheetProtection algorithmName="SHA-512" hashValue="cKEn+mTJJY6AdTDdqZr1Ck2Ujf7ap9bcPoDeTRyPCZT8hQJ71QltO//PGrKWrBgCJxGtAWZqFZmfjqWtwy7O2g==" saltValue="eXx5st47noae1hXNjxZvy86bLSrrxC9sgdKq3gZCZ0qOscShM+4IsE97iJNGI/d9Iy8TiPnygOW5x4Fc5oeS8w==" spinCount="100000" sheet="1" objects="1" scenarios="1" formatColumns="0" formatRows="0" autoFilter="0"/>
  <autoFilter ref="C103:K829" xr:uid="{00000000-0009-0000-0000-00000D000000}"/>
  <mergeCells count="12">
    <mergeCell ref="E96:H96"/>
    <mergeCell ref="L2:V2"/>
    <mergeCell ref="E50:H50"/>
    <mergeCell ref="E52:H52"/>
    <mergeCell ref="E54:H54"/>
    <mergeCell ref="E92:H92"/>
    <mergeCell ref="E94:H94"/>
    <mergeCell ref="E7:H7"/>
    <mergeCell ref="E9:H9"/>
    <mergeCell ref="E11:H11"/>
    <mergeCell ref="E20:H20"/>
    <mergeCell ref="E29:H29"/>
  </mergeCells>
  <hyperlinks>
    <hyperlink ref="F108" r:id="rId1" xr:uid="{00000000-0004-0000-0D00-000000000000}"/>
    <hyperlink ref="F113" r:id="rId2" xr:uid="{00000000-0004-0000-0D00-000001000000}"/>
    <hyperlink ref="F118" r:id="rId3" xr:uid="{00000000-0004-0000-0D00-000002000000}"/>
    <hyperlink ref="F122" r:id="rId4" xr:uid="{00000000-0004-0000-0D00-000003000000}"/>
    <hyperlink ref="F127" r:id="rId5" xr:uid="{00000000-0004-0000-0D00-000004000000}"/>
    <hyperlink ref="F134" r:id="rId6" xr:uid="{00000000-0004-0000-0D00-000005000000}"/>
    <hyperlink ref="F142" r:id="rId7" xr:uid="{00000000-0004-0000-0D00-000006000000}"/>
    <hyperlink ref="F148" r:id="rId8" xr:uid="{00000000-0004-0000-0D00-000007000000}"/>
    <hyperlink ref="F154" r:id="rId9" xr:uid="{00000000-0004-0000-0D00-000008000000}"/>
    <hyperlink ref="F165" r:id="rId10" xr:uid="{00000000-0004-0000-0D00-000009000000}"/>
    <hyperlink ref="F171" r:id="rId11" xr:uid="{00000000-0004-0000-0D00-00000A000000}"/>
    <hyperlink ref="F176" r:id="rId12" xr:uid="{00000000-0004-0000-0D00-00000B000000}"/>
    <hyperlink ref="F189" r:id="rId13" xr:uid="{00000000-0004-0000-0D00-00000C000000}"/>
    <hyperlink ref="F195" r:id="rId14" xr:uid="{00000000-0004-0000-0D00-00000D000000}"/>
    <hyperlink ref="F201" r:id="rId15" xr:uid="{00000000-0004-0000-0D00-00000E000000}"/>
    <hyperlink ref="F207" r:id="rId16" xr:uid="{00000000-0004-0000-0D00-00000F000000}"/>
    <hyperlink ref="F215" r:id="rId17" xr:uid="{00000000-0004-0000-0D00-000010000000}"/>
    <hyperlink ref="F221" r:id="rId18" xr:uid="{00000000-0004-0000-0D00-000011000000}"/>
    <hyperlink ref="F225" r:id="rId19" xr:uid="{00000000-0004-0000-0D00-000012000000}"/>
    <hyperlink ref="F229" r:id="rId20" xr:uid="{00000000-0004-0000-0D00-000013000000}"/>
    <hyperlink ref="F238" r:id="rId21" xr:uid="{00000000-0004-0000-0D00-000014000000}"/>
    <hyperlink ref="F242" r:id="rId22" xr:uid="{00000000-0004-0000-0D00-000015000000}"/>
    <hyperlink ref="F246" r:id="rId23" xr:uid="{00000000-0004-0000-0D00-000016000000}"/>
    <hyperlink ref="F251" r:id="rId24" xr:uid="{00000000-0004-0000-0D00-000017000000}"/>
    <hyperlink ref="F258" r:id="rId25" xr:uid="{00000000-0004-0000-0D00-000018000000}"/>
    <hyperlink ref="F263" r:id="rId26" xr:uid="{00000000-0004-0000-0D00-000019000000}"/>
    <hyperlink ref="F270" r:id="rId27" xr:uid="{00000000-0004-0000-0D00-00001A000000}"/>
    <hyperlink ref="F277" r:id="rId28" xr:uid="{00000000-0004-0000-0D00-00001B000000}"/>
    <hyperlink ref="F284" r:id="rId29" xr:uid="{00000000-0004-0000-0D00-00001C000000}"/>
    <hyperlink ref="F291" r:id="rId30" xr:uid="{00000000-0004-0000-0D00-00001D000000}"/>
    <hyperlink ref="F297" r:id="rId31" xr:uid="{00000000-0004-0000-0D00-00001E000000}"/>
    <hyperlink ref="F303" r:id="rId32" xr:uid="{00000000-0004-0000-0D00-00001F000000}"/>
    <hyperlink ref="F309" r:id="rId33" xr:uid="{00000000-0004-0000-0D00-000020000000}"/>
    <hyperlink ref="F311" r:id="rId34" xr:uid="{00000000-0004-0000-0D00-000021000000}"/>
    <hyperlink ref="F313" r:id="rId35" xr:uid="{00000000-0004-0000-0D00-000022000000}"/>
    <hyperlink ref="F315" r:id="rId36" xr:uid="{00000000-0004-0000-0D00-000023000000}"/>
    <hyperlink ref="F322" r:id="rId37" xr:uid="{00000000-0004-0000-0D00-000024000000}"/>
    <hyperlink ref="F329" r:id="rId38" xr:uid="{00000000-0004-0000-0D00-000025000000}"/>
    <hyperlink ref="F333" r:id="rId39" xr:uid="{00000000-0004-0000-0D00-000026000000}"/>
    <hyperlink ref="F337" r:id="rId40" xr:uid="{00000000-0004-0000-0D00-000027000000}"/>
    <hyperlink ref="F341" r:id="rId41" xr:uid="{00000000-0004-0000-0D00-000028000000}"/>
    <hyperlink ref="F345" r:id="rId42" xr:uid="{00000000-0004-0000-0D00-000029000000}"/>
    <hyperlink ref="F349" r:id="rId43" xr:uid="{00000000-0004-0000-0D00-00002A000000}"/>
    <hyperlink ref="F353" r:id="rId44" xr:uid="{00000000-0004-0000-0D00-00002B000000}"/>
    <hyperlink ref="F357" r:id="rId45" xr:uid="{00000000-0004-0000-0D00-00002C000000}"/>
    <hyperlink ref="F361" r:id="rId46" xr:uid="{00000000-0004-0000-0D00-00002D000000}"/>
    <hyperlink ref="F365" r:id="rId47" xr:uid="{00000000-0004-0000-0D00-00002E000000}"/>
    <hyperlink ref="F370" r:id="rId48" xr:uid="{00000000-0004-0000-0D00-00002F000000}"/>
    <hyperlink ref="F378" r:id="rId49" xr:uid="{00000000-0004-0000-0D00-000030000000}"/>
    <hyperlink ref="F385" r:id="rId50" xr:uid="{00000000-0004-0000-0D00-000031000000}"/>
    <hyperlink ref="F390" r:id="rId51" xr:uid="{00000000-0004-0000-0D00-000032000000}"/>
    <hyperlink ref="F394" r:id="rId52" xr:uid="{00000000-0004-0000-0D00-000033000000}"/>
    <hyperlink ref="F398" r:id="rId53" xr:uid="{00000000-0004-0000-0D00-000034000000}"/>
    <hyperlink ref="F402" r:id="rId54" xr:uid="{00000000-0004-0000-0D00-000035000000}"/>
    <hyperlink ref="F404" r:id="rId55" xr:uid="{00000000-0004-0000-0D00-000036000000}"/>
    <hyperlink ref="F406" r:id="rId56" xr:uid="{00000000-0004-0000-0D00-000037000000}"/>
    <hyperlink ref="F415" r:id="rId57" xr:uid="{00000000-0004-0000-0D00-000038000000}"/>
    <hyperlink ref="F420" r:id="rId58" xr:uid="{00000000-0004-0000-0D00-000039000000}"/>
    <hyperlink ref="F422" r:id="rId59" xr:uid="{00000000-0004-0000-0D00-00003A000000}"/>
    <hyperlink ref="F425" r:id="rId60" xr:uid="{00000000-0004-0000-0D00-00003B000000}"/>
    <hyperlink ref="F427" r:id="rId61" xr:uid="{00000000-0004-0000-0D00-00003C000000}"/>
    <hyperlink ref="F434" r:id="rId62" xr:uid="{00000000-0004-0000-0D00-00003D000000}"/>
    <hyperlink ref="F436" r:id="rId63" xr:uid="{00000000-0004-0000-0D00-00003E000000}"/>
    <hyperlink ref="F440" r:id="rId64" xr:uid="{00000000-0004-0000-0D00-00003F000000}"/>
    <hyperlink ref="F442" r:id="rId65" xr:uid="{00000000-0004-0000-0D00-000040000000}"/>
    <hyperlink ref="F444" r:id="rId66" xr:uid="{00000000-0004-0000-0D00-000041000000}"/>
    <hyperlink ref="F447" r:id="rId67" xr:uid="{00000000-0004-0000-0D00-000042000000}"/>
    <hyperlink ref="F451" r:id="rId68" xr:uid="{00000000-0004-0000-0D00-000043000000}"/>
    <hyperlink ref="F459" r:id="rId69" xr:uid="{00000000-0004-0000-0D00-000044000000}"/>
    <hyperlink ref="F463" r:id="rId70" xr:uid="{00000000-0004-0000-0D00-000045000000}"/>
    <hyperlink ref="F466" r:id="rId71" xr:uid="{00000000-0004-0000-0D00-000046000000}"/>
    <hyperlink ref="F486" r:id="rId72" xr:uid="{00000000-0004-0000-0D00-000047000000}"/>
    <hyperlink ref="F494" r:id="rId73" xr:uid="{00000000-0004-0000-0D00-000048000000}"/>
    <hyperlink ref="F496" r:id="rId74" xr:uid="{00000000-0004-0000-0D00-000049000000}"/>
    <hyperlink ref="F502" r:id="rId75" xr:uid="{00000000-0004-0000-0D00-00004A000000}"/>
    <hyperlink ref="F519" r:id="rId76" xr:uid="{00000000-0004-0000-0D00-00004B000000}"/>
    <hyperlink ref="F542" r:id="rId77" xr:uid="{00000000-0004-0000-0D00-00004C000000}"/>
    <hyperlink ref="F557" r:id="rId78" xr:uid="{00000000-0004-0000-0D00-00004D000000}"/>
    <hyperlink ref="F567" r:id="rId79" xr:uid="{00000000-0004-0000-0D00-00004E000000}"/>
    <hyperlink ref="F588" r:id="rId80" xr:uid="{00000000-0004-0000-0D00-00004F000000}"/>
    <hyperlink ref="F593" r:id="rId81" xr:uid="{00000000-0004-0000-0D00-000050000000}"/>
    <hyperlink ref="F598" r:id="rId82" xr:uid="{00000000-0004-0000-0D00-000051000000}"/>
    <hyperlink ref="F602" r:id="rId83" xr:uid="{00000000-0004-0000-0D00-000052000000}"/>
    <hyperlink ref="F605" r:id="rId84" xr:uid="{00000000-0004-0000-0D00-000053000000}"/>
    <hyperlink ref="F613" r:id="rId85" xr:uid="{00000000-0004-0000-0D00-000054000000}"/>
    <hyperlink ref="F623" r:id="rId86" xr:uid="{00000000-0004-0000-0D00-000055000000}"/>
    <hyperlink ref="F626" r:id="rId87" xr:uid="{00000000-0004-0000-0D00-000056000000}"/>
    <hyperlink ref="F634" r:id="rId88" xr:uid="{00000000-0004-0000-0D00-000057000000}"/>
    <hyperlink ref="F636" r:id="rId89" xr:uid="{00000000-0004-0000-0D00-000058000000}"/>
    <hyperlink ref="F638" r:id="rId90" xr:uid="{00000000-0004-0000-0D00-000059000000}"/>
    <hyperlink ref="F640" r:id="rId91" xr:uid="{00000000-0004-0000-0D00-00005A000000}"/>
    <hyperlink ref="F642" r:id="rId92" xr:uid="{00000000-0004-0000-0D00-00005B000000}"/>
    <hyperlink ref="F646" r:id="rId93" xr:uid="{00000000-0004-0000-0D00-00005C000000}"/>
    <hyperlink ref="F650" r:id="rId94" xr:uid="{00000000-0004-0000-0D00-00005D000000}"/>
    <hyperlink ref="F654" r:id="rId95" xr:uid="{00000000-0004-0000-0D00-00005E000000}"/>
    <hyperlink ref="F661" r:id="rId96" xr:uid="{00000000-0004-0000-0D00-00005F000000}"/>
    <hyperlink ref="F663" r:id="rId97" xr:uid="{00000000-0004-0000-0D00-000060000000}"/>
    <hyperlink ref="F665" r:id="rId98" xr:uid="{00000000-0004-0000-0D00-000061000000}"/>
    <hyperlink ref="F669" r:id="rId99" xr:uid="{00000000-0004-0000-0D00-000062000000}"/>
    <hyperlink ref="F671" r:id="rId100" xr:uid="{00000000-0004-0000-0D00-000063000000}"/>
    <hyperlink ref="F673" r:id="rId101" xr:uid="{00000000-0004-0000-0D00-000064000000}"/>
    <hyperlink ref="F676" r:id="rId102" xr:uid="{00000000-0004-0000-0D00-000065000000}"/>
    <hyperlink ref="F680" r:id="rId103" xr:uid="{00000000-0004-0000-0D00-000066000000}"/>
    <hyperlink ref="F682" r:id="rId104" xr:uid="{00000000-0004-0000-0D00-000067000000}"/>
    <hyperlink ref="F684" r:id="rId105" xr:uid="{00000000-0004-0000-0D00-000068000000}"/>
    <hyperlink ref="F686" r:id="rId106" xr:uid="{00000000-0004-0000-0D00-000069000000}"/>
    <hyperlink ref="F690" r:id="rId107" xr:uid="{00000000-0004-0000-0D00-00006A000000}"/>
    <hyperlink ref="F692" r:id="rId108" xr:uid="{00000000-0004-0000-0D00-00006B000000}"/>
    <hyperlink ref="F695" r:id="rId109" xr:uid="{00000000-0004-0000-0D00-00006C000000}"/>
    <hyperlink ref="F708" r:id="rId110" xr:uid="{00000000-0004-0000-0D00-00006D000000}"/>
    <hyperlink ref="F717" r:id="rId111" xr:uid="{00000000-0004-0000-0D00-00006E000000}"/>
    <hyperlink ref="F726" r:id="rId112" xr:uid="{00000000-0004-0000-0D00-00006F000000}"/>
    <hyperlink ref="F736" r:id="rId113" xr:uid="{00000000-0004-0000-0D00-000070000000}"/>
    <hyperlink ref="F755" r:id="rId114" xr:uid="{00000000-0004-0000-0D00-000071000000}"/>
    <hyperlink ref="F762" r:id="rId115" xr:uid="{00000000-0004-0000-0D00-000072000000}"/>
    <hyperlink ref="F773" r:id="rId116" xr:uid="{00000000-0004-0000-0D00-000073000000}"/>
    <hyperlink ref="F776" r:id="rId117" xr:uid="{00000000-0004-0000-0D00-000074000000}"/>
    <hyperlink ref="F787" r:id="rId118" xr:uid="{00000000-0004-0000-0D00-000075000000}"/>
    <hyperlink ref="F796" r:id="rId119" xr:uid="{00000000-0004-0000-0D00-000076000000}"/>
    <hyperlink ref="F805" r:id="rId120" xr:uid="{00000000-0004-0000-0D00-000077000000}"/>
    <hyperlink ref="F815" r:id="rId121" xr:uid="{00000000-0004-0000-0D00-000078000000}"/>
    <hyperlink ref="F823" r:id="rId122" xr:uid="{00000000-0004-0000-0D00-000079000000}"/>
    <hyperlink ref="F827" r:id="rId123" xr:uid="{00000000-0004-0000-0D00-00007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4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95"/>
  <sheetViews>
    <sheetView showGridLines="0" topLeftCell="A72" workbookViewId="0">
      <selection activeCell="I95" sqref="I9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18" t="s">
        <v>117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" customHeight="1">
      <c r="B4" s="21"/>
      <c r="D4" s="22" t="s">
        <v>144</v>
      </c>
      <c r="L4" s="21"/>
      <c r="M4" s="90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584" t="str">
        <f>'Rekapitulace stavby'!K6</f>
        <v>Stavební úpravy č.p. 11, kú Lhotky - Změna užívání, přístavba a půdní vestavba</v>
      </c>
      <c r="F7" s="585"/>
      <c r="G7" s="585"/>
      <c r="H7" s="585"/>
      <c r="L7" s="21"/>
    </row>
    <row r="8" spans="2:46" ht="13.2">
      <c r="B8" s="21"/>
      <c r="D8" s="28" t="s">
        <v>145</v>
      </c>
      <c r="L8" s="21"/>
    </row>
    <row r="9" spans="2:46" ht="16.5" customHeight="1">
      <c r="B9" s="21"/>
      <c r="E9" s="584" t="s">
        <v>4022</v>
      </c>
      <c r="F9" s="558"/>
      <c r="G9" s="558"/>
      <c r="H9" s="558"/>
      <c r="L9" s="21"/>
    </row>
    <row r="10" spans="2:46" ht="12" customHeight="1">
      <c r="B10" s="21"/>
      <c r="D10" s="28" t="s">
        <v>147</v>
      </c>
      <c r="L10" s="21"/>
    </row>
    <row r="11" spans="2:46" s="1" customFormat="1" ht="16.5" customHeight="1">
      <c r="B11" s="33"/>
      <c r="E11" s="581" t="s">
        <v>3590</v>
      </c>
      <c r="F11" s="583"/>
      <c r="G11" s="583"/>
      <c r="H11" s="583"/>
      <c r="L11" s="33"/>
    </row>
    <row r="12" spans="2:46" s="1" customFormat="1" ht="12" customHeight="1">
      <c r="B12" s="33"/>
      <c r="D12" s="28" t="s">
        <v>3591</v>
      </c>
      <c r="L12" s="33"/>
    </row>
    <row r="13" spans="2:46" s="1" customFormat="1" ht="16.5" customHeight="1">
      <c r="B13" s="33"/>
      <c r="E13" s="545" t="s">
        <v>3877</v>
      </c>
      <c r="F13" s="583"/>
      <c r="G13" s="583"/>
      <c r="H13" s="583"/>
      <c r="L13" s="33"/>
    </row>
    <row r="14" spans="2:46" s="1" customFormat="1">
      <c r="B14" s="33"/>
      <c r="L14" s="33"/>
    </row>
    <row r="15" spans="2:46" s="1" customFormat="1" ht="12" customHeight="1">
      <c r="B15" s="33"/>
      <c r="D15" s="28" t="s">
        <v>18</v>
      </c>
      <c r="F15" s="26" t="s">
        <v>19</v>
      </c>
      <c r="I15" s="28" t="s">
        <v>20</v>
      </c>
      <c r="J15" s="26" t="s">
        <v>19</v>
      </c>
      <c r="L15" s="33"/>
    </row>
    <row r="16" spans="2:46" s="1" customFormat="1" ht="12" customHeight="1">
      <c r="B16" s="33"/>
      <c r="D16" s="28" t="s">
        <v>21</v>
      </c>
      <c r="F16" s="26" t="s">
        <v>22</v>
      </c>
      <c r="I16" s="28" t="s">
        <v>23</v>
      </c>
      <c r="J16" s="49" t="str">
        <f>'Rekapitulace stavby'!AN8</f>
        <v>4. 2. 2025</v>
      </c>
      <c r="L16" s="33"/>
    </row>
    <row r="17" spans="2:12" s="1" customFormat="1" ht="10.95" customHeight="1">
      <c r="B17" s="33"/>
      <c r="L17" s="33"/>
    </row>
    <row r="18" spans="2:12" s="1" customFormat="1" ht="12" customHeight="1">
      <c r="B18" s="33"/>
      <c r="D18" s="28" t="s">
        <v>25</v>
      </c>
      <c r="I18" s="28" t="s">
        <v>26</v>
      </c>
      <c r="J18" s="26" t="s">
        <v>19</v>
      </c>
      <c r="L18" s="33"/>
    </row>
    <row r="19" spans="2:12" s="1" customFormat="1" ht="18" customHeight="1">
      <c r="B19" s="33"/>
      <c r="E19" s="26" t="s">
        <v>27</v>
      </c>
      <c r="I19" s="28" t="s">
        <v>28</v>
      </c>
      <c r="J19" s="26" t="s">
        <v>19</v>
      </c>
      <c r="L19" s="33"/>
    </row>
    <row r="20" spans="2:12" s="1" customFormat="1" ht="6.9" customHeight="1">
      <c r="B20" s="33"/>
      <c r="L20" s="33"/>
    </row>
    <row r="21" spans="2:12" s="1" customFormat="1" ht="12" customHeight="1">
      <c r="B21" s="33"/>
      <c r="D21" s="28" t="s">
        <v>29</v>
      </c>
      <c r="I21" s="28" t="s">
        <v>26</v>
      </c>
      <c r="J21" s="29" t="str">
        <f>'Rekapitulace stavby'!AN13</f>
        <v>Vyplň údaj</v>
      </c>
      <c r="L21" s="33"/>
    </row>
    <row r="22" spans="2:12" s="1" customFormat="1" ht="18" customHeight="1">
      <c r="B22" s="33"/>
      <c r="E22" s="586" t="str">
        <f>'Rekapitulace stavby'!E14</f>
        <v>Vyplň údaj</v>
      </c>
      <c r="F22" s="557"/>
      <c r="G22" s="557"/>
      <c r="H22" s="557"/>
      <c r="I22" s="28" t="s">
        <v>28</v>
      </c>
      <c r="J22" s="29" t="str">
        <f>'Rekapitulace stavby'!AN14</f>
        <v>Vyplň údaj</v>
      </c>
      <c r="L22" s="33"/>
    </row>
    <row r="23" spans="2:12" s="1" customFormat="1" ht="6.9" customHeight="1">
      <c r="B23" s="33"/>
      <c r="L23" s="33"/>
    </row>
    <row r="24" spans="2:12" s="1" customFormat="1" ht="12" customHeight="1">
      <c r="B24" s="33"/>
      <c r="D24" s="28" t="s">
        <v>31</v>
      </c>
      <c r="I24" s="28" t="s">
        <v>26</v>
      </c>
      <c r="J24" s="26" t="s">
        <v>19</v>
      </c>
      <c r="L24" s="33"/>
    </row>
    <row r="25" spans="2:12" s="1" customFormat="1" ht="18" customHeight="1">
      <c r="B25" s="33"/>
      <c r="E25" s="26" t="s">
        <v>32</v>
      </c>
      <c r="I25" s="28" t="s">
        <v>28</v>
      </c>
      <c r="J25" s="26" t="s">
        <v>19</v>
      </c>
      <c r="L25" s="33"/>
    </row>
    <row r="26" spans="2:12" s="1" customFormat="1" ht="6.9" customHeight="1">
      <c r="B26" s="33"/>
      <c r="L26" s="33"/>
    </row>
    <row r="27" spans="2:12" s="1" customFormat="1" ht="12" customHeight="1">
      <c r="B27" s="33"/>
      <c r="D27" s="28" t="s">
        <v>34</v>
      </c>
      <c r="I27" s="28" t="s">
        <v>26</v>
      </c>
      <c r="J27" s="26" t="str">
        <f>IF('Rekapitulace stavby'!AN19="","",'Rekapitulace stavby'!AN19)</f>
        <v>05985404</v>
      </c>
      <c r="L27" s="33"/>
    </row>
    <row r="28" spans="2:12" s="1" customFormat="1" ht="18" customHeight="1">
      <c r="B28" s="33"/>
      <c r="E28" s="26" t="str">
        <f>IF('Rekapitulace stavby'!E20="","",'Rekapitulace stavby'!E20)</f>
        <v>BACing s.r.o.</v>
      </c>
      <c r="I28" s="28" t="s">
        <v>28</v>
      </c>
      <c r="J28" s="26" t="str">
        <f>IF('Rekapitulace stavby'!AN20="","",'Rekapitulace stavby'!AN20)</f>
        <v>CZ05985404</v>
      </c>
      <c r="L28" s="33"/>
    </row>
    <row r="29" spans="2:12" s="1" customFormat="1" ht="6.9" customHeight="1">
      <c r="B29" s="33"/>
      <c r="L29" s="33"/>
    </row>
    <row r="30" spans="2:12" s="1" customFormat="1" ht="12" customHeight="1">
      <c r="B30" s="33"/>
      <c r="D30" s="28" t="s">
        <v>38</v>
      </c>
      <c r="L30" s="33"/>
    </row>
    <row r="31" spans="2:12" s="7" customFormat="1" ht="16.5" customHeight="1">
      <c r="B31" s="91"/>
      <c r="E31" s="562" t="s">
        <v>19</v>
      </c>
      <c r="F31" s="562"/>
      <c r="G31" s="562"/>
      <c r="H31" s="562"/>
      <c r="L31" s="91"/>
    </row>
    <row r="32" spans="2:12" s="1" customFormat="1" ht="6.9" customHeight="1">
      <c r="B32" s="33"/>
      <c r="L32" s="33"/>
    </row>
    <row r="33" spans="2:12" s="1" customFormat="1" ht="6.9" customHeight="1">
      <c r="B33" s="33"/>
      <c r="D33" s="50"/>
      <c r="E33" s="50"/>
      <c r="F33" s="50"/>
      <c r="G33" s="50"/>
      <c r="H33" s="50"/>
      <c r="I33" s="50"/>
      <c r="J33" s="50"/>
      <c r="K33" s="50"/>
      <c r="L33" s="33"/>
    </row>
    <row r="34" spans="2:12" s="1" customFormat="1" ht="25.35" customHeight="1">
      <c r="B34" s="33"/>
      <c r="D34" s="92" t="s">
        <v>40</v>
      </c>
      <c r="J34" s="62">
        <f>ROUND(J92, 2)</f>
        <v>0</v>
      </c>
      <c r="L34" s="33"/>
    </row>
    <row r="35" spans="2:12" s="1" customFormat="1" ht="6.9" customHeight="1">
      <c r="B35" s="33"/>
      <c r="D35" s="50"/>
      <c r="E35" s="50"/>
      <c r="F35" s="50"/>
      <c r="G35" s="50"/>
      <c r="H35" s="50"/>
      <c r="I35" s="50"/>
      <c r="J35" s="50"/>
      <c r="K35" s="50"/>
      <c r="L35" s="33"/>
    </row>
    <row r="36" spans="2:12" s="1" customFormat="1" ht="14.4" customHeight="1">
      <c r="B36" s="33"/>
      <c r="F36" s="93" t="s">
        <v>42</v>
      </c>
      <c r="I36" s="93" t="s">
        <v>41</v>
      </c>
      <c r="J36" s="93" t="s">
        <v>43</v>
      </c>
      <c r="L36" s="33"/>
    </row>
    <row r="37" spans="2:12" s="1" customFormat="1" ht="14.4" customHeight="1">
      <c r="B37" s="33"/>
      <c r="D37" s="94" t="s">
        <v>44</v>
      </c>
      <c r="E37" s="28" t="s">
        <v>45</v>
      </c>
      <c r="F37" s="82">
        <f>ROUND((SUM(BE92:BE94)),  2)</f>
        <v>0</v>
      </c>
      <c r="I37" s="95">
        <v>0.21</v>
      </c>
      <c r="J37" s="82">
        <f>ROUND(((SUM(BE92:BE94))*I37),  2)</f>
        <v>0</v>
      </c>
      <c r="L37" s="33"/>
    </row>
    <row r="38" spans="2:12" s="1" customFormat="1" ht="14.4" customHeight="1">
      <c r="B38" s="33"/>
      <c r="E38" s="28" t="s">
        <v>46</v>
      </c>
      <c r="F38" s="82">
        <f>ROUND((SUM(BF92:BF94)),  2)</f>
        <v>0</v>
      </c>
      <c r="I38" s="95">
        <v>0.12</v>
      </c>
      <c r="J38" s="82">
        <f>ROUND(((SUM(BF92:BF94))*I38),  2)</f>
        <v>0</v>
      </c>
      <c r="L38" s="33"/>
    </row>
    <row r="39" spans="2:12" s="1" customFormat="1" ht="14.4" hidden="1" customHeight="1">
      <c r="B39" s="33"/>
      <c r="E39" s="28" t="s">
        <v>47</v>
      </c>
      <c r="F39" s="82">
        <f>ROUND((SUM(BG92:BG94)),  2)</f>
        <v>0</v>
      </c>
      <c r="I39" s="95">
        <v>0.21</v>
      </c>
      <c r="J39" s="82">
        <f>0</f>
        <v>0</v>
      </c>
      <c r="L39" s="33"/>
    </row>
    <row r="40" spans="2:12" s="1" customFormat="1" ht="14.4" hidden="1" customHeight="1">
      <c r="B40" s="33"/>
      <c r="E40" s="28" t="s">
        <v>48</v>
      </c>
      <c r="F40" s="82">
        <f>ROUND((SUM(BH92:BH94)),  2)</f>
        <v>0</v>
      </c>
      <c r="I40" s="95">
        <v>0.12</v>
      </c>
      <c r="J40" s="82">
        <f>0</f>
        <v>0</v>
      </c>
      <c r="L40" s="33"/>
    </row>
    <row r="41" spans="2:12" s="1" customFormat="1" ht="14.4" hidden="1" customHeight="1">
      <c r="B41" s="33"/>
      <c r="E41" s="28" t="s">
        <v>49</v>
      </c>
      <c r="F41" s="82">
        <f>ROUND((SUM(BI92:BI94)),  2)</f>
        <v>0</v>
      </c>
      <c r="I41" s="95">
        <v>0</v>
      </c>
      <c r="J41" s="82">
        <f>0</f>
        <v>0</v>
      </c>
      <c r="L41" s="33"/>
    </row>
    <row r="42" spans="2:12" s="1" customFormat="1" ht="6.9" customHeight="1">
      <c r="B42" s="33"/>
      <c r="L42" s="33"/>
    </row>
    <row r="43" spans="2:12" s="1" customFormat="1" ht="25.35" customHeight="1">
      <c r="B43" s="33"/>
      <c r="C43" s="96"/>
      <c r="D43" s="97" t="s">
        <v>50</v>
      </c>
      <c r="E43" s="53"/>
      <c r="F43" s="53"/>
      <c r="G43" s="98" t="s">
        <v>51</v>
      </c>
      <c r="H43" s="99" t="s">
        <v>52</v>
      </c>
      <c r="I43" s="53"/>
      <c r="J43" s="100">
        <f>SUM(J34:J41)</f>
        <v>0</v>
      </c>
      <c r="K43" s="101"/>
      <c r="L43" s="33"/>
    </row>
    <row r="44" spans="2:12" s="1" customFormat="1" ht="14.4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3"/>
    </row>
    <row r="48" spans="2:12" s="1" customFormat="1" ht="6.9" customHeight="1"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33"/>
    </row>
    <row r="49" spans="2:12" s="1" customFormat="1" ht="24.9" customHeight="1">
      <c r="B49" s="33"/>
      <c r="C49" s="22" t="s">
        <v>149</v>
      </c>
      <c r="L49" s="33"/>
    </row>
    <row r="50" spans="2:12" s="1" customFormat="1" ht="6.9" customHeight="1">
      <c r="B50" s="33"/>
      <c r="L50" s="33"/>
    </row>
    <row r="51" spans="2:12" s="1" customFormat="1" ht="12" customHeight="1">
      <c r="B51" s="33"/>
      <c r="C51" s="28" t="s">
        <v>16</v>
      </c>
      <c r="L51" s="33"/>
    </row>
    <row r="52" spans="2:12" s="1" customFormat="1" ht="26.25" customHeight="1">
      <c r="B52" s="33"/>
      <c r="E52" s="584" t="str">
        <f>E7</f>
        <v>Stavební úpravy č.p. 11, kú Lhotky - Změna užívání, přístavba a půdní vestavba</v>
      </c>
      <c r="F52" s="585"/>
      <c r="G52" s="585"/>
      <c r="H52" s="585"/>
      <c r="L52" s="33"/>
    </row>
    <row r="53" spans="2:12" ht="12" customHeight="1">
      <c r="B53" s="21"/>
      <c r="C53" s="28" t="s">
        <v>145</v>
      </c>
      <c r="L53" s="21"/>
    </row>
    <row r="54" spans="2:12" ht="16.5" customHeight="1">
      <c r="B54" s="21"/>
      <c r="E54" s="584" t="s">
        <v>4022</v>
      </c>
      <c r="F54" s="558"/>
      <c r="G54" s="558"/>
      <c r="H54" s="558"/>
      <c r="L54" s="21"/>
    </row>
    <row r="55" spans="2:12" ht="12" customHeight="1">
      <c r="B55" s="21"/>
      <c r="C55" s="28" t="s">
        <v>147</v>
      </c>
      <c r="L55" s="21"/>
    </row>
    <row r="56" spans="2:12" s="1" customFormat="1" ht="16.5" customHeight="1">
      <c r="B56" s="33"/>
      <c r="E56" s="581" t="s">
        <v>3590</v>
      </c>
      <c r="F56" s="583"/>
      <c r="G56" s="583"/>
      <c r="H56" s="583"/>
      <c r="L56" s="33"/>
    </row>
    <row r="57" spans="2:12" s="1" customFormat="1" ht="12" customHeight="1">
      <c r="B57" s="33"/>
      <c r="C57" s="28" t="s">
        <v>3591</v>
      </c>
      <c r="L57" s="33"/>
    </row>
    <row r="58" spans="2:12" s="1" customFormat="1" ht="16.5" customHeight="1">
      <c r="B58" s="33"/>
      <c r="E58" s="545" t="str">
        <f>E13</f>
        <v>D.1.4.3 - Elektroinstalace</v>
      </c>
      <c r="F58" s="583"/>
      <c r="G58" s="583"/>
      <c r="H58" s="583"/>
      <c r="L58" s="33"/>
    </row>
    <row r="59" spans="2:12" s="1" customFormat="1" ht="6.9" customHeight="1">
      <c r="B59" s="33"/>
      <c r="L59" s="33"/>
    </row>
    <row r="60" spans="2:12" s="1" customFormat="1" ht="12" customHeight="1">
      <c r="B60" s="33"/>
      <c r="C60" s="28" t="s">
        <v>21</v>
      </c>
      <c r="F60" s="26" t="str">
        <f>F16</f>
        <v>kú Lhotky, p.č. 1,56/1,191,202 a st.č. 16 KN</v>
      </c>
      <c r="I60" s="28" t="s">
        <v>23</v>
      </c>
      <c r="J60" s="49" t="str">
        <f>IF(J16="","",J16)</f>
        <v>4. 2. 2025</v>
      </c>
      <c r="L60" s="33"/>
    </row>
    <row r="61" spans="2:12" s="1" customFormat="1" ht="6.9" customHeight="1">
      <c r="B61" s="33"/>
      <c r="L61" s="33"/>
    </row>
    <row r="62" spans="2:12" s="1" customFormat="1" ht="40.200000000000003" customHeight="1">
      <c r="B62" s="33"/>
      <c r="C62" s="28" t="s">
        <v>25</v>
      </c>
      <c r="F62" s="26" t="str">
        <f>E19</f>
        <v>Obec Kramolna, Kramolna 172, 547 01 Náchod</v>
      </c>
      <c r="I62" s="28" t="s">
        <v>31</v>
      </c>
      <c r="J62" s="31" t="str">
        <f>E25</f>
        <v>Ing. arch. Pavel Hejzlar, Riegrova 194, Náchod</v>
      </c>
      <c r="L62" s="33"/>
    </row>
    <row r="63" spans="2:12" s="1" customFormat="1" ht="15.15" customHeight="1">
      <c r="B63" s="33"/>
      <c r="C63" s="28" t="s">
        <v>29</v>
      </c>
      <c r="F63" s="26" t="str">
        <f>IF(E22="","",E22)</f>
        <v>Vyplň údaj</v>
      </c>
      <c r="I63" s="28" t="s">
        <v>34</v>
      </c>
      <c r="J63" s="31" t="str">
        <f>E28</f>
        <v>BACing s.r.o.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2" t="s">
        <v>150</v>
      </c>
      <c r="D65" s="96"/>
      <c r="E65" s="96"/>
      <c r="F65" s="96"/>
      <c r="G65" s="96"/>
      <c r="H65" s="96"/>
      <c r="I65" s="96"/>
      <c r="J65" s="103" t="s">
        <v>151</v>
      </c>
      <c r="K65" s="96"/>
      <c r="L65" s="33"/>
    </row>
    <row r="66" spans="2:47" s="1" customFormat="1" ht="10.35" customHeight="1">
      <c r="B66" s="33"/>
      <c r="L66" s="33"/>
    </row>
    <row r="67" spans="2:47" s="1" customFormat="1" ht="22.95" customHeight="1">
      <c r="B67" s="33"/>
      <c r="C67" s="104" t="s">
        <v>72</v>
      </c>
      <c r="J67" s="62">
        <f>J92</f>
        <v>0</v>
      </c>
      <c r="L67" s="33"/>
      <c r="AU67" s="18" t="s">
        <v>152</v>
      </c>
    </row>
    <row r="68" spans="2:47" s="8" customFormat="1" ht="24.9" customHeight="1">
      <c r="B68" s="105"/>
      <c r="D68" s="106" t="s">
        <v>3877</v>
      </c>
      <c r="E68" s="107"/>
      <c r="F68" s="107"/>
      <c r="G68" s="107"/>
      <c r="H68" s="107"/>
      <c r="I68" s="107"/>
      <c r="J68" s="108">
        <f>J93</f>
        <v>0</v>
      </c>
      <c r="L68" s="105"/>
    </row>
    <row r="69" spans="2:47" s="1" customFormat="1" ht="21.75" customHeight="1">
      <c r="B69" s="33"/>
      <c r="L69" s="33"/>
    </row>
    <row r="70" spans="2:47" s="1" customFormat="1" ht="6.9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3"/>
    </row>
    <row r="74" spans="2:47" s="1" customFormat="1" ht="6.9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3"/>
    </row>
    <row r="75" spans="2:47" s="1" customFormat="1" ht="24.9" customHeight="1">
      <c r="B75" s="33"/>
      <c r="C75" s="22" t="s">
        <v>172</v>
      </c>
      <c r="L75" s="33"/>
    </row>
    <row r="76" spans="2:47" s="1" customFormat="1" ht="6.9" customHeight="1">
      <c r="B76" s="33"/>
      <c r="L76" s="33"/>
    </row>
    <row r="77" spans="2:47" s="1" customFormat="1" ht="12" customHeight="1">
      <c r="B77" s="33"/>
      <c r="C77" s="28" t="s">
        <v>16</v>
      </c>
      <c r="L77" s="33"/>
    </row>
    <row r="78" spans="2:47" s="1" customFormat="1" ht="26.25" customHeight="1">
      <c r="B78" s="33"/>
      <c r="E78" s="584" t="str">
        <f>E7</f>
        <v>Stavební úpravy č.p. 11, kú Lhotky - Změna užívání, přístavba a půdní vestavba</v>
      </c>
      <c r="F78" s="585"/>
      <c r="G78" s="585"/>
      <c r="H78" s="585"/>
      <c r="L78" s="33"/>
    </row>
    <row r="79" spans="2:47" ht="12" customHeight="1">
      <c r="B79" s="21"/>
      <c r="C79" s="28" t="s">
        <v>145</v>
      </c>
      <c r="L79" s="21"/>
    </row>
    <row r="80" spans="2:47" ht="16.5" customHeight="1">
      <c r="B80" s="21"/>
      <c r="E80" s="584" t="s">
        <v>4022</v>
      </c>
      <c r="F80" s="558"/>
      <c r="G80" s="558"/>
      <c r="H80" s="558"/>
      <c r="L80" s="21"/>
    </row>
    <row r="81" spans="2:65" ht="12" customHeight="1">
      <c r="B81" s="21"/>
      <c r="C81" s="28" t="s">
        <v>147</v>
      </c>
      <c r="L81" s="21"/>
    </row>
    <row r="82" spans="2:65" s="1" customFormat="1" ht="16.5" customHeight="1">
      <c r="B82" s="33"/>
      <c r="E82" s="581" t="s">
        <v>3590</v>
      </c>
      <c r="F82" s="583"/>
      <c r="G82" s="583"/>
      <c r="H82" s="583"/>
      <c r="L82" s="33"/>
    </row>
    <row r="83" spans="2:65" s="1" customFormat="1" ht="12" customHeight="1">
      <c r="B83" s="33"/>
      <c r="C83" s="28" t="s">
        <v>3591</v>
      </c>
      <c r="L83" s="33"/>
    </row>
    <row r="84" spans="2:65" s="1" customFormat="1" ht="16.5" customHeight="1">
      <c r="B84" s="33"/>
      <c r="E84" s="545" t="str">
        <f>E13</f>
        <v>D.1.4.3 - Elektroinstalace</v>
      </c>
      <c r="F84" s="583"/>
      <c r="G84" s="583"/>
      <c r="H84" s="583"/>
      <c r="L84" s="33"/>
    </row>
    <row r="85" spans="2:65" s="1" customFormat="1" ht="6.9" customHeight="1">
      <c r="B85" s="33"/>
      <c r="L85" s="33"/>
    </row>
    <row r="86" spans="2:65" s="1" customFormat="1" ht="12" customHeight="1">
      <c r="B86" s="33"/>
      <c r="C86" s="28" t="s">
        <v>21</v>
      </c>
      <c r="F86" s="26" t="str">
        <f>F16</f>
        <v>kú Lhotky, p.č. 1,56/1,191,202 a st.č. 16 KN</v>
      </c>
      <c r="I86" s="28" t="s">
        <v>23</v>
      </c>
      <c r="J86" s="49" t="str">
        <f>IF(J16="","",J16)</f>
        <v>4. 2. 2025</v>
      </c>
      <c r="L86" s="33"/>
    </row>
    <row r="87" spans="2:65" s="1" customFormat="1" ht="6.9" customHeight="1">
      <c r="B87" s="33"/>
      <c r="L87" s="33"/>
    </row>
    <row r="88" spans="2:65" s="1" customFormat="1" ht="40.200000000000003" customHeight="1">
      <c r="B88" s="33"/>
      <c r="C88" s="28" t="s">
        <v>25</v>
      </c>
      <c r="F88" s="26" t="str">
        <f>E19</f>
        <v>Obec Kramolna, Kramolna 172, 547 01 Náchod</v>
      </c>
      <c r="I88" s="28" t="s">
        <v>31</v>
      </c>
      <c r="J88" s="31" t="str">
        <f>E25</f>
        <v>Ing. arch. Pavel Hejzlar, Riegrova 194, Náchod</v>
      </c>
      <c r="L88" s="33"/>
    </row>
    <row r="89" spans="2:65" s="1" customFormat="1" ht="15.15" customHeight="1">
      <c r="B89" s="33"/>
      <c r="C89" s="28" t="s">
        <v>29</v>
      </c>
      <c r="F89" s="26" t="str">
        <f>IF(E22="","",E22)</f>
        <v>Vyplň údaj</v>
      </c>
      <c r="I89" s="28" t="s">
        <v>34</v>
      </c>
      <c r="J89" s="31" t="str">
        <f>E28</f>
        <v>BACing s.r.o.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13"/>
      <c r="C91" s="114" t="s">
        <v>173</v>
      </c>
      <c r="D91" s="115" t="s">
        <v>59</v>
      </c>
      <c r="E91" s="115" t="s">
        <v>55</v>
      </c>
      <c r="F91" s="115" t="s">
        <v>56</v>
      </c>
      <c r="G91" s="115" t="s">
        <v>174</v>
      </c>
      <c r="H91" s="115" t="s">
        <v>175</v>
      </c>
      <c r="I91" s="115" t="s">
        <v>176</v>
      </c>
      <c r="J91" s="115" t="s">
        <v>151</v>
      </c>
      <c r="K91" s="116" t="s">
        <v>177</v>
      </c>
      <c r="L91" s="113"/>
      <c r="M91" s="55" t="s">
        <v>19</v>
      </c>
      <c r="N91" s="56" t="s">
        <v>44</v>
      </c>
      <c r="O91" s="56" t="s">
        <v>178</v>
      </c>
      <c r="P91" s="56" t="s">
        <v>179</v>
      </c>
      <c r="Q91" s="56" t="s">
        <v>180</v>
      </c>
      <c r="R91" s="56" t="s">
        <v>181</v>
      </c>
      <c r="S91" s="56" t="s">
        <v>182</v>
      </c>
      <c r="T91" s="57" t="s">
        <v>183</v>
      </c>
    </row>
    <row r="92" spans="2:65" s="1" customFormat="1" ht="22.95" customHeight="1">
      <c r="B92" s="33"/>
      <c r="C92" s="60" t="s">
        <v>184</v>
      </c>
      <c r="J92" s="117">
        <f>BK92</f>
        <v>0</v>
      </c>
      <c r="L92" s="33"/>
      <c r="M92" s="58"/>
      <c r="N92" s="50"/>
      <c r="O92" s="50"/>
      <c r="P92" s="118">
        <f>P93</f>
        <v>0</v>
      </c>
      <c r="Q92" s="50"/>
      <c r="R92" s="118">
        <f>R93</f>
        <v>0</v>
      </c>
      <c r="S92" s="50"/>
      <c r="T92" s="119">
        <f>T93</f>
        <v>0</v>
      </c>
      <c r="AT92" s="18" t="s">
        <v>73</v>
      </c>
      <c r="AU92" s="18" t="s">
        <v>152</v>
      </c>
      <c r="BK92" s="120">
        <f>BK93</f>
        <v>0</v>
      </c>
    </row>
    <row r="93" spans="2:65" s="11" customFormat="1" ht="25.95" customHeight="1">
      <c r="B93" s="121"/>
      <c r="D93" s="122" t="s">
        <v>73</v>
      </c>
      <c r="E93" s="123" t="s">
        <v>101</v>
      </c>
      <c r="F93" s="123" t="s">
        <v>102</v>
      </c>
      <c r="I93" s="124"/>
      <c r="J93" s="125">
        <f>BK93</f>
        <v>0</v>
      </c>
      <c r="L93" s="121"/>
      <c r="M93" s="126"/>
      <c r="P93" s="127">
        <f>P94</f>
        <v>0</v>
      </c>
      <c r="R93" s="127">
        <f>R94</f>
        <v>0</v>
      </c>
      <c r="T93" s="128">
        <f>T94</f>
        <v>0</v>
      </c>
      <c r="AR93" s="122" t="s">
        <v>81</v>
      </c>
      <c r="AT93" s="129" t="s">
        <v>73</v>
      </c>
      <c r="AU93" s="129" t="s">
        <v>74</v>
      </c>
      <c r="AY93" s="122" t="s">
        <v>187</v>
      </c>
      <c r="BK93" s="130">
        <f>BK94</f>
        <v>0</v>
      </c>
    </row>
    <row r="94" spans="2:65" s="1" customFormat="1" ht="24.15" customHeight="1">
      <c r="B94" s="33"/>
      <c r="C94" s="133" t="s">
        <v>81</v>
      </c>
      <c r="D94" s="133" t="s">
        <v>189</v>
      </c>
      <c r="E94" s="134" t="s">
        <v>101</v>
      </c>
      <c r="F94" s="135" t="s">
        <v>3878</v>
      </c>
      <c r="G94" s="136" t="s">
        <v>2235</v>
      </c>
      <c r="H94" s="137">
        <v>1</v>
      </c>
      <c r="I94" s="138">
        <f>'D.1.4.3 SO02 Elektro'!F116</f>
        <v>0</v>
      </c>
      <c r="J94" s="139">
        <f>ROUND(I94*H94,2)</f>
        <v>0</v>
      </c>
      <c r="K94" s="135" t="s">
        <v>19</v>
      </c>
      <c r="L94" s="33"/>
      <c r="M94" s="195" t="s">
        <v>19</v>
      </c>
      <c r="N94" s="196" t="s">
        <v>46</v>
      </c>
      <c r="O94" s="197"/>
      <c r="P94" s="198">
        <f>O94*H94</f>
        <v>0</v>
      </c>
      <c r="Q94" s="198">
        <v>0</v>
      </c>
      <c r="R94" s="198">
        <f>Q94*H94</f>
        <v>0</v>
      </c>
      <c r="S94" s="198">
        <v>0</v>
      </c>
      <c r="T94" s="199">
        <f>S94*H94</f>
        <v>0</v>
      </c>
      <c r="AR94" s="144" t="s">
        <v>320</v>
      </c>
      <c r="AT94" s="144" t="s">
        <v>189</v>
      </c>
      <c r="AU94" s="144" t="s">
        <v>81</v>
      </c>
      <c r="AY94" s="18" t="s">
        <v>187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8" t="s">
        <v>87</v>
      </c>
      <c r="BK94" s="145">
        <f>ROUND(I94*H94,2)</f>
        <v>0</v>
      </c>
      <c r="BL94" s="18" t="s">
        <v>320</v>
      </c>
      <c r="BM94" s="144" t="s">
        <v>3879</v>
      </c>
    </row>
    <row r="95" spans="2:65" s="1" customFormat="1" ht="6.9" customHeight="1"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33"/>
    </row>
  </sheetData>
  <sheetProtection algorithmName="SHA-512" hashValue="Qd5r0x8ACAZjuCbRSiE886iP7pOPufy4RML5/Z0yvhR8F+5RcR5JtQx489hhy2LTSU0Ry7gg4Zj7w5HuFSWZ8Q==" saltValue="Nkvjnzjdqf9gejqdpL4swAnEd2GRLIdKsy40clF3CM/T23aEXFLTTkIsuh3SIavfccAk4M4FFJycOstIr3afKA==" spinCount="100000" sheet="1" objects="1" scenarios="1" formatColumns="0" formatRows="0" autoFilter="0"/>
  <autoFilter ref="C91:K94" xr:uid="{00000000-0009-0000-0000-00000E000000}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116"/>
  <sheetViews>
    <sheetView showGridLines="0" zoomScale="75" zoomScaleNormal="75" zoomScaleSheetLayoutView="100" workbookViewId="0">
      <pane ySplit="4" topLeftCell="A56" activePane="bottomLeft" state="frozen"/>
      <selection pane="bottomLeft" activeCell="E18" sqref="E18"/>
    </sheetView>
  </sheetViews>
  <sheetFormatPr defaultColWidth="9.28515625" defaultRowHeight="15"/>
  <cols>
    <col min="1" max="1" width="11.7109375" style="483" customWidth="1"/>
    <col min="2" max="2" width="71.28515625" style="348" customWidth="1"/>
    <col min="3" max="3" width="10.42578125" style="348" customWidth="1"/>
    <col min="4" max="4" width="12.85546875" style="484" customWidth="1"/>
    <col min="5" max="5" width="15.28515625" style="485" customWidth="1"/>
    <col min="6" max="6" width="27.42578125" style="348" customWidth="1"/>
    <col min="7" max="16384" width="9.28515625" style="348"/>
  </cols>
  <sheetData>
    <row r="1" spans="1:6" ht="41.25" customHeight="1">
      <c r="A1" s="342"/>
      <c r="B1" s="343" t="s">
        <v>5386</v>
      </c>
      <c r="C1" s="344" t="s">
        <v>5387</v>
      </c>
      <c r="D1" s="345"/>
      <c r="E1" s="346"/>
      <c r="F1" s="347"/>
    </row>
    <row r="2" spans="1:6" ht="54" customHeight="1">
      <c r="A2" s="349"/>
      <c r="B2" s="593" t="s">
        <v>5558</v>
      </c>
      <c r="C2" s="593"/>
      <c r="D2" s="593"/>
      <c r="E2" s="593"/>
      <c r="F2" s="350"/>
    </row>
    <row r="3" spans="1:6" ht="30.75" customHeight="1" thickBot="1">
      <c r="A3" s="349"/>
      <c r="B3" s="351" t="s">
        <v>5389</v>
      </c>
      <c r="C3" s="594" t="s">
        <v>5390</v>
      </c>
      <c r="D3" s="595"/>
      <c r="E3" s="595"/>
      <c r="F3" s="352">
        <v>45410</v>
      </c>
    </row>
    <row r="4" spans="1:6" ht="24.6" thickBot="1">
      <c r="A4" s="353" t="s">
        <v>5391</v>
      </c>
      <c r="B4" s="354" t="s">
        <v>5392</v>
      </c>
      <c r="C4" s="355" t="s">
        <v>5393</v>
      </c>
      <c r="D4" s="356" t="s">
        <v>175</v>
      </c>
      <c r="E4" s="357" t="s">
        <v>5394</v>
      </c>
      <c r="F4" s="358" t="s">
        <v>5395</v>
      </c>
    </row>
    <row r="5" spans="1:6" ht="22.8">
      <c r="A5" s="359"/>
      <c r="B5" s="360" t="s">
        <v>5396</v>
      </c>
      <c r="C5" s="359"/>
      <c r="D5" s="361"/>
      <c r="E5" s="362"/>
      <c r="F5" s="363"/>
    </row>
    <row r="6" spans="1:6" ht="19.5" customHeight="1">
      <c r="A6" s="364">
        <v>443</v>
      </c>
      <c r="B6" s="365" t="str">
        <f>B16</f>
        <v>Spínací zařízení</v>
      </c>
      <c r="C6" s="364"/>
      <c r="D6" s="366"/>
      <c r="E6" s="367"/>
      <c r="F6" s="368">
        <f>F29</f>
        <v>0</v>
      </c>
    </row>
    <row r="7" spans="1:6" ht="18" customHeight="1">
      <c r="A7" s="364">
        <v>444</v>
      </c>
      <c r="B7" s="365" t="str">
        <f>B31</f>
        <v>Rozvody elektrické energie</v>
      </c>
      <c r="C7" s="364"/>
      <c r="D7" s="366"/>
      <c r="E7" s="367"/>
      <c r="F7" s="368">
        <f>F59</f>
        <v>0</v>
      </c>
    </row>
    <row r="8" spans="1:6" ht="18" customHeight="1">
      <c r="A8" s="364">
        <v>444</v>
      </c>
      <c r="B8" s="365" t="str">
        <f>B61</f>
        <v>Montáž rozvodů elektrické energie</v>
      </c>
      <c r="C8" s="364"/>
      <c r="D8" s="366"/>
      <c r="E8" s="367"/>
      <c r="F8" s="368">
        <f>F84</f>
        <v>0</v>
      </c>
    </row>
    <row r="9" spans="1:6" ht="18" customHeight="1">
      <c r="A9" s="364">
        <v>445</v>
      </c>
      <c r="B9" s="365" t="str">
        <f>B86</f>
        <v>Osvětlení</v>
      </c>
      <c r="C9" s="364"/>
      <c r="D9" s="366"/>
      <c r="E9" s="367"/>
      <c r="F9" s="368">
        <f>F91</f>
        <v>0</v>
      </c>
    </row>
    <row r="10" spans="1:6" ht="18" customHeight="1">
      <c r="A10" s="364">
        <v>445</v>
      </c>
      <c r="B10" s="365" t="str">
        <f>B93</f>
        <v>Montáž osvětlení</v>
      </c>
      <c r="C10" s="364"/>
      <c r="D10" s="366"/>
      <c r="E10" s="367"/>
      <c r="F10" s="368">
        <f>F98</f>
        <v>0</v>
      </c>
    </row>
    <row r="11" spans="1:6" ht="18" customHeight="1">
      <c r="A11" s="364">
        <v>446</v>
      </c>
      <c r="B11" s="365" t="str">
        <f>B100</f>
        <v>Bleskosvody</v>
      </c>
      <c r="C11" s="364"/>
      <c r="D11" s="366"/>
      <c r="E11" s="367"/>
      <c r="F11" s="369">
        <f>F104</f>
        <v>0</v>
      </c>
    </row>
    <row r="12" spans="1:6" ht="18" customHeight="1">
      <c r="A12" s="364">
        <v>446</v>
      </c>
      <c r="B12" s="365" t="str">
        <f>B106</f>
        <v>Montáž bleskosvodu</v>
      </c>
      <c r="C12" s="364"/>
      <c r="D12" s="366"/>
      <c r="E12" s="367"/>
      <c r="F12" s="369">
        <f>F110</f>
        <v>0</v>
      </c>
    </row>
    <row r="13" spans="1:6" ht="18" customHeight="1" thickBot="1">
      <c r="A13" s="370">
        <v>546</v>
      </c>
      <c r="B13" s="371" t="str">
        <f>B112</f>
        <v>Silnoproudé zařízení-výkopové práce</v>
      </c>
      <c r="C13" s="370"/>
      <c r="D13" s="372"/>
      <c r="E13" s="373"/>
      <c r="F13" s="374">
        <f>F114</f>
        <v>0</v>
      </c>
    </row>
    <row r="14" spans="1:6" ht="23.25" customHeight="1" thickBot="1">
      <c r="A14" s="375"/>
      <c r="B14" s="376" t="s">
        <v>5397</v>
      </c>
      <c r="C14" s="375"/>
      <c r="D14" s="377"/>
      <c r="E14" s="378"/>
      <c r="F14" s="379">
        <f>SUM(F6:F13)</f>
        <v>0</v>
      </c>
    </row>
    <row r="15" spans="1:6" ht="47.4" thickBot="1">
      <c r="A15" s="380"/>
      <c r="B15" s="381" t="s">
        <v>5398</v>
      </c>
      <c r="C15" s="382"/>
      <c r="D15" s="383"/>
      <c r="E15" s="384"/>
      <c r="F15" s="385"/>
    </row>
    <row r="16" spans="1:6" ht="16.2" thickBot="1">
      <c r="A16" s="386">
        <v>443</v>
      </c>
      <c r="B16" s="387" t="s">
        <v>5399</v>
      </c>
      <c r="C16" s="388"/>
      <c r="D16" s="389"/>
      <c r="E16" s="390"/>
      <c r="F16" s="391"/>
    </row>
    <row r="17" spans="1:6" ht="16.2" thickBot="1">
      <c r="A17" s="392"/>
      <c r="B17" s="393" t="s">
        <v>5559</v>
      </c>
      <c r="C17" s="394"/>
      <c r="D17" s="395"/>
      <c r="E17" s="395"/>
      <c r="F17" s="395"/>
    </row>
    <row r="18" spans="1:6" ht="15.6" thickBot="1">
      <c r="A18" s="392">
        <v>443.00009999999997</v>
      </c>
      <c r="B18" s="396" t="s">
        <v>5636</v>
      </c>
      <c r="C18" s="397" t="s">
        <v>5402</v>
      </c>
      <c r="D18" s="398">
        <v>1</v>
      </c>
      <c r="E18" s="399"/>
      <c r="F18" s="399">
        <f t="shared" ref="F18:F23" si="0">D18*E18</f>
        <v>0</v>
      </c>
    </row>
    <row r="19" spans="1:6" ht="15.6" thickBot="1">
      <c r="A19" s="392">
        <v>443.00020000000001</v>
      </c>
      <c r="B19" s="396" t="s">
        <v>5430</v>
      </c>
      <c r="C19" s="397" t="s">
        <v>5402</v>
      </c>
      <c r="D19" s="398">
        <v>1</v>
      </c>
      <c r="E19" s="399"/>
      <c r="F19" s="399">
        <f t="shared" si="0"/>
        <v>0</v>
      </c>
    </row>
    <row r="20" spans="1:6" ht="15.6" thickBot="1">
      <c r="A20" s="392">
        <v>443.00029999999998</v>
      </c>
      <c r="B20" s="396" t="s">
        <v>5625</v>
      </c>
      <c r="C20" s="401" t="s">
        <v>5402</v>
      </c>
      <c r="D20" s="398">
        <v>1</v>
      </c>
      <c r="E20" s="399"/>
      <c r="F20" s="399">
        <f t="shared" si="0"/>
        <v>0</v>
      </c>
    </row>
    <row r="21" spans="1:6" ht="15.6" thickBot="1">
      <c r="A21" s="392">
        <v>443.00040000000001</v>
      </c>
      <c r="B21" s="396" t="s">
        <v>5421</v>
      </c>
      <c r="C21" s="397" t="s">
        <v>5402</v>
      </c>
      <c r="D21" s="398">
        <v>6</v>
      </c>
      <c r="E21" s="399"/>
      <c r="F21" s="399">
        <f t="shared" si="0"/>
        <v>0</v>
      </c>
    </row>
    <row r="22" spans="1:6" ht="15.6" thickBot="1">
      <c r="A22" s="392">
        <v>443.00049999999999</v>
      </c>
      <c r="B22" s="402" t="s">
        <v>5422</v>
      </c>
      <c r="C22" s="397" t="s">
        <v>5402</v>
      </c>
      <c r="D22" s="398">
        <v>1</v>
      </c>
      <c r="E22" s="399"/>
      <c r="F22" s="399">
        <f>D22*E22</f>
        <v>0</v>
      </c>
    </row>
    <row r="23" spans="1:6" ht="15.6" thickBot="1">
      <c r="A23" s="392">
        <v>443.00060000000002</v>
      </c>
      <c r="B23" s="396" t="s">
        <v>5406</v>
      </c>
      <c r="C23" s="397" t="s">
        <v>5402</v>
      </c>
      <c r="D23" s="398">
        <v>1</v>
      </c>
      <c r="E23" s="399"/>
      <c r="F23" s="399">
        <f t="shared" si="0"/>
        <v>0</v>
      </c>
    </row>
    <row r="24" spans="1:6" ht="15.6" thickBot="1">
      <c r="A24" s="392">
        <v>443.00069999999999</v>
      </c>
      <c r="B24" s="402" t="s">
        <v>5420</v>
      </c>
      <c r="C24" s="397" t="s">
        <v>5402</v>
      </c>
      <c r="D24" s="398">
        <v>3</v>
      </c>
      <c r="E24" s="399"/>
      <c r="F24" s="399">
        <f>D24*E24</f>
        <v>0</v>
      </c>
    </row>
    <row r="25" spans="1:6" ht="15.6" thickBot="1">
      <c r="A25" s="392">
        <v>443.00080000000003</v>
      </c>
      <c r="B25" s="402" t="s">
        <v>5560</v>
      </c>
      <c r="C25" s="397" t="s">
        <v>5402</v>
      </c>
      <c r="D25" s="398">
        <v>1</v>
      </c>
      <c r="E25" s="399"/>
      <c r="F25" s="399">
        <f>D25*E25</f>
        <v>0</v>
      </c>
    </row>
    <row r="26" spans="1:6" ht="15.6" thickBot="1">
      <c r="A26" s="392">
        <v>443.0009</v>
      </c>
      <c r="B26" s="402" t="s">
        <v>5561</v>
      </c>
      <c r="C26" s="397" t="s">
        <v>5402</v>
      </c>
      <c r="D26" s="398">
        <v>2</v>
      </c>
      <c r="E26" s="399"/>
      <c r="F26" s="399">
        <f>D26*E26</f>
        <v>0</v>
      </c>
    </row>
    <row r="27" spans="1:6" ht="15.6" thickBot="1">
      <c r="A27" s="392">
        <v>443.00099999999998</v>
      </c>
      <c r="B27" s="396" t="s">
        <v>5409</v>
      </c>
      <c r="C27" s="397" t="s">
        <v>5402</v>
      </c>
      <c r="D27" s="398">
        <v>1</v>
      </c>
      <c r="E27" s="399"/>
      <c r="F27" s="399">
        <f>D27*E27</f>
        <v>0</v>
      </c>
    </row>
    <row r="28" spans="1:6" ht="15.6" thickBot="1">
      <c r="A28" s="392">
        <v>443.00110000000001</v>
      </c>
      <c r="B28" s="396" t="s">
        <v>5411</v>
      </c>
      <c r="C28" s="397" t="s">
        <v>5402</v>
      </c>
      <c r="D28" s="398">
        <v>1</v>
      </c>
      <c r="E28" s="399"/>
      <c r="F28" s="399">
        <f>D28*E28</f>
        <v>0</v>
      </c>
    </row>
    <row r="29" spans="1:6" ht="18" thickBot="1">
      <c r="A29" s="407"/>
      <c r="B29" s="408" t="s">
        <v>5435</v>
      </c>
      <c r="C29" s="409"/>
      <c r="D29" s="410"/>
      <c r="E29" s="411"/>
      <c r="F29" s="412">
        <f>SUM(F17:F28)</f>
        <v>0</v>
      </c>
    </row>
    <row r="30" spans="1:6" ht="18" thickBot="1">
      <c r="A30" s="380"/>
      <c r="B30" s="413"/>
      <c r="C30" s="382"/>
      <c r="D30" s="383"/>
      <c r="E30" s="486"/>
      <c r="F30" s="487"/>
    </row>
    <row r="31" spans="1:6" ht="16.2" thickBot="1">
      <c r="A31" s="414">
        <v>444</v>
      </c>
      <c r="B31" s="387" t="s">
        <v>5436</v>
      </c>
      <c r="C31" s="388"/>
      <c r="D31" s="389"/>
      <c r="E31" s="390"/>
      <c r="F31" s="415"/>
    </row>
    <row r="32" spans="1:6" ht="30.6" thickBot="1">
      <c r="A32" s="414">
        <v>444.00009999999997</v>
      </c>
      <c r="B32" s="400" t="s">
        <v>5437</v>
      </c>
      <c r="C32" s="401" t="s">
        <v>5402</v>
      </c>
      <c r="D32" s="416">
        <v>18</v>
      </c>
      <c r="E32" s="417"/>
      <c r="F32" s="418">
        <f t="shared" ref="F32:F43" si="1">D32*E32</f>
        <v>0</v>
      </c>
    </row>
    <row r="33" spans="1:6" ht="15.6" thickBot="1">
      <c r="A33" s="414">
        <v>444.00020000000001</v>
      </c>
      <c r="B33" s="400" t="s">
        <v>5439</v>
      </c>
      <c r="C33" s="401" t="s">
        <v>5402</v>
      </c>
      <c r="D33" s="416">
        <v>3</v>
      </c>
      <c r="E33" s="417"/>
      <c r="F33" s="418">
        <f t="shared" si="1"/>
        <v>0</v>
      </c>
    </row>
    <row r="34" spans="1:6" ht="15.6" thickBot="1">
      <c r="A34" s="414">
        <v>444.00029999999998</v>
      </c>
      <c r="B34" s="400" t="s">
        <v>5440</v>
      </c>
      <c r="C34" s="401" t="s">
        <v>5402</v>
      </c>
      <c r="D34" s="416">
        <v>2</v>
      </c>
      <c r="E34" s="417"/>
      <c r="F34" s="418">
        <f>D34*E34</f>
        <v>0</v>
      </c>
    </row>
    <row r="35" spans="1:6" ht="15.6" thickBot="1">
      <c r="A35" s="414">
        <v>444.00040000000001</v>
      </c>
      <c r="B35" s="400" t="s">
        <v>5441</v>
      </c>
      <c r="C35" s="401" t="s">
        <v>5402</v>
      </c>
      <c r="D35" s="416">
        <v>1</v>
      </c>
      <c r="E35" s="417"/>
      <c r="F35" s="418">
        <f t="shared" si="1"/>
        <v>0</v>
      </c>
    </row>
    <row r="36" spans="1:6" ht="15.6" thickBot="1">
      <c r="A36" s="414">
        <v>444.00049999999999</v>
      </c>
      <c r="B36" s="400" t="s">
        <v>5626</v>
      </c>
      <c r="C36" s="401" t="s">
        <v>384</v>
      </c>
      <c r="D36" s="416">
        <v>12</v>
      </c>
      <c r="E36" s="417"/>
      <c r="F36" s="418">
        <f t="shared" si="1"/>
        <v>0</v>
      </c>
    </row>
    <row r="37" spans="1:6" ht="15.6" thickBot="1">
      <c r="A37" s="414">
        <v>444.00060000000002</v>
      </c>
      <c r="B37" s="400" t="s">
        <v>5562</v>
      </c>
      <c r="C37" s="401" t="s">
        <v>384</v>
      </c>
      <c r="D37" s="416">
        <v>12</v>
      </c>
      <c r="E37" s="417"/>
      <c r="F37" s="418">
        <f t="shared" si="1"/>
        <v>0</v>
      </c>
    </row>
    <row r="38" spans="1:6" ht="15.6" thickBot="1">
      <c r="A38" s="414">
        <v>444.00069999999999</v>
      </c>
      <c r="B38" s="400" t="s">
        <v>5444</v>
      </c>
      <c r="C38" s="401" t="s">
        <v>5402</v>
      </c>
      <c r="D38" s="416">
        <v>50</v>
      </c>
      <c r="E38" s="417"/>
      <c r="F38" s="418">
        <f t="shared" si="1"/>
        <v>0</v>
      </c>
    </row>
    <row r="39" spans="1:6" ht="15.6" thickBot="1">
      <c r="A39" s="414">
        <v>444.00080000000003</v>
      </c>
      <c r="B39" s="400" t="s">
        <v>5445</v>
      </c>
      <c r="C39" s="401" t="s">
        <v>5402</v>
      </c>
      <c r="D39" s="416">
        <v>10</v>
      </c>
      <c r="E39" s="417"/>
      <c r="F39" s="418">
        <f t="shared" si="1"/>
        <v>0</v>
      </c>
    </row>
    <row r="40" spans="1:6" ht="15.6" thickBot="1">
      <c r="A40" s="414">
        <v>444.0009</v>
      </c>
      <c r="B40" s="400" t="s">
        <v>5446</v>
      </c>
      <c r="C40" s="401" t="s">
        <v>5402</v>
      </c>
      <c r="D40" s="416">
        <v>10</v>
      </c>
      <c r="E40" s="417"/>
      <c r="F40" s="418">
        <f t="shared" si="1"/>
        <v>0</v>
      </c>
    </row>
    <row r="41" spans="1:6" ht="15.6" thickBot="1">
      <c r="A41" s="414">
        <v>444.00099999999998</v>
      </c>
      <c r="B41" s="400" t="s">
        <v>5627</v>
      </c>
      <c r="C41" s="401" t="s">
        <v>5402</v>
      </c>
      <c r="D41" s="416">
        <v>50</v>
      </c>
      <c r="E41" s="417"/>
      <c r="F41" s="418">
        <f t="shared" si="1"/>
        <v>0</v>
      </c>
    </row>
    <row r="42" spans="1:6" ht="15.6" thickBot="1">
      <c r="A42" s="414">
        <v>444.00110000000001</v>
      </c>
      <c r="B42" s="400" t="s">
        <v>5628</v>
      </c>
      <c r="C42" s="401" t="s">
        <v>5402</v>
      </c>
      <c r="D42" s="416">
        <v>20</v>
      </c>
      <c r="E42" s="417"/>
      <c r="F42" s="418">
        <f t="shared" si="1"/>
        <v>0</v>
      </c>
    </row>
    <row r="43" spans="1:6" ht="15.6" thickBot="1">
      <c r="A43" s="414">
        <v>444.00119999999998</v>
      </c>
      <c r="B43" s="400" t="s">
        <v>5447</v>
      </c>
      <c r="C43" s="401" t="s">
        <v>5448</v>
      </c>
      <c r="D43" s="416">
        <v>0.4</v>
      </c>
      <c r="E43" s="417"/>
      <c r="F43" s="418">
        <f t="shared" si="1"/>
        <v>0</v>
      </c>
    </row>
    <row r="44" spans="1:6" ht="15.6" thickBot="1">
      <c r="A44" s="414">
        <v>444.00130000000001</v>
      </c>
      <c r="B44" s="400" t="s">
        <v>5449</v>
      </c>
      <c r="C44" s="401" t="s">
        <v>384</v>
      </c>
      <c r="D44" s="416">
        <v>50</v>
      </c>
      <c r="E44" s="417"/>
      <c r="F44" s="418">
        <f>D44*E44</f>
        <v>0</v>
      </c>
    </row>
    <row r="45" spans="1:6" ht="15.6" thickBot="1">
      <c r="A45" s="414">
        <v>444.00139999999999</v>
      </c>
      <c r="B45" s="400" t="s">
        <v>5450</v>
      </c>
      <c r="C45" s="401" t="s">
        <v>384</v>
      </c>
      <c r="D45" s="416">
        <v>3</v>
      </c>
      <c r="E45" s="417"/>
      <c r="F45" s="418">
        <f>D45*E45</f>
        <v>0</v>
      </c>
    </row>
    <row r="46" spans="1:6" ht="15.6" thickBot="1">
      <c r="A46" s="414">
        <v>444.00150000000002</v>
      </c>
      <c r="B46" s="400" t="s">
        <v>5451</v>
      </c>
      <c r="C46" s="401" t="s">
        <v>384</v>
      </c>
      <c r="D46" s="416">
        <v>12</v>
      </c>
      <c r="E46" s="417"/>
      <c r="F46" s="418">
        <f t="shared" ref="F46:F56" si="2">D46*E46</f>
        <v>0</v>
      </c>
    </row>
    <row r="47" spans="1:6" ht="15.6" thickBot="1">
      <c r="A47" s="414">
        <v>444.0016</v>
      </c>
      <c r="B47" s="400" t="s">
        <v>5452</v>
      </c>
      <c r="C47" s="401" t="s">
        <v>384</v>
      </c>
      <c r="D47" s="416">
        <v>10</v>
      </c>
      <c r="E47" s="417"/>
      <c r="F47" s="418">
        <f t="shared" si="2"/>
        <v>0</v>
      </c>
    </row>
    <row r="48" spans="1:6" ht="15.6" thickBot="1">
      <c r="A48" s="414">
        <v>444.00170000000003</v>
      </c>
      <c r="B48" s="400" t="s">
        <v>5453</v>
      </c>
      <c r="C48" s="401" t="s">
        <v>384</v>
      </c>
      <c r="D48" s="416">
        <v>70</v>
      </c>
      <c r="E48" s="417"/>
      <c r="F48" s="418">
        <f t="shared" si="2"/>
        <v>0</v>
      </c>
    </row>
    <row r="49" spans="1:6" ht="15.6" thickBot="1">
      <c r="A49" s="414">
        <v>444.0018</v>
      </c>
      <c r="B49" s="400" t="s">
        <v>5454</v>
      </c>
      <c r="C49" s="401" t="s">
        <v>384</v>
      </c>
      <c r="D49" s="416">
        <v>70</v>
      </c>
      <c r="E49" s="417"/>
      <c r="F49" s="418">
        <f t="shared" si="2"/>
        <v>0</v>
      </c>
    </row>
    <row r="50" spans="1:6" ht="15.6" thickBot="1">
      <c r="A50" s="414">
        <v>444.00189999999998</v>
      </c>
      <c r="B50" s="400" t="s">
        <v>5455</v>
      </c>
      <c r="C50" s="401" t="s">
        <v>384</v>
      </c>
      <c r="D50" s="416">
        <v>15</v>
      </c>
      <c r="E50" s="417"/>
      <c r="F50" s="418">
        <f t="shared" si="2"/>
        <v>0</v>
      </c>
    </row>
    <row r="51" spans="1:6" ht="15.6" thickBot="1">
      <c r="A51" s="414">
        <v>444.00200000000001</v>
      </c>
      <c r="B51" s="400" t="s">
        <v>5457</v>
      </c>
      <c r="C51" s="401" t="s">
        <v>384</v>
      </c>
      <c r="D51" s="416">
        <v>10</v>
      </c>
      <c r="E51" s="417"/>
      <c r="F51" s="418">
        <f t="shared" si="2"/>
        <v>0</v>
      </c>
    </row>
    <row r="52" spans="1:6" ht="15.6" thickBot="1">
      <c r="A52" s="414">
        <v>444.00209999999998</v>
      </c>
      <c r="B52" s="400" t="s">
        <v>5629</v>
      </c>
      <c r="C52" s="401" t="s">
        <v>5402</v>
      </c>
      <c r="D52" s="416">
        <v>2</v>
      </c>
      <c r="E52" s="417"/>
      <c r="F52" s="418">
        <f t="shared" si="2"/>
        <v>0</v>
      </c>
    </row>
    <row r="53" spans="1:6" ht="15.6" thickBot="1">
      <c r="A53" s="414">
        <v>444.00220000000002</v>
      </c>
      <c r="B53" s="400" t="s">
        <v>5630</v>
      </c>
      <c r="C53" s="401" t="s">
        <v>5402</v>
      </c>
      <c r="D53" s="416">
        <v>4</v>
      </c>
      <c r="E53" s="417"/>
      <c r="F53" s="418">
        <f t="shared" si="2"/>
        <v>0</v>
      </c>
    </row>
    <row r="54" spans="1:6" ht="15.6" thickBot="1">
      <c r="A54" s="414">
        <v>444.00229999999999</v>
      </c>
      <c r="B54" s="400" t="s">
        <v>5631</v>
      </c>
      <c r="C54" s="401" t="s">
        <v>5402</v>
      </c>
      <c r="D54" s="416">
        <v>12</v>
      </c>
      <c r="E54" s="417"/>
      <c r="F54" s="418">
        <f t="shared" si="2"/>
        <v>0</v>
      </c>
    </row>
    <row r="55" spans="1:6" ht="15.6" thickBot="1">
      <c r="A55" s="414">
        <v>444.00240000000002</v>
      </c>
      <c r="B55" s="400" t="s">
        <v>5632</v>
      </c>
      <c r="C55" s="401" t="s">
        <v>5402</v>
      </c>
      <c r="D55" s="416">
        <v>1</v>
      </c>
      <c r="E55" s="417"/>
      <c r="F55" s="418">
        <f t="shared" si="2"/>
        <v>0</v>
      </c>
    </row>
    <row r="56" spans="1:6" ht="30.6" thickBot="1">
      <c r="A56" s="414">
        <v>444.0025</v>
      </c>
      <c r="B56" s="400" t="s">
        <v>5633</v>
      </c>
      <c r="C56" s="401" t="s">
        <v>5402</v>
      </c>
      <c r="D56" s="419">
        <v>2</v>
      </c>
      <c r="E56" s="417"/>
      <c r="F56" s="418">
        <f t="shared" si="2"/>
        <v>0</v>
      </c>
    </row>
    <row r="57" spans="1:6" s="422" customFormat="1" ht="16.2" thickBot="1">
      <c r="A57" s="423"/>
      <c r="B57" s="400" t="s">
        <v>5464</v>
      </c>
      <c r="C57" s="401"/>
      <c r="D57" s="416"/>
      <c r="E57" s="420"/>
      <c r="F57" s="421">
        <f>SUM(F31:F56)</f>
        <v>0</v>
      </c>
    </row>
    <row r="58" spans="1:6" s="422" customFormat="1" ht="15.6" thickBot="1">
      <c r="A58" s="423">
        <v>444.00259999999997</v>
      </c>
      <c r="B58" s="400" t="s">
        <v>5465</v>
      </c>
      <c r="C58" s="401"/>
      <c r="D58" s="416"/>
      <c r="E58" s="420"/>
      <c r="F58" s="418">
        <f>F57*0.03</f>
        <v>0</v>
      </c>
    </row>
    <row r="59" spans="1:6" ht="18.600000000000001" thickBot="1">
      <c r="A59" s="414"/>
      <c r="B59" s="424" t="s">
        <v>5464</v>
      </c>
      <c r="C59" s="388"/>
      <c r="D59" s="389"/>
      <c r="E59" s="425"/>
      <c r="F59" s="426">
        <f>SUM(F57:F58)</f>
        <v>0</v>
      </c>
    </row>
    <row r="60" spans="1:6" ht="15.75" customHeight="1" thickBot="1">
      <c r="A60" s="427"/>
      <c r="B60" s="428"/>
      <c r="C60" s="429"/>
      <c r="D60" s="430"/>
      <c r="E60" s="431"/>
      <c r="F60" s="432"/>
    </row>
    <row r="61" spans="1:6" ht="15.75" customHeight="1" thickBot="1">
      <c r="A61" s="414">
        <v>444</v>
      </c>
      <c r="B61" s="387" t="s">
        <v>5466</v>
      </c>
      <c r="C61" s="388"/>
      <c r="D61" s="389"/>
      <c r="E61" s="390"/>
      <c r="F61" s="391"/>
    </row>
    <row r="62" spans="1:6" ht="15.75" customHeight="1" thickBot="1">
      <c r="A62" s="423">
        <v>444.0027</v>
      </c>
      <c r="B62" s="400" t="s">
        <v>5467</v>
      </c>
      <c r="C62" s="401" t="s">
        <v>5402</v>
      </c>
      <c r="D62" s="416">
        <v>18</v>
      </c>
      <c r="E62" s="433"/>
      <c r="F62" s="418">
        <f t="shared" ref="F62:F68" si="3">D62*E62</f>
        <v>0</v>
      </c>
    </row>
    <row r="63" spans="1:6" ht="15.75" customHeight="1" thickBot="1">
      <c r="A63" s="423">
        <v>444.00279999999998</v>
      </c>
      <c r="B63" s="400" t="s">
        <v>5469</v>
      </c>
      <c r="C63" s="401" t="s">
        <v>5402</v>
      </c>
      <c r="D63" s="416">
        <v>5</v>
      </c>
      <c r="E63" s="433"/>
      <c r="F63" s="418">
        <f t="shared" si="3"/>
        <v>0</v>
      </c>
    </row>
    <row r="64" spans="1:6" ht="15.75" customHeight="1" thickBot="1">
      <c r="A64" s="423">
        <v>444.00290000000001</v>
      </c>
      <c r="B64" s="400" t="s">
        <v>5470</v>
      </c>
      <c r="C64" s="401" t="s">
        <v>384</v>
      </c>
      <c r="D64" s="416">
        <v>12</v>
      </c>
      <c r="E64" s="433"/>
      <c r="F64" s="418">
        <f t="shared" si="3"/>
        <v>0</v>
      </c>
    </row>
    <row r="65" spans="1:6" ht="15.75" customHeight="1" thickBot="1">
      <c r="A65" s="423">
        <v>444.00299999999999</v>
      </c>
      <c r="B65" s="400" t="s">
        <v>5472</v>
      </c>
      <c r="C65" s="401" t="s">
        <v>5402</v>
      </c>
      <c r="D65" s="416">
        <v>1</v>
      </c>
      <c r="E65" s="433"/>
      <c r="F65" s="418">
        <f t="shared" si="3"/>
        <v>0</v>
      </c>
    </row>
    <row r="66" spans="1:6" ht="15.75" customHeight="1" thickBot="1">
      <c r="A66" s="423">
        <v>444.00310000000002</v>
      </c>
      <c r="B66" s="400" t="s">
        <v>5473</v>
      </c>
      <c r="C66" s="401" t="s">
        <v>5402</v>
      </c>
      <c r="D66" s="416">
        <v>1</v>
      </c>
      <c r="E66" s="433"/>
      <c r="F66" s="418">
        <f t="shared" si="3"/>
        <v>0</v>
      </c>
    </row>
    <row r="67" spans="1:6" ht="15.75" customHeight="1" thickBot="1">
      <c r="A67" s="423">
        <v>444.00319999999999</v>
      </c>
      <c r="B67" s="400" t="s">
        <v>5475</v>
      </c>
      <c r="C67" s="401" t="s">
        <v>5402</v>
      </c>
      <c r="D67" s="416">
        <v>10</v>
      </c>
      <c r="E67" s="433"/>
      <c r="F67" s="418">
        <f t="shared" si="3"/>
        <v>0</v>
      </c>
    </row>
    <row r="68" spans="1:6" ht="15.75" customHeight="1" thickBot="1">
      <c r="A68" s="423">
        <v>444.00330000000002</v>
      </c>
      <c r="B68" s="400" t="s">
        <v>5477</v>
      </c>
      <c r="C68" s="401" t="s">
        <v>5402</v>
      </c>
      <c r="D68" s="416">
        <v>10</v>
      </c>
      <c r="E68" s="433"/>
      <c r="F68" s="418">
        <f t="shared" si="3"/>
        <v>0</v>
      </c>
    </row>
    <row r="69" spans="1:6" ht="15.75" customHeight="1" thickBot="1">
      <c r="A69" s="423">
        <v>444.0034</v>
      </c>
      <c r="B69" s="400" t="s">
        <v>5478</v>
      </c>
      <c r="C69" s="401" t="s">
        <v>384</v>
      </c>
      <c r="D69" s="416">
        <v>172</v>
      </c>
      <c r="E69" s="433"/>
      <c r="F69" s="418">
        <f>D69*E69</f>
        <v>0</v>
      </c>
    </row>
    <row r="70" spans="1:6" ht="15.75" customHeight="1" thickBot="1">
      <c r="A70" s="423">
        <v>444.00349999999997</v>
      </c>
      <c r="B70" s="400" t="s">
        <v>5480</v>
      </c>
      <c r="C70" s="401" t="s">
        <v>384</v>
      </c>
      <c r="D70" s="416">
        <v>15</v>
      </c>
      <c r="E70" s="433"/>
      <c r="F70" s="418">
        <f t="shared" ref="F70:F79" si="4">D70*E70</f>
        <v>0</v>
      </c>
    </row>
    <row r="71" spans="1:6" ht="15.75" customHeight="1" thickBot="1">
      <c r="A71" s="423">
        <v>444.00360000000001</v>
      </c>
      <c r="B71" s="400" t="s">
        <v>5483</v>
      </c>
      <c r="C71" s="401" t="s">
        <v>384</v>
      </c>
      <c r="D71" s="416">
        <v>53</v>
      </c>
      <c r="E71" s="433"/>
      <c r="F71" s="418">
        <f t="shared" si="4"/>
        <v>0</v>
      </c>
    </row>
    <row r="72" spans="1:6" ht="15.75" customHeight="1" thickBot="1">
      <c r="A72" s="423">
        <v>444.00369999999998</v>
      </c>
      <c r="B72" s="400" t="s">
        <v>5563</v>
      </c>
      <c r="C72" s="401" t="s">
        <v>384</v>
      </c>
      <c r="D72" s="416">
        <v>15</v>
      </c>
      <c r="E72" s="433"/>
      <c r="F72" s="418">
        <f t="shared" si="4"/>
        <v>0</v>
      </c>
    </row>
    <row r="73" spans="1:6" ht="15.75" customHeight="1" thickBot="1">
      <c r="A73" s="423">
        <v>444.00380000000001</v>
      </c>
      <c r="B73" s="400" t="s">
        <v>5485</v>
      </c>
      <c r="C73" s="401" t="s">
        <v>5402</v>
      </c>
      <c r="D73" s="416">
        <v>10</v>
      </c>
      <c r="E73" s="433"/>
      <c r="F73" s="418">
        <f t="shared" si="4"/>
        <v>0</v>
      </c>
    </row>
    <row r="74" spans="1:6" ht="30.6" thickBot="1">
      <c r="A74" s="423">
        <v>444.00389999999999</v>
      </c>
      <c r="B74" s="400" t="s">
        <v>5488</v>
      </c>
      <c r="C74" s="401" t="s">
        <v>5402</v>
      </c>
      <c r="D74" s="416">
        <v>2</v>
      </c>
      <c r="E74" s="433"/>
      <c r="F74" s="418">
        <f t="shared" si="4"/>
        <v>0</v>
      </c>
    </row>
    <row r="75" spans="1:6" ht="15.75" customHeight="1" thickBot="1">
      <c r="A75" s="423">
        <v>444.00400000000002</v>
      </c>
      <c r="B75" s="400" t="s">
        <v>5489</v>
      </c>
      <c r="C75" s="401" t="s">
        <v>5402</v>
      </c>
      <c r="D75" s="416">
        <v>18</v>
      </c>
      <c r="E75" s="433"/>
      <c r="F75" s="418">
        <f t="shared" si="4"/>
        <v>0</v>
      </c>
    </row>
    <row r="76" spans="1:6" ht="15.75" customHeight="1" thickBot="1">
      <c r="A76" s="423">
        <v>444.00409999999999</v>
      </c>
      <c r="B76" s="400" t="s">
        <v>5491</v>
      </c>
      <c r="C76" s="401" t="s">
        <v>5402</v>
      </c>
      <c r="D76" s="416">
        <v>1</v>
      </c>
      <c r="E76" s="433"/>
      <c r="F76" s="418">
        <f t="shared" si="4"/>
        <v>0</v>
      </c>
    </row>
    <row r="77" spans="1:6" ht="15.75" customHeight="1" thickBot="1">
      <c r="A77" s="423">
        <v>444.00420000000003</v>
      </c>
      <c r="B77" s="400" t="s">
        <v>5493</v>
      </c>
      <c r="C77" s="401" t="s">
        <v>384</v>
      </c>
      <c r="D77" s="416">
        <v>25</v>
      </c>
      <c r="E77" s="433"/>
      <c r="F77" s="418">
        <f t="shared" si="4"/>
        <v>0</v>
      </c>
    </row>
    <row r="78" spans="1:6" ht="15.75" customHeight="1" thickBot="1">
      <c r="A78" s="423">
        <v>444.0043</v>
      </c>
      <c r="B78" s="400" t="s">
        <v>5494</v>
      </c>
      <c r="C78" s="401" t="s">
        <v>384</v>
      </c>
      <c r="D78" s="416">
        <v>50</v>
      </c>
      <c r="E78" s="433"/>
      <c r="F78" s="418">
        <f t="shared" si="4"/>
        <v>0</v>
      </c>
    </row>
    <row r="79" spans="1:6" ht="30.9" customHeight="1" thickBot="1">
      <c r="A79" s="423">
        <v>444.00439999999998</v>
      </c>
      <c r="B79" s="400" t="s">
        <v>5495</v>
      </c>
      <c r="C79" s="401" t="s">
        <v>5402</v>
      </c>
      <c r="D79" s="416">
        <v>10</v>
      </c>
      <c r="E79" s="433"/>
      <c r="F79" s="418">
        <f t="shared" si="4"/>
        <v>0</v>
      </c>
    </row>
    <row r="80" spans="1:6" ht="15.6" thickBot="1">
      <c r="A80" s="423">
        <v>444.00450000000001</v>
      </c>
      <c r="B80" s="440" t="s">
        <v>5498</v>
      </c>
      <c r="C80" s="401" t="s">
        <v>384</v>
      </c>
      <c r="D80" s="416">
        <v>15</v>
      </c>
      <c r="E80" s="433"/>
      <c r="F80" s="418">
        <f>D80*E80</f>
        <v>0</v>
      </c>
    </row>
    <row r="81" spans="1:6" ht="15.6" thickBot="1">
      <c r="A81" s="423">
        <v>444.00459999999998</v>
      </c>
      <c r="B81" s="441" t="s">
        <v>5499</v>
      </c>
      <c r="C81" s="401" t="s">
        <v>5410</v>
      </c>
      <c r="D81" s="416">
        <v>1</v>
      </c>
      <c r="E81" s="433"/>
      <c r="F81" s="418">
        <f t="shared" ref="F81" si="5">D81*E81</f>
        <v>0</v>
      </c>
    </row>
    <row r="82" spans="1:6" ht="15.75" customHeight="1" thickBot="1">
      <c r="A82" s="423"/>
      <c r="B82" s="442" t="s">
        <v>5464</v>
      </c>
      <c r="C82" s="401"/>
      <c r="D82" s="416"/>
      <c r="E82" s="420"/>
      <c r="F82" s="421">
        <f>SUM(F62:F81)</f>
        <v>0</v>
      </c>
    </row>
    <row r="83" spans="1:6" ht="15.75" customHeight="1" thickBot="1">
      <c r="A83" s="423">
        <v>444.00470000000001</v>
      </c>
      <c r="B83" s="443" t="s">
        <v>5501</v>
      </c>
      <c r="C83" s="401" t="s">
        <v>5402</v>
      </c>
      <c r="D83" s="416"/>
      <c r="E83" s="433"/>
      <c r="F83" s="418">
        <f>F82*0.03</f>
        <v>0</v>
      </c>
    </row>
    <row r="84" spans="1:6" ht="15.75" customHeight="1" thickBot="1">
      <c r="A84" s="414"/>
      <c r="B84" s="424" t="s">
        <v>5464</v>
      </c>
      <c r="C84" s="388"/>
      <c r="D84" s="389"/>
      <c r="E84" s="425"/>
      <c r="F84" s="426">
        <f>SUM(F82:F83)</f>
        <v>0</v>
      </c>
    </row>
    <row r="85" spans="1:6" ht="15.75" customHeight="1" thickBot="1">
      <c r="A85" s="427"/>
      <c r="B85" s="428"/>
      <c r="C85" s="429"/>
      <c r="D85" s="430"/>
      <c r="E85" s="431"/>
      <c r="F85" s="432"/>
    </row>
    <row r="86" spans="1:6" ht="15.75" customHeight="1" thickBot="1">
      <c r="A86" s="444">
        <v>445</v>
      </c>
      <c r="B86" s="387" t="s">
        <v>5502</v>
      </c>
      <c r="C86" s="388"/>
      <c r="D86" s="389"/>
      <c r="E86" s="390"/>
      <c r="F86" s="391"/>
    </row>
    <row r="87" spans="1:6" ht="60.6" thickBot="1">
      <c r="A87" s="445">
        <v>445.00009999999997</v>
      </c>
      <c r="B87" s="400" t="s">
        <v>5564</v>
      </c>
      <c r="C87" s="401" t="s">
        <v>5402</v>
      </c>
      <c r="D87" s="446">
        <v>2</v>
      </c>
      <c r="E87" s="418"/>
      <c r="F87" s="418">
        <f>D87*E87</f>
        <v>0</v>
      </c>
    </row>
    <row r="88" spans="1:6" ht="15.75" customHeight="1" thickBot="1">
      <c r="A88" s="445">
        <v>445.00020000000001</v>
      </c>
      <c r="B88" s="400" t="s">
        <v>5565</v>
      </c>
      <c r="C88" s="401" t="s">
        <v>5402</v>
      </c>
      <c r="D88" s="446">
        <v>9</v>
      </c>
      <c r="E88" s="418"/>
      <c r="F88" s="418">
        <f>D88*E88</f>
        <v>0</v>
      </c>
    </row>
    <row r="89" spans="1:6" ht="30.6" thickBot="1">
      <c r="A89" s="445">
        <v>445.00029999999998</v>
      </c>
      <c r="B89" s="400" t="s">
        <v>5634</v>
      </c>
      <c r="C89" s="401" t="s">
        <v>5402</v>
      </c>
      <c r="D89" s="446">
        <v>1</v>
      </c>
      <c r="E89" s="418"/>
      <c r="F89" s="418">
        <f>D89*E89</f>
        <v>0</v>
      </c>
    </row>
    <row r="90" spans="1:6" ht="15.75" customHeight="1" thickBot="1">
      <c r="A90" s="445">
        <v>445.00040000000001</v>
      </c>
      <c r="B90" s="400" t="s">
        <v>5635</v>
      </c>
      <c r="C90" s="401" t="s">
        <v>5402</v>
      </c>
      <c r="D90" s="446">
        <v>11</v>
      </c>
      <c r="E90" s="418"/>
      <c r="F90" s="418">
        <f t="shared" ref="F90" si="6">D90*E90</f>
        <v>0</v>
      </c>
    </row>
    <row r="91" spans="1:6" ht="15.75" customHeight="1" thickBot="1">
      <c r="A91" s="445">
        <v>445.00040000000001</v>
      </c>
      <c r="B91" s="400" t="s">
        <v>5464</v>
      </c>
      <c r="C91" s="401"/>
      <c r="D91" s="416"/>
      <c r="E91" s="420"/>
      <c r="F91" s="447">
        <f>SUM(F87:F90)</f>
        <v>0</v>
      </c>
    </row>
    <row r="92" spans="1:6" ht="14.25" customHeight="1" thickBot="1">
      <c r="A92" s="427"/>
      <c r="B92" s="428"/>
      <c r="C92" s="429"/>
      <c r="D92" s="430"/>
      <c r="E92" s="431"/>
      <c r="F92" s="432"/>
    </row>
    <row r="93" spans="1:6" ht="16.2" thickBot="1">
      <c r="A93" s="444">
        <v>445</v>
      </c>
      <c r="B93" s="387" t="s">
        <v>5512</v>
      </c>
      <c r="C93" s="388"/>
      <c r="D93" s="389"/>
      <c r="E93" s="390"/>
      <c r="F93" s="391"/>
    </row>
    <row r="94" spans="1:6" ht="15.6" thickBot="1">
      <c r="A94" s="423">
        <v>445.00049999999999</v>
      </c>
      <c r="B94" s="400" t="s">
        <v>5513</v>
      </c>
      <c r="C94" s="401" t="s">
        <v>5402</v>
      </c>
      <c r="D94" s="416">
        <v>11</v>
      </c>
      <c r="E94" s="433"/>
      <c r="F94" s="418">
        <f t="shared" ref="F94:F97" si="7">D94*E94</f>
        <v>0</v>
      </c>
    </row>
    <row r="95" spans="1:6" ht="15.6" thickBot="1">
      <c r="A95" s="423">
        <v>445.00060000000002</v>
      </c>
      <c r="B95" s="400" t="s">
        <v>5514</v>
      </c>
      <c r="C95" s="401" t="s">
        <v>5402</v>
      </c>
      <c r="D95" s="416">
        <v>1</v>
      </c>
      <c r="E95" s="433"/>
      <c r="F95" s="418">
        <f t="shared" si="7"/>
        <v>0</v>
      </c>
    </row>
    <row r="96" spans="1:6" ht="15.6" thickBot="1">
      <c r="A96" s="423">
        <v>445.00069999999999</v>
      </c>
      <c r="B96" s="400" t="s">
        <v>5518</v>
      </c>
      <c r="C96" s="401" t="s">
        <v>5402</v>
      </c>
      <c r="D96" s="416">
        <v>11</v>
      </c>
      <c r="E96" s="433"/>
      <c r="F96" s="418">
        <f t="shared" si="7"/>
        <v>0</v>
      </c>
    </row>
    <row r="97" spans="1:6" ht="15.6" thickBot="1">
      <c r="A97" s="423">
        <v>445.00080000000003</v>
      </c>
      <c r="B97" s="400" t="s">
        <v>5520</v>
      </c>
      <c r="C97" s="401" t="s">
        <v>5402</v>
      </c>
      <c r="D97" s="416">
        <v>10</v>
      </c>
      <c r="E97" s="433"/>
      <c r="F97" s="418">
        <f t="shared" si="7"/>
        <v>0</v>
      </c>
    </row>
    <row r="98" spans="1:6" ht="18" thickBot="1">
      <c r="A98" s="414"/>
      <c r="B98" s="442" t="s">
        <v>5464</v>
      </c>
      <c r="C98" s="388"/>
      <c r="D98" s="389"/>
      <c r="E98" s="425"/>
      <c r="F98" s="426">
        <f>SUM(F94:F97)</f>
        <v>0</v>
      </c>
    </row>
    <row r="99" spans="1:6" ht="14.25" customHeight="1" thickBot="1">
      <c r="A99" s="427"/>
      <c r="B99" s="448"/>
      <c r="C99" s="429"/>
      <c r="D99" s="430"/>
      <c r="E99" s="431"/>
      <c r="F99" s="432"/>
    </row>
    <row r="100" spans="1:6" ht="15.75" customHeight="1" thickBot="1">
      <c r="A100" s="470">
        <v>446</v>
      </c>
      <c r="B100" s="471" t="s">
        <v>5521</v>
      </c>
      <c r="C100" s="401"/>
      <c r="D100" s="416"/>
      <c r="E100" s="433"/>
      <c r="F100" s="418"/>
    </row>
    <row r="101" spans="1:6" ht="15.75" customHeight="1" thickBot="1">
      <c r="A101" s="455">
        <v>446.00009999999997</v>
      </c>
      <c r="B101" s="400" t="s">
        <v>5523</v>
      </c>
      <c r="C101" s="401" t="s">
        <v>384</v>
      </c>
      <c r="D101" s="416">
        <v>4</v>
      </c>
      <c r="E101" s="456"/>
      <c r="F101" s="418">
        <f t="shared" ref="F101" si="8">D101*E101</f>
        <v>0</v>
      </c>
    </row>
    <row r="102" spans="1:6" ht="15.75" customHeight="1" thickBot="1">
      <c r="A102" s="455">
        <v>446.00020000000001</v>
      </c>
      <c r="B102" s="400" t="s">
        <v>5524</v>
      </c>
      <c r="C102" s="401" t="s">
        <v>384</v>
      </c>
      <c r="D102" s="416">
        <v>10</v>
      </c>
      <c r="E102" s="456"/>
      <c r="F102" s="418">
        <f>D102*E102</f>
        <v>0</v>
      </c>
    </row>
    <row r="103" spans="1:6" ht="15.75" customHeight="1" thickBot="1">
      <c r="A103" s="455">
        <v>446.00029999999998</v>
      </c>
      <c r="B103" s="458" t="s">
        <v>5526</v>
      </c>
      <c r="C103" s="401" t="s">
        <v>5402</v>
      </c>
      <c r="D103" s="416">
        <v>2</v>
      </c>
      <c r="E103" s="456"/>
      <c r="F103" s="418">
        <f t="shared" ref="F103" si="9">D103*E103</f>
        <v>0</v>
      </c>
    </row>
    <row r="104" spans="1:6" ht="15.75" customHeight="1" thickBot="1">
      <c r="A104" s="488"/>
      <c r="B104" s="460" t="s">
        <v>5435</v>
      </c>
      <c r="C104" s="392"/>
      <c r="D104" s="461"/>
      <c r="E104" s="462"/>
      <c r="F104" s="463">
        <f>SUM(F101:F103)</f>
        <v>0</v>
      </c>
    </row>
    <row r="105" spans="1:6" ht="15.75" customHeight="1" thickBot="1">
      <c r="A105" s="489"/>
      <c r="B105" s="490"/>
      <c r="C105" s="491"/>
      <c r="D105" s="492"/>
      <c r="E105" s="493"/>
      <c r="F105" s="494"/>
    </row>
    <row r="106" spans="1:6" ht="15.75" customHeight="1" thickBot="1">
      <c r="A106" s="470">
        <v>446</v>
      </c>
      <c r="B106" s="471" t="s">
        <v>5545</v>
      </c>
      <c r="C106" s="401"/>
      <c r="D106" s="416"/>
      <c r="E106" s="433"/>
      <c r="F106" s="418"/>
    </row>
    <row r="107" spans="1:6" ht="15.75" customHeight="1" thickBot="1">
      <c r="A107" s="401">
        <v>446.00040000000001</v>
      </c>
      <c r="B107" s="400" t="s">
        <v>5547</v>
      </c>
      <c r="C107" s="401" t="s">
        <v>5402</v>
      </c>
      <c r="D107" s="416">
        <v>1</v>
      </c>
      <c r="E107" s="433"/>
      <c r="F107" s="418">
        <f>D107*E107</f>
        <v>0</v>
      </c>
    </row>
    <row r="108" spans="1:6" ht="15.75" customHeight="1" thickBot="1">
      <c r="A108" s="401">
        <v>446.00049999999999</v>
      </c>
      <c r="B108" s="400" t="s">
        <v>5548</v>
      </c>
      <c r="C108" s="401" t="s">
        <v>384</v>
      </c>
      <c r="D108" s="416">
        <v>14</v>
      </c>
      <c r="E108" s="433"/>
      <c r="F108" s="418">
        <f t="shared" ref="F108:F109" si="10">D108*E108</f>
        <v>0</v>
      </c>
    </row>
    <row r="109" spans="1:6" ht="15.75" customHeight="1" thickBot="1">
      <c r="A109" s="401">
        <v>446.00060000000002</v>
      </c>
      <c r="B109" s="400" t="s">
        <v>5550</v>
      </c>
      <c r="C109" s="401" t="s">
        <v>5402</v>
      </c>
      <c r="D109" s="416">
        <v>2</v>
      </c>
      <c r="E109" s="433"/>
      <c r="F109" s="418">
        <f t="shared" si="10"/>
        <v>0</v>
      </c>
    </row>
    <row r="110" spans="1:6" ht="15.75" customHeight="1" thickBot="1">
      <c r="A110" s="470"/>
      <c r="B110" s="460" t="s">
        <v>5435</v>
      </c>
      <c r="C110" s="392"/>
      <c r="D110" s="461"/>
      <c r="E110" s="462"/>
      <c r="F110" s="463">
        <f>SUM(F107:F109)</f>
        <v>0</v>
      </c>
    </row>
    <row r="111" spans="1:6" ht="15.75" customHeight="1" thickBot="1">
      <c r="A111" s="489"/>
      <c r="B111" s="490"/>
      <c r="C111" s="495"/>
      <c r="D111" s="492"/>
      <c r="E111" s="493"/>
      <c r="F111" s="494"/>
    </row>
    <row r="112" spans="1:6" ht="15.75" customHeight="1" thickBot="1">
      <c r="A112" s="386">
        <v>546</v>
      </c>
      <c r="B112" s="387" t="s">
        <v>5554</v>
      </c>
      <c r="C112" s="388"/>
      <c r="D112" s="389"/>
      <c r="E112" s="390"/>
      <c r="F112" s="391"/>
    </row>
    <row r="113" spans="1:6" ht="46.5" customHeight="1" thickBot="1">
      <c r="A113" s="392">
        <v>546.00009999999997</v>
      </c>
      <c r="B113" s="396" t="s">
        <v>5555</v>
      </c>
      <c r="C113" s="397" t="s">
        <v>384</v>
      </c>
      <c r="D113" s="446">
        <v>10</v>
      </c>
      <c r="E113" s="473"/>
      <c r="F113" s="474">
        <f>D113*E113</f>
        <v>0</v>
      </c>
    </row>
    <row r="114" spans="1:6" ht="17.100000000000001" customHeight="1" thickBot="1">
      <c r="A114" s="386"/>
      <c r="B114" s="442" t="s">
        <v>5464</v>
      </c>
      <c r="C114" s="388"/>
      <c r="D114" s="389"/>
      <c r="E114" s="425"/>
      <c r="F114" s="426">
        <f>SUM(F113:F113)</f>
        <v>0</v>
      </c>
    </row>
    <row r="115" spans="1:6" ht="14.25" customHeight="1" thickBot="1">
      <c r="A115" s="464"/>
      <c r="B115" s="465"/>
      <c r="C115" s="475"/>
      <c r="D115" s="476"/>
      <c r="E115" s="468"/>
      <c r="F115" s="469"/>
    </row>
    <row r="116" spans="1:6" ht="30.75" customHeight="1" thickBot="1">
      <c r="A116" s="477"/>
      <c r="B116" s="478" t="s">
        <v>5397</v>
      </c>
      <c r="C116" s="479"/>
      <c r="D116" s="480"/>
      <c r="E116" s="481"/>
      <c r="F116" s="482">
        <f>F14</f>
        <v>0</v>
      </c>
    </row>
  </sheetData>
  <mergeCells count="2">
    <mergeCell ref="B2:E2"/>
    <mergeCell ref="C3:E3"/>
  </mergeCells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20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18" t="s">
        <v>120</v>
      </c>
      <c r="AZ2" s="89" t="s">
        <v>936</v>
      </c>
      <c r="BA2" s="89" t="s">
        <v>4556</v>
      </c>
      <c r="BB2" s="89" t="s">
        <v>138</v>
      </c>
      <c r="BC2" s="89" t="s">
        <v>4557</v>
      </c>
      <c r="BD2" s="89" t="s">
        <v>87</v>
      </c>
    </row>
    <row r="3" spans="2:5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  <c r="AZ3" s="89" t="s">
        <v>4558</v>
      </c>
      <c r="BA3" s="89" t="s">
        <v>4559</v>
      </c>
      <c r="BB3" s="89" t="s">
        <v>138</v>
      </c>
      <c r="BC3" s="89" t="s">
        <v>4560</v>
      </c>
      <c r="BD3" s="89" t="s">
        <v>87</v>
      </c>
    </row>
    <row r="4" spans="2:56" ht="24.9" customHeight="1">
      <c r="B4" s="21"/>
      <c r="D4" s="22" t="s">
        <v>144</v>
      </c>
      <c r="L4" s="21"/>
      <c r="M4" s="90" t="s">
        <v>10</v>
      </c>
      <c r="AT4" s="18" t="s">
        <v>4</v>
      </c>
      <c r="AZ4" s="89" t="s">
        <v>4561</v>
      </c>
      <c r="BA4" s="89" t="s">
        <v>4562</v>
      </c>
      <c r="BB4" s="89" t="s">
        <v>138</v>
      </c>
      <c r="BC4" s="89" t="s">
        <v>4563</v>
      </c>
      <c r="BD4" s="89" t="s">
        <v>87</v>
      </c>
    </row>
    <row r="5" spans="2:56" ht="6.9" customHeight="1">
      <c r="B5" s="21"/>
      <c r="L5" s="21"/>
    </row>
    <row r="6" spans="2:56" ht="12" customHeight="1">
      <c r="B6" s="21"/>
      <c r="D6" s="28" t="s">
        <v>16</v>
      </c>
      <c r="L6" s="21"/>
    </row>
    <row r="7" spans="2:56" ht="26.25" customHeight="1">
      <c r="B7" s="21"/>
      <c r="E7" s="584" t="str">
        <f>'Rekapitulace stavby'!K6</f>
        <v>Stavební úpravy č.p. 11, kú Lhotky - Změna užívání, přístavba a půdní vestavba</v>
      </c>
      <c r="F7" s="585"/>
      <c r="G7" s="585"/>
      <c r="H7" s="585"/>
      <c r="L7" s="21"/>
    </row>
    <row r="8" spans="2:56" s="1" customFormat="1" ht="12" customHeight="1">
      <c r="B8" s="33"/>
      <c r="D8" s="28" t="s">
        <v>145</v>
      </c>
      <c r="L8" s="33"/>
    </row>
    <row r="9" spans="2:56" s="1" customFormat="1" ht="16.5" customHeight="1">
      <c r="B9" s="33"/>
      <c r="E9" s="545" t="s">
        <v>4564</v>
      </c>
      <c r="F9" s="583"/>
      <c r="G9" s="583"/>
      <c r="H9" s="583"/>
      <c r="L9" s="33"/>
    </row>
    <row r="10" spans="2:56" s="1" customFormat="1">
      <c r="B10" s="33"/>
      <c r="L10" s="33"/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56" s="1" customFormat="1" ht="12" customHeight="1">
      <c r="B12" s="33"/>
      <c r="D12" s="28" t="s">
        <v>21</v>
      </c>
      <c r="F12" s="26" t="s">
        <v>22</v>
      </c>
      <c r="I12" s="28" t="s">
        <v>23</v>
      </c>
      <c r="J12" s="49" t="str">
        <f>'Rekapitulace stavby'!AN8</f>
        <v>4. 2. 2025</v>
      </c>
      <c r="L12" s="33"/>
    </row>
    <row r="13" spans="2:56" s="1" customFormat="1" ht="10.95" customHeight="1">
      <c r="B13" s="33"/>
      <c r="L13" s="33"/>
    </row>
    <row r="14" spans="2:5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5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56" s="1" customFormat="1" ht="6.9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586" t="str">
        <f>'Rekapitulace stavby'!E14</f>
        <v>Vyplň údaj</v>
      </c>
      <c r="F18" s="557"/>
      <c r="G18" s="557"/>
      <c r="H18" s="557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35</v>
      </c>
      <c r="L23" s="33"/>
    </row>
    <row r="24" spans="2:12" s="1" customFormat="1" ht="18" customHeight="1">
      <c r="B24" s="33"/>
      <c r="E24" s="26" t="s">
        <v>36</v>
      </c>
      <c r="I24" s="28" t="s">
        <v>28</v>
      </c>
      <c r="J24" s="26" t="s">
        <v>37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38</v>
      </c>
      <c r="L26" s="33"/>
    </row>
    <row r="27" spans="2:12" s="7" customFormat="1" ht="16.5" customHeight="1">
      <c r="B27" s="91"/>
      <c r="E27" s="562" t="s">
        <v>19</v>
      </c>
      <c r="F27" s="562"/>
      <c r="G27" s="562"/>
      <c r="H27" s="562"/>
      <c r="L27" s="91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0"/>
      <c r="E29" s="50"/>
      <c r="F29" s="50"/>
      <c r="G29" s="50"/>
      <c r="H29" s="50"/>
      <c r="I29" s="50"/>
      <c r="J29" s="50"/>
      <c r="K29" s="50"/>
      <c r="L29" s="33"/>
    </row>
    <row r="30" spans="2:12" s="1" customFormat="1" ht="25.35" customHeight="1">
      <c r="B30" s="33"/>
      <c r="D30" s="92" t="s">
        <v>40</v>
      </c>
      <c r="J30" s="62">
        <f>ROUND(J84, 2)</f>
        <v>0</v>
      </c>
      <c r="L30" s="33"/>
    </row>
    <row r="31" spans="2:12" s="1" customFormat="1" ht="6.9" customHeight="1">
      <c r="B31" s="33"/>
      <c r="D31" s="50"/>
      <c r="E31" s="50"/>
      <c r="F31" s="50"/>
      <c r="G31" s="50"/>
      <c r="H31" s="50"/>
      <c r="I31" s="50"/>
      <c r="J31" s="50"/>
      <c r="K31" s="50"/>
      <c r="L31" s="33"/>
    </row>
    <row r="32" spans="2:12" s="1" customFormat="1" ht="14.4" customHeight="1">
      <c r="B32" s="33"/>
      <c r="F32" s="93" t="s">
        <v>42</v>
      </c>
      <c r="I32" s="93" t="s">
        <v>41</v>
      </c>
      <c r="J32" s="93" t="s">
        <v>43</v>
      </c>
      <c r="L32" s="33"/>
    </row>
    <row r="33" spans="2:12" s="1" customFormat="1" ht="14.4" customHeight="1">
      <c r="B33" s="33"/>
      <c r="D33" s="94" t="s">
        <v>44</v>
      </c>
      <c r="E33" s="28" t="s">
        <v>45</v>
      </c>
      <c r="F33" s="82">
        <f>ROUND((SUM(BE84:BE200)),  2)</f>
        <v>0</v>
      </c>
      <c r="I33" s="95">
        <v>0.21</v>
      </c>
      <c r="J33" s="82">
        <f>ROUND(((SUM(BE84:BE200))*I33),  2)</f>
        <v>0</v>
      </c>
      <c r="L33" s="33"/>
    </row>
    <row r="34" spans="2:12" s="1" customFormat="1" ht="14.4" customHeight="1">
      <c r="B34" s="33"/>
      <c r="E34" s="28" t="s">
        <v>46</v>
      </c>
      <c r="F34" s="82">
        <f>ROUND((SUM(BF84:BF200)),  2)</f>
        <v>0</v>
      </c>
      <c r="I34" s="95">
        <v>0.12</v>
      </c>
      <c r="J34" s="82">
        <f>ROUND(((SUM(BF84:BF200))*I34),  2)</f>
        <v>0</v>
      </c>
      <c r="L34" s="33"/>
    </row>
    <row r="35" spans="2:12" s="1" customFormat="1" ht="14.4" hidden="1" customHeight="1">
      <c r="B35" s="33"/>
      <c r="E35" s="28" t="s">
        <v>47</v>
      </c>
      <c r="F35" s="82">
        <f>ROUND((SUM(BG84:BG200)),  2)</f>
        <v>0</v>
      </c>
      <c r="I35" s="95">
        <v>0.21</v>
      </c>
      <c r="J35" s="82">
        <f>0</f>
        <v>0</v>
      </c>
      <c r="L35" s="33"/>
    </row>
    <row r="36" spans="2:12" s="1" customFormat="1" ht="14.4" hidden="1" customHeight="1">
      <c r="B36" s="33"/>
      <c r="E36" s="28" t="s">
        <v>48</v>
      </c>
      <c r="F36" s="82">
        <f>ROUND((SUM(BH84:BH200)),  2)</f>
        <v>0</v>
      </c>
      <c r="I36" s="95">
        <v>0.12</v>
      </c>
      <c r="J36" s="82">
        <f>0</f>
        <v>0</v>
      </c>
      <c r="L36" s="33"/>
    </row>
    <row r="37" spans="2:12" s="1" customFormat="1" ht="14.4" hidden="1" customHeight="1">
      <c r="B37" s="33"/>
      <c r="E37" s="28" t="s">
        <v>49</v>
      </c>
      <c r="F37" s="82">
        <f>ROUND((SUM(BI84:BI200)),  2)</f>
        <v>0</v>
      </c>
      <c r="I37" s="95">
        <v>0</v>
      </c>
      <c r="J37" s="8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6"/>
      <c r="D39" s="97" t="s">
        <v>50</v>
      </c>
      <c r="E39" s="53"/>
      <c r="F39" s="53"/>
      <c r="G39" s="98" t="s">
        <v>51</v>
      </c>
      <c r="H39" s="99" t="s">
        <v>52</v>
      </c>
      <c r="I39" s="53"/>
      <c r="J39" s="100">
        <f>SUM(J30:J37)</f>
        <v>0</v>
      </c>
      <c r="K39" s="101"/>
      <c r="L39" s="33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3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3"/>
    </row>
    <row r="45" spans="2:12" s="1" customFormat="1" ht="24.9" customHeight="1">
      <c r="B45" s="33"/>
      <c r="C45" s="22" t="s">
        <v>149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26.25" customHeight="1">
      <c r="B48" s="33"/>
      <c r="E48" s="584" t="str">
        <f>E7</f>
        <v>Stavební úpravy č.p. 11, kú Lhotky - Změna užívání, přístavba a půdní vestavba</v>
      </c>
      <c r="F48" s="585"/>
      <c r="G48" s="585"/>
      <c r="H48" s="585"/>
      <c r="L48" s="33"/>
    </row>
    <row r="49" spans="2:47" s="1" customFormat="1" ht="12" customHeight="1">
      <c r="B49" s="33"/>
      <c r="C49" s="28" t="s">
        <v>145</v>
      </c>
      <c r="L49" s="33"/>
    </row>
    <row r="50" spans="2:47" s="1" customFormat="1" ht="16.5" customHeight="1">
      <c r="B50" s="33"/>
      <c r="E50" s="545" t="str">
        <f>E9</f>
        <v>SO 06 - Zpevněné plochy pochůzné a pojízdné</v>
      </c>
      <c r="F50" s="583"/>
      <c r="G50" s="583"/>
      <c r="H50" s="583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kú Lhotky, p.č. 1,56/1,191,202 a st.č. 16 KN</v>
      </c>
      <c r="I52" s="28" t="s">
        <v>23</v>
      </c>
      <c r="J52" s="49" t="str">
        <f>IF(J12="","",J12)</f>
        <v>4. 2. 2025</v>
      </c>
      <c r="L52" s="33"/>
    </row>
    <row r="53" spans="2:47" s="1" customFormat="1" ht="6.9" customHeight="1">
      <c r="B53" s="33"/>
      <c r="L53" s="33"/>
    </row>
    <row r="54" spans="2:47" s="1" customFormat="1" ht="40.200000000000003" customHeight="1">
      <c r="B54" s="33"/>
      <c r="C54" s="28" t="s">
        <v>25</v>
      </c>
      <c r="F54" s="26" t="str">
        <f>E15</f>
        <v>Obec Kramolna, Kramolna 172, 547 01 Náchod</v>
      </c>
      <c r="I54" s="28" t="s">
        <v>31</v>
      </c>
      <c r="J54" s="31" t="str">
        <f>E21</f>
        <v>Ing. arch. Pavel Hejzlar, Riegrova 194, Náchod</v>
      </c>
      <c r="L54" s="33"/>
    </row>
    <row r="55" spans="2:47" s="1" customFormat="1" ht="15.15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BACing s.r.o.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2" t="s">
        <v>150</v>
      </c>
      <c r="D57" s="96"/>
      <c r="E57" s="96"/>
      <c r="F57" s="96"/>
      <c r="G57" s="96"/>
      <c r="H57" s="96"/>
      <c r="I57" s="96"/>
      <c r="J57" s="103" t="s">
        <v>151</v>
      </c>
      <c r="K57" s="96"/>
      <c r="L57" s="33"/>
    </row>
    <row r="58" spans="2:47" s="1" customFormat="1" ht="10.35" customHeight="1">
      <c r="B58" s="33"/>
      <c r="L58" s="33"/>
    </row>
    <row r="59" spans="2:47" s="1" customFormat="1" ht="22.95" customHeight="1">
      <c r="B59" s="33"/>
      <c r="C59" s="104" t="s">
        <v>72</v>
      </c>
      <c r="J59" s="62">
        <f>J84</f>
        <v>0</v>
      </c>
      <c r="L59" s="33"/>
      <c r="AU59" s="18" t="s">
        <v>152</v>
      </c>
    </row>
    <row r="60" spans="2:47" s="8" customFormat="1" ht="24.9" customHeight="1">
      <c r="B60" s="105"/>
      <c r="D60" s="106" t="s">
        <v>153</v>
      </c>
      <c r="E60" s="107"/>
      <c r="F60" s="107"/>
      <c r="G60" s="107"/>
      <c r="H60" s="107"/>
      <c r="I60" s="107"/>
      <c r="J60" s="108">
        <f>J85</f>
        <v>0</v>
      </c>
      <c r="L60" s="105"/>
    </row>
    <row r="61" spans="2:47" s="9" customFormat="1" ht="19.95" customHeight="1">
      <c r="B61" s="109"/>
      <c r="D61" s="110" t="s">
        <v>154</v>
      </c>
      <c r="E61" s="111"/>
      <c r="F61" s="111"/>
      <c r="G61" s="111"/>
      <c r="H61" s="111"/>
      <c r="I61" s="111"/>
      <c r="J61" s="112">
        <f>J86</f>
        <v>0</v>
      </c>
      <c r="L61" s="109"/>
    </row>
    <row r="62" spans="2:47" s="9" customFormat="1" ht="19.95" customHeight="1">
      <c r="B62" s="109"/>
      <c r="D62" s="110" t="s">
        <v>4565</v>
      </c>
      <c r="E62" s="111"/>
      <c r="F62" s="111"/>
      <c r="G62" s="111"/>
      <c r="H62" s="111"/>
      <c r="I62" s="111"/>
      <c r="J62" s="112">
        <f>J121</f>
        <v>0</v>
      </c>
      <c r="L62" s="109"/>
    </row>
    <row r="63" spans="2:47" s="9" customFormat="1" ht="19.95" customHeight="1">
      <c r="B63" s="109"/>
      <c r="D63" s="110" t="s">
        <v>156</v>
      </c>
      <c r="E63" s="111"/>
      <c r="F63" s="111"/>
      <c r="G63" s="111"/>
      <c r="H63" s="111"/>
      <c r="I63" s="111"/>
      <c r="J63" s="112">
        <f>J158</f>
        <v>0</v>
      </c>
      <c r="L63" s="109"/>
    </row>
    <row r="64" spans="2:47" s="9" customFormat="1" ht="19.95" customHeight="1">
      <c r="B64" s="109"/>
      <c r="D64" s="110" t="s">
        <v>158</v>
      </c>
      <c r="E64" s="111"/>
      <c r="F64" s="111"/>
      <c r="G64" s="111"/>
      <c r="H64" s="111"/>
      <c r="I64" s="111"/>
      <c r="J64" s="112">
        <f>J198</f>
        <v>0</v>
      </c>
      <c r="L64" s="109"/>
    </row>
    <row r="65" spans="2:12" s="1" customFormat="1" ht="21.75" customHeight="1">
      <c r="B65" s="33"/>
      <c r="L65" s="33"/>
    </row>
    <row r="66" spans="2:12" s="1" customFormat="1" ht="6.9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3"/>
    </row>
    <row r="70" spans="2:12" s="1" customFormat="1" ht="6.9" customHeight="1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3"/>
    </row>
    <row r="71" spans="2:12" s="1" customFormat="1" ht="24.9" customHeight="1">
      <c r="B71" s="33"/>
      <c r="C71" s="22" t="s">
        <v>172</v>
      </c>
      <c r="L71" s="33"/>
    </row>
    <row r="72" spans="2:12" s="1" customFormat="1" ht="6.9" customHeight="1">
      <c r="B72" s="33"/>
      <c r="L72" s="33"/>
    </row>
    <row r="73" spans="2:12" s="1" customFormat="1" ht="12" customHeight="1">
      <c r="B73" s="33"/>
      <c r="C73" s="28" t="s">
        <v>16</v>
      </c>
      <c r="L73" s="33"/>
    </row>
    <row r="74" spans="2:12" s="1" customFormat="1" ht="26.25" customHeight="1">
      <c r="B74" s="33"/>
      <c r="E74" s="584" t="str">
        <f>E7</f>
        <v>Stavební úpravy č.p. 11, kú Lhotky - Změna užívání, přístavba a půdní vestavba</v>
      </c>
      <c r="F74" s="585"/>
      <c r="G74" s="585"/>
      <c r="H74" s="585"/>
      <c r="L74" s="33"/>
    </row>
    <row r="75" spans="2:12" s="1" customFormat="1" ht="12" customHeight="1">
      <c r="B75" s="33"/>
      <c r="C75" s="28" t="s">
        <v>145</v>
      </c>
      <c r="L75" s="33"/>
    </row>
    <row r="76" spans="2:12" s="1" customFormat="1" ht="16.5" customHeight="1">
      <c r="B76" s="33"/>
      <c r="E76" s="545" t="str">
        <f>E9</f>
        <v>SO 06 - Zpevněné plochy pochůzné a pojízdné</v>
      </c>
      <c r="F76" s="583"/>
      <c r="G76" s="583"/>
      <c r="H76" s="583"/>
      <c r="L76" s="33"/>
    </row>
    <row r="77" spans="2:12" s="1" customFormat="1" ht="6.9" customHeight="1">
      <c r="B77" s="33"/>
      <c r="L77" s="33"/>
    </row>
    <row r="78" spans="2:12" s="1" customFormat="1" ht="12" customHeight="1">
      <c r="B78" s="33"/>
      <c r="C78" s="28" t="s">
        <v>21</v>
      </c>
      <c r="F78" s="26" t="str">
        <f>F12</f>
        <v>kú Lhotky, p.č. 1,56/1,191,202 a st.č. 16 KN</v>
      </c>
      <c r="I78" s="28" t="s">
        <v>23</v>
      </c>
      <c r="J78" s="49" t="str">
        <f>IF(J12="","",J12)</f>
        <v>4. 2. 2025</v>
      </c>
      <c r="L78" s="33"/>
    </row>
    <row r="79" spans="2:12" s="1" customFormat="1" ht="6.9" customHeight="1">
      <c r="B79" s="33"/>
      <c r="L79" s="33"/>
    </row>
    <row r="80" spans="2:12" s="1" customFormat="1" ht="40.200000000000003" customHeight="1">
      <c r="B80" s="33"/>
      <c r="C80" s="28" t="s">
        <v>25</v>
      </c>
      <c r="F80" s="26" t="str">
        <f>E15</f>
        <v>Obec Kramolna, Kramolna 172, 547 01 Náchod</v>
      </c>
      <c r="I80" s="28" t="s">
        <v>31</v>
      </c>
      <c r="J80" s="31" t="str">
        <f>E21</f>
        <v>Ing. arch. Pavel Hejzlar, Riegrova 194, Náchod</v>
      </c>
      <c r="L80" s="33"/>
    </row>
    <row r="81" spans="2:65" s="1" customFormat="1" ht="15.15" customHeight="1">
      <c r="B81" s="33"/>
      <c r="C81" s="28" t="s">
        <v>29</v>
      </c>
      <c r="F81" s="26" t="str">
        <f>IF(E18="","",E18)</f>
        <v>Vyplň údaj</v>
      </c>
      <c r="I81" s="28" t="s">
        <v>34</v>
      </c>
      <c r="J81" s="31" t="str">
        <f>E24</f>
        <v>BACing s.r.o.</v>
      </c>
      <c r="L81" s="33"/>
    </row>
    <row r="82" spans="2:65" s="1" customFormat="1" ht="10.35" customHeight="1">
      <c r="B82" s="33"/>
      <c r="L82" s="33"/>
    </row>
    <row r="83" spans="2:65" s="10" customFormat="1" ht="29.25" customHeight="1">
      <c r="B83" s="113"/>
      <c r="C83" s="114" t="s">
        <v>173</v>
      </c>
      <c r="D83" s="115" t="s">
        <v>59</v>
      </c>
      <c r="E83" s="115" t="s">
        <v>55</v>
      </c>
      <c r="F83" s="115" t="s">
        <v>56</v>
      </c>
      <c r="G83" s="115" t="s">
        <v>174</v>
      </c>
      <c r="H83" s="115" t="s">
        <v>175</v>
      </c>
      <c r="I83" s="115" t="s">
        <v>176</v>
      </c>
      <c r="J83" s="115" t="s">
        <v>151</v>
      </c>
      <c r="K83" s="116" t="s">
        <v>177</v>
      </c>
      <c r="L83" s="113"/>
      <c r="M83" s="55" t="s">
        <v>19</v>
      </c>
      <c r="N83" s="56" t="s">
        <v>44</v>
      </c>
      <c r="O83" s="56" t="s">
        <v>178</v>
      </c>
      <c r="P83" s="56" t="s">
        <v>179</v>
      </c>
      <c r="Q83" s="56" t="s">
        <v>180</v>
      </c>
      <c r="R83" s="56" t="s">
        <v>181</v>
      </c>
      <c r="S83" s="56" t="s">
        <v>182</v>
      </c>
      <c r="T83" s="57" t="s">
        <v>183</v>
      </c>
    </row>
    <row r="84" spans="2:65" s="1" customFormat="1" ht="22.95" customHeight="1">
      <c r="B84" s="33"/>
      <c r="C84" s="60" t="s">
        <v>184</v>
      </c>
      <c r="J84" s="117">
        <f>BK84</f>
        <v>0</v>
      </c>
      <c r="L84" s="33"/>
      <c r="M84" s="58"/>
      <c r="N84" s="50"/>
      <c r="O84" s="50"/>
      <c r="P84" s="118">
        <f>P85</f>
        <v>0</v>
      </c>
      <c r="Q84" s="50"/>
      <c r="R84" s="118">
        <f>R85</f>
        <v>43.0427187875</v>
      </c>
      <c r="S84" s="50"/>
      <c r="T84" s="119">
        <f>T85</f>
        <v>0</v>
      </c>
      <c r="AT84" s="18" t="s">
        <v>73</v>
      </c>
      <c r="AU84" s="18" t="s">
        <v>152</v>
      </c>
      <c r="BK84" s="120">
        <f>BK85</f>
        <v>0</v>
      </c>
    </row>
    <row r="85" spans="2:65" s="11" customFormat="1" ht="25.95" customHeight="1">
      <c r="B85" s="121"/>
      <c r="D85" s="122" t="s">
        <v>73</v>
      </c>
      <c r="E85" s="123" t="s">
        <v>185</v>
      </c>
      <c r="F85" s="123" t="s">
        <v>186</v>
      </c>
      <c r="I85" s="124"/>
      <c r="J85" s="125">
        <f>BK85</f>
        <v>0</v>
      </c>
      <c r="L85" s="121"/>
      <c r="M85" s="126"/>
      <c r="P85" s="127">
        <f>P86+P121+P158+P198</f>
        <v>0</v>
      </c>
      <c r="R85" s="127">
        <f>R86+R121+R158+R198</f>
        <v>43.0427187875</v>
      </c>
      <c r="T85" s="128">
        <f>T86+T121+T158+T198</f>
        <v>0</v>
      </c>
      <c r="AR85" s="122" t="s">
        <v>81</v>
      </c>
      <c r="AT85" s="129" t="s">
        <v>73</v>
      </c>
      <c r="AU85" s="129" t="s">
        <v>74</v>
      </c>
      <c r="AY85" s="122" t="s">
        <v>187</v>
      </c>
      <c r="BK85" s="130">
        <f>BK86+BK121+BK158+BK198</f>
        <v>0</v>
      </c>
    </row>
    <row r="86" spans="2:65" s="11" customFormat="1" ht="22.95" customHeight="1">
      <c r="B86" s="121"/>
      <c r="D86" s="122" t="s">
        <v>73</v>
      </c>
      <c r="E86" s="131" t="s">
        <v>81</v>
      </c>
      <c r="F86" s="131" t="s">
        <v>188</v>
      </c>
      <c r="I86" s="124"/>
      <c r="J86" s="132">
        <f>BK86</f>
        <v>0</v>
      </c>
      <c r="L86" s="121"/>
      <c r="M86" s="126"/>
      <c r="P86" s="127">
        <f>SUM(P87:P120)</f>
        <v>0</v>
      </c>
      <c r="R86" s="127">
        <f>SUM(R87:R120)</f>
        <v>0</v>
      </c>
      <c r="T86" s="128">
        <f>SUM(T87:T120)</f>
        <v>0</v>
      </c>
      <c r="AR86" s="122" t="s">
        <v>81</v>
      </c>
      <c r="AT86" s="129" t="s">
        <v>73</v>
      </c>
      <c r="AU86" s="129" t="s">
        <v>81</v>
      </c>
      <c r="AY86" s="122" t="s">
        <v>187</v>
      </c>
      <c r="BK86" s="130">
        <f>SUM(BK87:BK120)</f>
        <v>0</v>
      </c>
    </row>
    <row r="87" spans="2:65" s="1" customFormat="1" ht="24.15" customHeight="1">
      <c r="B87" s="33"/>
      <c r="C87" s="133" t="s">
        <v>81</v>
      </c>
      <c r="D87" s="133" t="s">
        <v>189</v>
      </c>
      <c r="E87" s="134" t="s">
        <v>1075</v>
      </c>
      <c r="F87" s="135" t="s">
        <v>1076</v>
      </c>
      <c r="G87" s="136" t="s">
        <v>138</v>
      </c>
      <c r="H87" s="137">
        <v>168.2</v>
      </c>
      <c r="I87" s="138"/>
      <c r="J87" s="139">
        <f>ROUND(I87*H87,2)</f>
        <v>0</v>
      </c>
      <c r="K87" s="135" t="s">
        <v>197</v>
      </c>
      <c r="L87" s="33"/>
      <c r="M87" s="140" t="s">
        <v>19</v>
      </c>
      <c r="N87" s="141" t="s">
        <v>46</v>
      </c>
      <c r="P87" s="142">
        <f>O87*H87</f>
        <v>0</v>
      </c>
      <c r="Q87" s="142">
        <v>0</v>
      </c>
      <c r="R87" s="142">
        <f>Q87*H87</f>
        <v>0</v>
      </c>
      <c r="S87" s="142">
        <v>0</v>
      </c>
      <c r="T87" s="143">
        <f>S87*H87</f>
        <v>0</v>
      </c>
      <c r="AR87" s="144" t="s">
        <v>193</v>
      </c>
      <c r="AT87" s="144" t="s">
        <v>189</v>
      </c>
      <c r="AU87" s="144" t="s">
        <v>87</v>
      </c>
      <c r="AY87" s="18" t="s">
        <v>187</v>
      </c>
      <c r="BE87" s="145">
        <f>IF(N87="základní",J87,0)</f>
        <v>0</v>
      </c>
      <c r="BF87" s="145">
        <f>IF(N87="snížená",J87,0)</f>
        <v>0</v>
      </c>
      <c r="BG87" s="145">
        <f>IF(N87="zákl. přenesená",J87,0)</f>
        <v>0</v>
      </c>
      <c r="BH87" s="145">
        <f>IF(N87="sníž. přenesená",J87,0)</f>
        <v>0</v>
      </c>
      <c r="BI87" s="145">
        <f>IF(N87="nulová",J87,0)</f>
        <v>0</v>
      </c>
      <c r="BJ87" s="18" t="s">
        <v>87</v>
      </c>
      <c r="BK87" s="145">
        <f>ROUND(I87*H87,2)</f>
        <v>0</v>
      </c>
      <c r="BL87" s="18" t="s">
        <v>193</v>
      </c>
      <c r="BM87" s="144" t="s">
        <v>4566</v>
      </c>
    </row>
    <row r="88" spans="2:65" s="1" customFormat="1">
      <c r="B88" s="33"/>
      <c r="D88" s="146" t="s">
        <v>199</v>
      </c>
      <c r="F88" s="147" t="s">
        <v>1078</v>
      </c>
      <c r="I88" s="148"/>
      <c r="L88" s="33"/>
      <c r="M88" s="149"/>
      <c r="T88" s="52"/>
      <c r="AT88" s="18" t="s">
        <v>199</v>
      </c>
      <c r="AU88" s="18" t="s">
        <v>87</v>
      </c>
    </row>
    <row r="89" spans="2:65" s="12" customFormat="1">
      <c r="B89" s="150"/>
      <c r="D89" s="151" t="s">
        <v>201</v>
      </c>
      <c r="E89" s="152" t="s">
        <v>19</v>
      </c>
      <c r="F89" s="153" t="s">
        <v>387</v>
      </c>
      <c r="H89" s="152" t="s">
        <v>19</v>
      </c>
      <c r="I89" s="154"/>
      <c r="L89" s="150"/>
      <c r="M89" s="155"/>
      <c r="T89" s="156"/>
      <c r="AT89" s="152" t="s">
        <v>201</v>
      </c>
      <c r="AU89" s="152" t="s">
        <v>87</v>
      </c>
      <c r="AV89" s="12" t="s">
        <v>81</v>
      </c>
      <c r="AW89" s="12" t="s">
        <v>33</v>
      </c>
      <c r="AX89" s="12" t="s">
        <v>74</v>
      </c>
      <c r="AY89" s="152" t="s">
        <v>187</v>
      </c>
    </row>
    <row r="90" spans="2:65" s="12" customFormat="1">
      <c r="B90" s="150"/>
      <c r="D90" s="151" t="s">
        <v>201</v>
      </c>
      <c r="E90" s="152" t="s">
        <v>19</v>
      </c>
      <c r="F90" s="153" t="s">
        <v>4567</v>
      </c>
      <c r="H90" s="152" t="s">
        <v>19</v>
      </c>
      <c r="I90" s="154"/>
      <c r="L90" s="150"/>
      <c r="M90" s="155"/>
      <c r="T90" s="156"/>
      <c r="AT90" s="152" t="s">
        <v>201</v>
      </c>
      <c r="AU90" s="152" t="s">
        <v>87</v>
      </c>
      <c r="AV90" s="12" t="s">
        <v>81</v>
      </c>
      <c r="AW90" s="12" t="s">
        <v>33</v>
      </c>
      <c r="AX90" s="12" t="s">
        <v>74</v>
      </c>
      <c r="AY90" s="152" t="s">
        <v>187</v>
      </c>
    </row>
    <row r="91" spans="2:65" s="12" customFormat="1">
      <c r="B91" s="150"/>
      <c r="D91" s="151" t="s">
        <v>201</v>
      </c>
      <c r="E91" s="152" t="s">
        <v>19</v>
      </c>
      <c r="F91" s="153" t="s">
        <v>4568</v>
      </c>
      <c r="H91" s="152" t="s">
        <v>19</v>
      </c>
      <c r="I91" s="154"/>
      <c r="L91" s="150"/>
      <c r="M91" s="155"/>
      <c r="T91" s="156"/>
      <c r="AT91" s="152" t="s">
        <v>201</v>
      </c>
      <c r="AU91" s="152" t="s">
        <v>87</v>
      </c>
      <c r="AV91" s="12" t="s">
        <v>81</v>
      </c>
      <c r="AW91" s="12" t="s">
        <v>33</v>
      </c>
      <c r="AX91" s="12" t="s">
        <v>74</v>
      </c>
      <c r="AY91" s="152" t="s">
        <v>187</v>
      </c>
    </row>
    <row r="92" spans="2:65" s="13" customFormat="1">
      <c r="B92" s="157"/>
      <c r="D92" s="151" t="s">
        <v>201</v>
      </c>
      <c r="E92" s="158" t="s">
        <v>19</v>
      </c>
      <c r="F92" s="159" t="s">
        <v>4563</v>
      </c>
      <c r="H92" s="160">
        <v>29.7</v>
      </c>
      <c r="I92" s="161"/>
      <c r="L92" s="157"/>
      <c r="M92" s="162"/>
      <c r="T92" s="163"/>
      <c r="AT92" s="158" t="s">
        <v>201</v>
      </c>
      <c r="AU92" s="158" t="s">
        <v>87</v>
      </c>
      <c r="AV92" s="13" t="s">
        <v>87</v>
      </c>
      <c r="AW92" s="13" t="s">
        <v>33</v>
      </c>
      <c r="AX92" s="13" t="s">
        <v>74</v>
      </c>
      <c r="AY92" s="158" t="s">
        <v>187</v>
      </c>
    </row>
    <row r="93" spans="2:65" s="12" customFormat="1">
      <c r="B93" s="150"/>
      <c r="D93" s="151" t="s">
        <v>201</v>
      </c>
      <c r="E93" s="152" t="s">
        <v>19</v>
      </c>
      <c r="F93" s="153" t="s">
        <v>4569</v>
      </c>
      <c r="H93" s="152" t="s">
        <v>19</v>
      </c>
      <c r="I93" s="154"/>
      <c r="L93" s="150"/>
      <c r="M93" s="155"/>
      <c r="T93" s="156"/>
      <c r="AT93" s="152" t="s">
        <v>201</v>
      </c>
      <c r="AU93" s="152" t="s">
        <v>87</v>
      </c>
      <c r="AV93" s="12" t="s">
        <v>81</v>
      </c>
      <c r="AW93" s="12" t="s">
        <v>33</v>
      </c>
      <c r="AX93" s="12" t="s">
        <v>74</v>
      </c>
      <c r="AY93" s="152" t="s">
        <v>187</v>
      </c>
    </row>
    <row r="94" spans="2:65" s="13" customFormat="1">
      <c r="B94" s="157"/>
      <c r="D94" s="151" t="s">
        <v>201</v>
      </c>
      <c r="E94" s="158" t="s">
        <v>19</v>
      </c>
      <c r="F94" s="159" t="s">
        <v>4560</v>
      </c>
      <c r="H94" s="160">
        <v>138.5</v>
      </c>
      <c r="I94" s="161"/>
      <c r="L94" s="157"/>
      <c r="M94" s="162"/>
      <c r="T94" s="163"/>
      <c r="AT94" s="158" t="s">
        <v>201</v>
      </c>
      <c r="AU94" s="158" t="s">
        <v>87</v>
      </c>
      <c r="AV94" s="13" t="s">
        <v>87</v>
      </c>
      <c r="AW94" s="13" t="s">
        <v>33</v>
      </c>
      <c r="AX94" s="13" t="s">
        <v>74</v>
      </c>
      <c r="AY94" s="158" t="s">
        <v>187</v>
      </c>
    </row>
    <row r="95" spans="2:65" s="15" customFormat="1">
      <c r="B95" s="171"/>
      <c r="D95" s="151" t="s">
        <v>201</v>
      </c>
      <c r="E95" s="172" t="s">
        <v>936</v>
      </c>
      <c r="F95" s="173" t="s">
        <v>207</v>
      </c>
      <c r="H95" s="174">
        <v>168.2</v>
      </c>
      <c r="I95" s="175"/>
      <c r="L95" s="171"/>
      <c r="M95" s="176"/>
      <c r="T95" s="177"/>
      <c r="AT95" s="172" t="s">
        <v>201</v>
      </c>
      <c r="AU95" s="172" t="s">
        <v>87</v>
      </c>
      <c r="AV95" s="15" t="s">
        <v>193</v>
      </c>
      <c r="AW95" s="15" t="s">
        <v>33</v>
      </c>
      <c r="AX95" s="15" t="s">
        <v>81</v>
      </c>
      <c r="AY95" s="172" t="s">
        <v>187</v>
      </c>
    </row>
    <row r="96" spans="2:65" s="1" customFormat="1" ht="33" customHeight="1">
      <c r="B96" s="33"/>
      <c r="C96" s="133" t="s">
        <v>87</v>
      </c>
      <c r="D96" s="133" t="s">
        <v>189</v>
      </c>
      <c r="E96" s="134" t="s">
        <v>4570</v>
      </c>
      <c r="F96" s="135" t="s">
        <v>4571</v>
      </c>
      <c r="G96" s="136" t="s">
        <v>142</v>
      </c>
      <c r="H96" s="137">
        <v>28.3</v>
      </c>
      <c r="I96" s="138"/>
      <c r="J96" s="139">
        <f>ROUND(I96*H96,2)</f>
        <v>0</v>
      </c>
      <c r="K96" s="135" t="s">
        <v>197</v>
      </c>
      <c r="L96" s="33"/>
      <c r="M96" s="140" t="s">
        <v>19</v>
      </c>
      <c r="N96" s="141" t="s">
        <v>46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193</v>
      </c>
      <c r="AT96" s="144" t="s">
        <v>189</v>
      </c>
      <c r="AU96" s="144" t="s">
        <v>87</v>
      </c>
      <c r="AY96" s="18" t="s">
        <v>187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87</v>
      </c>
      <c r="BK96" s="145">
        <f>ROUND(I96*H96,2)</f>
        <v>0</v>
      </c>
      <c r="BL96" s="18" t="s">
        <v>193</v>
      </c>
      <c r="BM96" s="144" t="s">
        <v>4572</v>
      </c>
    </row>
    <row r="97" spans="2:65" s="1" customFormat="1">
      <c r="B97" s="33"/>
      <c r="D97" s="146" t="s">
        <v>199</v>
      </c>
      <c r="F97" s="147" t="s">
        <v>4573</v>
      </c>
      <c r="I97" s="148"/>
      <c r="L97" s="33"/>
      <c r="M97" s="149"/>
      <c r="T97" s="52"/>
      <c r="AT97" s="18" t="s">
        <v>199</v>
      </c>
      <c r="AU97" s="18" t="s">
        <v>87</v>
      </c>
    </row>
    <row r="98" spans="2:65" s="12" customFormat="1">
      <c r="B98" s="150"/>
      <c r="D98" s="151" t="s">
        <v>201</v>
      </c>
      <c r="E98" s="152" t="s">
        <v>19</v>
      </c>
      <c r="F98" s="153" t="s">
        <v>387</v>
      </c>
      <c r="H98" s="152" t="s">
        <v>19</v>
      </c>
      <c r="I98" s="154"/>
      <c r="L98" s="150"/>
      <c r="M98" s="155"/>
      <c r="T98" s="156"/>
      <c r="AT98" s="152" t="s">
        <v>201</v>
      </c>
      <c r="AU98" s="152" t="s">
        <v>87</v>
      </c>
      <c r="AV98" s="12" t="s">
        <v>81</v>
      </c>
      <c r="AW98" s="12" t="s">
        <v>33</v>
      </c>
      <c r="AX98" s="12" t="s">
        <v>74</v>
      </c>
      <c r="AY98" s="152" t="s">
        <v>187</v>
      </c>
    </row>
    <row r="99" spans="2:65" s="12" customFormat="1">
      <c r="B99" s="150"/>
      <c r="D99" s="151" t="s">
        <v>201</v>
      </c>
      <c r="E99" s="152" t="s">
        <v>19</v>
      </c>
      <c r="F99" s="153" t="s">
        <v>4568</v>
      </c>
      <c r="H99" s="152" t="s">
        <v>19</v>
      </c>
      <c r="I99" s="154"/>
      <c r="L99" s="150"/>
      <c r="M99" s="155"/>
      <c r="T99" s="156"/>
      <c r="AT99" s="152" t="s">
        <v>201</v>
      </c>
      <c r="AU99" s="152" t="s">
        <v>87</v>
      </c>
      <c r="AV99" s="12" t="s">
        <v>81</v>
      </c>
      <c r="AW99" s="12" t="s">
        <v>33</v>
      </c>
      <c r="AX99" s="12" t="s">
        <v>74</v>
      </c>
      <c r="AY99" s="152" t="s">
        <v>187</v>
      </c>
    </row>
    <row r="100" spans="2:65" s="13" customFormat="1">
      <c r="B100" s="157"/>
      <c r="D100" s="151" t="s">
        <v>201</v>
      </c>
      <c r="E100" s="158" t="s">
        <v>19</v>
      </c>
      <c r="F100" s="159" t="s">
        <v>4574</v>
      </c>
      <c r="H100" s="160">
        <v>8.91</v>
      </c>
      <c r="I100" s="161"/>
      <c r="L100" s="157"/>
      <c r="M100" s="162"/>
      <c r="T100" s="163"/>
      <c r="AT100" s="158" t="s">
        <v>201</v>
      </c>
      <c r="AU100" s="158" t="s">
        <v>87</v>
      </c>
      <c r="AV100" s="13" t="s">
        <v>87</v>
      </c>
      <c r="AW100" s="13" t="s">
        <v>33</v>
      </c>
      <c r="AX100" s="13" t="s">
        <v>74</v>
      </c>
      <c r="AY100" s="158" t="s">
        <v>187</v>
      </c>
    </row>
    <row r="101" spans="2:65" s="12" customFormat="1">
      <c r="B101" s="150"/>
      <c r="D101" s="151" t="s">
        <v>201</v>
      </c>
      <c r="E101" s="152" t="s">
        <v>19</v>
      </c>
      <c r="F101" s="153" t="s">
        <v>4569</v>
      </c>
      <c r="H101" s="152" t="s">
        <v>19</v>
      </c>
      <c r="I101" s="154"/>
      <c r="L101" s="150"/>
      <c r="M101" s="155"/>
      <c r="T101" s="156"/>
      <c r="AT101" s="152" t="s">
        <v>201</v>
      </c>
      <c r="AU101" s="152" t="s">
        <v>87</v>
      </c>
      <c r="AV101" s="12" t="s">
        <v>81</v>
      </c>
      <c r="AW101" s="12" t="s">
        <v>33</v>
      </c>
      <c r="AX101" s="12" t="s">
        <v>74</v>
      </c>
      <c r="AY101" s="152" t="s">
        <v>187</v>
      </c>
    </row>
    <row r="102" spans="2:65" s="13" customFormat="1">
      <c r="B102" s="157"/>
      <c r="D102" s="151" t="s">
        <v>201</v>
      </c>
      <c r="E102" s="158" t="s">
        <v>19</v>
      </c>
      <c r="F102" s="159" t="s">
        <v>4575</v>
      </c>
      <c r="H102" s="160">
        <v>19.39</v>
      </c>
      <c r="I102" s="161"/>
      <c r="L102" s="157"/>
      <c r="M102" s="162"/>
      <c r="T102" s="163"/>
      <c r="AT102" s="158" t="s">
        <v>201</v>
      </c>
      <c r="AU102" s="158" t="s">
        <v>87</v>
      </c>
      <c r="AV102" s="13" t="s">
        <v>87</v>
      </c>
      <c r="AW102" s="13" t="s">
        <v>33</v>
      </c>
      <c r="AX102" s="13" t="s">
        <v>74</v>
      </c>
      <c r="AY102" s="158" t="s">
        <v>187</v>
      </c>
    </row>
    <row r="103" spans="2:65" s="15" customFormat="1">
      <c r="B103" s="171"/>
      <c r="D103" s="151" t="s">
        <v>201</v>
      </c>
      <c r="E103" s="172" t="s">
        <v>19</v>
      </c>
      <c r="F103" s="173" t="s">
        <v>207</v>
      </c>
      <c r="H103" s="174">
        <v>28.3</v>
      </c>
      <c r="I103" s="175"/>
      <c r="L103" s="171"/>
      <c r="M103" s="176"/>
      <c r="T103" s="177"/>
      <c r="AT103" s="172" t="s">
        <v>201</v>
      </c>
      <c r="AU103" s="172" t="s">
        <v>87</v>
      </c>
      <c r="AV103" s="15" t="s">
        <v>193</v>
      </c>
      <c r="AW103" s="15" t="s">
        <v>33</v>
      </c>
      <c r="AX103" s="15" t="s">
        <v>81</v>
      </c>
      <c r="AY103" s="172" t="s">
        <v>187</v>
      </c>
    </row>
    <row r="104" spans="2:65" s="1" customFormat="1" ht="62.7" customHeight="1">
      <c r="B104" s="33"/>
      <c r="C104" s="133" t="s">
        <v>96</v>
      </c>
      <c r="D104" s="133" t="s">
        <v>189</v>
      </c>
      <c r="E104" s="134" t="s">
        <v>1101</v>
      </c>
      <c r="F104" s="135" t="s">
        <v>1102</v>
      </c>
      <c r="G104" s="136" t="s">
        <v>142</v>
      </c>
      <c r="H104" s="137">
        <v>28.3</v>
      </c>
      <c r="I104" s="138"/>
      <c r="J104" s="139">
        <f>ROUND(I104*H104,2)</f>
        <v>0</v>
      </c>
      <c r="K104" s="135" t="s">
        <v>197</v>
      </c>
      <c r="L104" s="33"/>
      <c r="M104" s="140" t="s">
        <v>19</v>
      </c>
      <c r="N104" s="141" t="s">
        <v>46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193</v>
      </c>
      <c r="AT104" s="144" t="s">
        <v>189</v>
      </c>
      <c r="AU104" s="144" t="s">
        <v>87</v>
      </c>
      <c r="AY104" s="18" t="s">
        <v>187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8" t="s">
        <v>87</v>
      </c>
      <c r="BK104" s="145">
        <f>ROUND(I104*H104,2)</f>
        <v>0</v>
      </c>
      <c r="BL104" s="18" t="s">
        <v>193</v>
      </c>
      <c r="BM104" s="144" t="s">
        <v>4576</v>
      </c>
    </row>
    <row r="105" spans="2:65" s="1" customFormat="1">
      <c r="B105" s="33"/>
      <c r="D105" s="146" t="s">
        <v>199</v>
      </c>
      <c r="F105" s="147" t="s">
        <v>1104</v>
      </c>
      <c r="I105" s="148"/>
      <c r="L105" s="33"/>
      <c r="M105" s="149"/>
      <c r="T105" s="52"/>
      <c r="AT105" s="18" t="s">
        <v>199</v>
      </c>
      <c r="AU105" s="18" t="s">
        <v>87</v>
      </c>
    </row>
    <row r="106" spans="2:65" s="12" customFormat="1">
      <c r="B106" s="150"/>
      <c r="D106" s="151" t="s">
        <v>201</v>
      </c>
      <c r="E106" s="152" t="s">
        <v>19</v>
      </c>
      <c r="F106" s="153" t="s">
        <v>4577</v>
      </c>
      <c r="H106" s="152" t="s">
        <v>19</v>
      </c>
      <c r="I106" s="154"/>
      <c r="L106" s="150"/>
      <c r="M106" s="155"/>
      <c r="T106" s="156"/>
      <c r="AT106" s="152" t="s">
        <v>201</v>
      </c>
      <c r="AU106" s="152" t="s">
        <v>87</v>
      </c>
      <c r="AV106" s="12" t="s">
        <v>81</v>
      </c>
      <c r="AW106" s="12" t="s">
        <v>33</v>
      </c>
      <c r="AX106" s="12" t="s">
        <v>74</v>
      </c>
      <c r="AY106" s="152" t="s">
        <v>187</v>
      </c>
    </row>
    <row r="107" spans="2:65" s="13" customFormat="1">
      <c r="B107" s="157"/>
      <c r="D107" s="151" t="s">
        <v>201</v>
      </c>
      <c r="E107" s="158" t="s">
        <v>19</v>
      </c>
      <c r="F107" s="159" t="s">
        <v>4574</v>
      </c>
      <c r="H107" s="160">
        <v>8.91</v>
      </c>
      <c r="I107" s="161"/>
      <c r="L107" s="157"/>
      <c r="M107" s="162"/>
      <c r="T107" s="163"/>
      <c r="AT107" s="158" t="s">
        <v>201</v>
      </c>
      <c r="AU107" s="158" t="s">
        <v>87</v>
      </c>
      <c r="AV107" s="13" t="s">
        <v>87</v>
      </c>
      <c r="AW107" s="13" t="s">
        <v>33</v>
      </c>
      <c r="AX107" s="13" t="s">
        <v>74</v>
      </c>
      <c r="AY107" s="158" t="s">
        <v>187</v>
      </c>
    </row>
    <row r="108" spans="2:65" s="13" customFormat="1">
      <c r="B108" s="157"/>
      <c r="D108" s="151" t="s">
        <v>201</v>
      </c>
      <c r="E108" s="158" t="s">
        <v>19</v>
      </c>
      <c r="F108" s="159" t="s">
        <v>4575</v>
      </c>
      <c r="H108" s="160">
        <v>19.39</v>
      </c>
      <c r="I108" s="161"/>
      <c r="L108" s="157"/>
      <c r="M108" s="162"/>
      <c r="T108" s="163"/>
      <c r="AT108" s="158" t="s">
        <v>201</v>
      </c>
      <c r="AU108" s="158" t="s">
        <v>87</v>
      </c>
      <c r="AV108" s="13" t="s">
        <v>87</v>
      </c>
      <c r="AW108" s="13" t="s">
        <v>33</v>
      </c>
      <c r="AX108" s="13" t="s">
        <v>74</v>
      </c>
      <c r="AY108" s="158" t="s">
        <v>187</v>
      </c>
    </row>
    <row r="109" spans="2:65" s="15" customFormat="1">
      <c r="B109" s="171"/>
      <c r="D109" s="151" t="s">
        <v>201</v>
      </c>
      <c r="E109" s="172" t="s">
        <v>19</v>
      </c>
      <c r="F109" s="173" t="s">
        <v>207</v>
      </c>
      <c r="H109" s="174">
        <v>28.3</v>
      </c>
      <c r="I109" s="175"/>
      <c r="L109" s="171"/>
      <c r="M109" s="176"/>
      <c r="T109" s="177"/>
      <c r="AT109" s="172" t="s">
        <v>201</v>
      </c>
      <c r="AU109" s="172" t="s">
        <v>87</v>
      </c>
      <c r="AV109" s="15" t="s">
        <v>193</v>
      </c>
      <c r="AW109" s="15" t="s">
        <v>33</v>
      </c>
      <c r="AX109" s="15" t="s">
        <v>81</v>
      </c>
      <c r="AY109" s="172" t="s">
        <v>187</v>
      </c>
    </row>
    <row r="110" spans="2:65" s="1" customFormat="1" ht="37.950000000000003" customHeight="1">
      <c r="B110" s="33"/>
      <c r="C110" s="133" t="s">
        <v>193</v>
      </c>
      <c r="D110" s="133" t="s">
        <v>189</v>
      </c>
      <c r="E110" s="134" t="s">
        <v>1111</v>
      </c>
      <c r="F110" s="135" t="s">
        <v>1112</v>
      </c>
      <c r="G110" s="136" t="s">
        <v>142</v>
      </c>
      <c r="H110" s="137">
        <v>45.12</v>
      </c>
      <c r="I110" s="138"/>
      <c r="J110" s="139">
        <f>ROUND(I110*H110,2)</f>
        <v>0</v>
      </c>
      <c r="K110" s="135" t="s">
        <v>197</v>
      </c>
      <c r="L110" s="33"/>
      <c r="M110" s="140" t="s">
        <v>19</v>
      </c>
      <c r="N110" s="141" t="s">
        <v>46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193</v>
      </c>
      <c r="AT110" s="144" t="s">
        <v>189</v>
      </c>
      <c r="AU110" s="144" t="s">
        <v>87</v>
      </c>
      <c r="AY110" s="18" t="s">
        <v>187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8" t="s">
        <v>87</v>
      </c>
      <c r="BK110" s="145">
        <f>ROUND(I110*H110,2)</f>
        <v>0</v>
      </c>
      <c r="BL110" s="18" t="s">
        <v>193</v>
      </c>
      <c r="BM110" s="144" t="s">
        <v>4578</v>
      </c>
    </row>
    <row r="111" spans="2:65" s="1" customFormat="1">
      <c r="B111" s="33"/>
      <c r="D111" s="146" t="s">
        <v>199</v>
      </c>
      <c r="F111" s="147" t="s">
        <v>1114</v>
      </c>
      <c r="I111" s="148"/>
      <c r="L111" s="33"/>
      <c r="M111" s="149"/>
      <c r="T111" s="52"/>
      <c r="AT111" s="18" t="s">
        <v>199</v>
      </c>
      <c r="AU111" s="18" t="s">
        <v>87</v>
      </c>
    </row>
    <row r="112" spans="2:65" s="12" customFormat="1">
      <c r="B112" s="150"/>
      <c r="D112" s="151" t="s">
        <v>201</v>
      </c>
      <c r="E112" s="152" t="s">
        <v>19</v>
      </c>
      <c r="F112" s="153" t="s">
        <v>1105</v>
      </c>
      <c r="H112" s="152" t="s">
        <v>19</v>
      </c>
      <c r="I112" s="154"/>
      <c r="L112" s="150"/>
      <c r="M112" s="155"/>
      <c r="T112" s="156"/>
      <c r="AT112" s="152" t="s">
        <v>201</v>
      </c>
      <c r="AU112" s="152" t="s">
        <v>87</v>
      </c>
      <c r="AV112" s="12" t="s">
        <v>81</v>
      </c>
      <c r="AW112" s="12" t="s">
        <v>33</v>
      </c>
      <c r="AX112" s="12" t="s">
        <v>74</v>
      </c>
      <c r="AY112" s="152" t="s">
        <v>187</v>
      </c>
    </row>
    <row r="113" spans="2:65" s="13" customFormat="1">
      <c r="B113" s="157"/>
      <c r="D113" s="151" t="s">
        <v>201</v>
      </c>
      <c r="E113" s="158" t="s">
        <v>19</v>
      </c>
      <c r="F113" s="159" t="s">
        <v>1106</v>
      </c>
      <c r="H113" s="160">
        <v>16.82</v>
      </c>
      <c r="I113" s="161"/>
      <c r="L113" s="157"/>
      <c r="M113" s="162"/>
      <c r="T113" s="163"/>
      <c r="AT113" s="158" t="s">
        <v>201</v>
      </c>
      <c r="AU113" s="158" t="s">
        <v>87</v>
      </c>
      <c r="AV113" s="13" t="s">
        <v>87</v>
      </c>
      <c r="AW113" s="13" t="s">
        <v>33</v>
      </c>
      <c r="AX113" s="13" t="s">
        <v>74</v>
      </c>
      <c r="AY113" s="158" t="s">
        <v>187</v>
      </c>
    </row>
    <row r="114" spans="2:65" s="13" customFormat="1">
      <c r="B114" s="157"/>
      <c r="D114" s="151" t="s">
        <v>201</v>
      </c>
      <c r="E114" s="158" t="s">
        <v>19</v>
      </c>
      <c r="F114" s="159" t="s">
        <v>4574</v>
      </c>
      <c r="H114" s="160">
        <v>8.91</v>
      </c>
      <c r="I114" s="161"/>
      <c r="L114" s="157"/>
      <c r="M114" s="162"/>
      <c r="T114" s="163"/>
      <c r="AT114" s="158" t="s">
        <v>201</v>
      </c>
      <c r="AU114" s="158" t="s">
        <v>87</v>
      </c>
      <c r="AV114" s="13" t="s">
        <v>87</v>
      </c>
      <c r="AW114" s="13" t="s">
        <v>33</v>
      </c>
      <c r="AX114" s="13" t="s">
        <v>74</v>
      </c>
      <c r="AY114" s="158" t="s">
        <v>187</v>
      </c>
    </row>
    <row r="115" spans="2:65" s="13" customFormat="1">
      <c r="B115" s="157"/>
      <c r="D115" s="151" t="s">
        <v>201</v>
      </c>
      <c r="E115" s="158" t="s">
        <v>19</v>
      </c>
      <c r="F115" s="159" t="s">
        <v>4575</v>
      </c>
      <c r="H115" s="160">
        <v>19.39</v>
      </c>
      <c r="I115" s="161"/>
      <c r="L115" s="157"/>
      <c r="M115" s="162"/>
      <c r="T115" s="163"/>
      <c r="AT115" s="158" t="s">
        <v>201</v>
      </c>
      <c r="AU115" s="158" t="s">
        <v>87</v>
      </c>
      <c r="AV115" s="13" t="s">
        <v>87</v>
      </c>
      <c r="AW115" s="13" t="s">
        <v>33</v>
      </c>
      <c r="AX115" s="13" t="s">
        <v>74</v>
      </c>
      <c r="AY115" s="158" t="s">
        <v>187</v>
      </c>
    </row>
    <row r="116" spans="2:65" s="15" customFormat="1">
      <c r="B116" s="171"/>
      <c r="D116" s="151" t="s">
        <v>201</v>
      </c>
      <c r="E116" s="172" t="s">
        <v>19</v>
      </c>
      <c r="F116" s="173" t="s">
        <v>207</v>
      </c>
      <c r="H116" s="174">
        <v>45.12</v>
      </c>
      <c r="I116" s="175"/>
      <c r="L116" s="171"/>
      <c r="M116" s="176"/>
      <c r="T116" s="177"/>
      <c r="AT116" s="172" t="s">
        <v>201</v>
      </c>
      <c r="AU116" s="172" t="s">
        <v>87</v>
      </c>
      <c r="AV116" s="15" t="s">
        <v>193</v>
      </c>
      <c r="AW116" s="15" t="s">
        <v>33</v>
      </c>
      <c r="AX116" s="15" t="s">
        <v>81</v>
      </c>
      <c r="AY116" s="172" t="s">
        <v>187</v>
      </c>
    </row>
    <row r="117" spans="2:65" s="1" customFormat="1" ht="33" customHeight="1">
      <c r="B117" s="33"/>
      <c r="C117" s="133" t="s">
        <v>219</v>
      </c>
      <c r="D117" s="133" t="s">
        <v>189</v>
      </c>
      <c r="E117" s="134" t="s">
        <v>4579</v>
      </c>
      <c r="F117" s="135" t="s">
        <v>4580</v>
      </c>
      <c r="G117" s="136" t="s">
        <v>138</v>
      </c>
      <c r="H117" s="137">
        <v>168.2</v>
      </c>
      <c r="I117" s="138"/>
      <c r="J117" s="139">
        <f>ROUND(I117*H117,2)</f>
        <v>0</v>
      </c>
      <c r="K117" s="135" t="s">
        <v>197</v>
      </c>
      <c r="L117" s="33"/>
      <c r="M117" s="140" t="s">
        <v>19</v>
      </c>
      <c r="N117" s="141" t="s">
        <v>46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193</v>
      </c>
      <c r="AT117" s="144" t="s">
        <v>189</v>
      </c>
      <c r="AU117" s="144" t="s">
        <v>87</v>
      </c>
      <c r="AY117" s="18" t="s">
        <v>187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8" t="s">
        <v>87</v>
      </c>
      <c r="BK117" s="145">
        <f>ROUND(I117*H117,2)</f>
        <v>0</v>
      </c>
      <c r="BL117" s="18" t="s">
        <v>193</v>
      </c>
      <c r="BM117" s="144" t="s">
        <v>4581</v>
      </c>
    </row>
    <row r="118" spans="2:65" s="1" customFormat="1">
      <c r="B118" s="33"/>
      <c r="D118" s="146" t="s">
        <v>199</v>
      </c>
      <c r="F118" s="147" t="s">
        <v>4582</v>
      </c>
      <c r="I118" s="148"/>
      <c r="L118" s="33"/>
      <c r="M118" s="149"/>
      <c r="T118" s="52"/>
      <c r="AT118" s="18" t="s">
        <v>199</v>
      </c>
      <c r="AU118" s="18" t="s">
        <v>87</v>
      </c>
    </row>
    <row r="119" spans="2:65" s="13" customFormat="1">
      <c r="B119" s="157"/>
      <c r="D119" s="151" t="s">
        <v>201</v>
      </c>
      <c r="E119" s="158" t="s">
        <v>19</v>
      </c>
      <c r="F119" s="159" t="s">
        <v>4583</v>
      </c>
      <c r="H119" s="160">
        <v>168.2</v>
      </c>
      <c r="I119" s="161"/>
      <c r="L119" s="157"/>
      <c r="M119" s="162"/>
      <c r="T119" s="163"/>
      <c r="AT119" s="158" t="s">
        <v>201</v>
      </c>
      <c r="AU119" s="158" t="s">
        <v>87</v>
      </c>
      <c r="AV119" s="13" t="s">
        <v>87</v>
      </c>
      <c r="AW119" s="13" t="s">
        <v>33</v>
      </c>
      <c r="AX119" s="13" t="s">
        <v>74</v>
      </c>
      <c r="AY119" s="158" t="s">
        <v>187</v>
      </c>
    </row>
    <row r="120" spans="2:65" s="15" customFormat="1">
      <c r="B120" s="171"/>
      <c r="D120" s="151" t="s">
        <v>201</v>
      </c>
      <c r="E120" s="172" t="s">
        <v>19</v>
      </c>
      <c r="F120" s="173" t="s">
        <v>207</v>
      </c>
      <c r="H120" s="174">
        <v>168.2</v>
      </c>
      <c r="I120" s="175"/>
      <c r="L120" s="171"/>
      <c r="M120" s="176"/>
      <c r="T120" s="177"/>
      <c r="AT120" s="172" t="s">
        <v>201</v>
      </c>
      <c r="AU120" s="172" t="s">
        <v>87</v>
      </c>
      <c r="AV120" s="15" t="s">
        <v>193</v>
      </c>
      <c r="AW120" s="15" t="s">
        <v>33</v>
      </c>
      <c r="AX120" s="15" t="s">
        <v>81</v>
      </c>
      <c r="AY120" s="172" t="s">
        <v>187</v>
      </c>
    </row>
    <row r="121" spans="2:65" s="11" customFormat="1" ht="22.95" customHeight="1">
      <c r="B121" s="121"/>
      <c r="D121" s="122" t="s">
        <v>73</v>
      </c>
      <c r="E121" s="131" t="s">
        <v>219</v>
      </c>
      <c r="F121" s="131" t="s">
        <v>4584</v>
      </c>
      <c r="I121" s="124"/>
      <c r="J121" s="132">
        <f>BK121</f>
        <v>0</v>
      </c>
      <c r="L121" s="121"/>
      <c r="M121" s="126"/>
      <c r="P121" s="127">
        <f>SUM(P122:P157)</f>
        <v>0</v>
      </c>
      <c r="R121" s="127">
        <f>SUM(R122:R157)</f>
        <v>28.32048</v>
      </c>
      <c r="T121" s="128">
        <f>SUM(T122:T157)</f>
        <v>0</v>
      </c>
      <c r="AR121" s="122" t="s">
        <v>81</v>
      </c>
      <c r="AT121" s="129" t="s">
        <v>73</v>
      </c>
      <c r="AU121" s="129" t="s">
        <v>81</v>
      </c>
      <c r="AY121" s="122" t="s">
        <v>187</v>
      </c>
      <c r="BK121" s="130">
        <f>SUM(BK122:BK157)</f>
        <v>0</v>
      </c>
    </row>
    <row r="122" spans="2:65" s="1" customFormat="1" ht="37.950000000000003" customHeight="1">
      <c r="B122" s="33"/>
      <c r="C122" s="133" t="s">
        <v>224</v>
      </c>
      <c r="D122" s="133" t="s">
        <v>189</v>
      </c>
      <c r="E122" s="134" t="s">
        <v>4585</v>
      </c>
      <c r="F122" s="135" t="s">
        <v>4586</v>
      </c>
      <c r="G122" s="136" t="s">
        <v>138</v>
      </c>
      <c r="H122" s="137">
        <v>29.7</v>
      </c>
      <c r="I122" s="138"/>
      <c r="J122" s="139">
        <f>ROUND(I122*H122,2)</f>
        <v>0</v>
      </c>
      <c r="K122" s="135" t="s">
        <v>197</v>
      </c>
      <c r="L122" s="33"/>
      <c r="M122" s="140" t="s">
        <v>19</v>
      </c>
      <c r="N122" s="141" t="s">
        <v>46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193</v>
      </c>
      <c r="AT122" s="144" t="s">
        <v>189</v>
      </c>
      <c r="AU122" s="144" t="s">
        <v>87</v>
      </c>
      <c r="AY122" s="18" t="s">
        <v>187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8" t="s">
        <v>87</v>
      </c>
      <c r="BK122" s="145">
        <f>ROUND(I122*H122,2)</f>
        <v>0</v>
      </c>
      <c r="BL122" s="18" t="s">
        <v>193</v>
      </c>
      <c r="BM122" s="144" t="s">
        <v>4587</v>
      </c>
    </row>
    <row r="123" spans="2:65" s="1" customFormat="1">
      <c r="B123" s="33"/>
      <c r="D123" s="146" t="s">
        <v>199</v>
      </c>
      <c r="F123" s="147" t="s">
        <v>4588</v>
      </c>
      <c r="I123" s="148"/>
      <c r="L123" s="33"/>
      <c r="M123" s="149"/>
      <c r="T123" s="52"/>
      <c r="AT123" s="18" t="s">
        <v>199</v>
      </c>
      <c r="AU123" s="18" t="s">
        <v>87</v>
      </c>
    </row>
    <row r="124" spans="2:65" s="13" customFormat="1">
      <c r="B124" s="157"/>
      <c r="D124" s="151" t="s">
        <v>201</v>
      </c>
      <c r="E124" s="158" t="s">
        <v>19</v>
      </c>
      <c r="F124" s="159" t="s">
        <v>4561</v>
      </c>
      <c r="H124" s="160">
        <v>29.7</v>
      </c>
      <c r="I124" s="161"/>
      <c r="L124" s="157"/>
      <c r="M124" s="162"/>
      <c r="T124" s="163"/>
      <c r="AT124" s="158" t="s">
        <v>201</v>
      </c>
      <c r="AU124" s="158" t="s">
        <v>87</v>
      </c>
      <c r="AV124" s="13" t="s">
        <v>87</v>
      </c>
      <c r="AW124" s="13" t="s">
        <v>33</v>
      </c>
      <c r="AX124" s="13" t="s">
        <v>74</v>
      </c>
      <c r="AY124" s="158" t="s">
        <v>187</v>
      </c>
    </row>
    <row r="125" spans="2:65" s="15" customFormat="1">
      <c r="B125" s="171"/>
      <c r="D125" s="151" t="s">
        <v>201</v>
      </c>
      <c r="E125" s="172" t="s">
        <v>19</v>
      </c>
      <c r="F125" s="173" t="s">
        <v>207</v>
      </c>
      <c r="H125" s="174">
        <v>29.7</v>
      </c>
      <c r="I125" s="175"/>
      <c r="L125" s="171"/>
      <c r="M125" s="176"/>
      <c r="T125" s="177"/>
      <c r="AT125" s="172" t="s">
        <v>201</v>
      </c>
      <c r="AU125" s="172" t="s">
        <v>87</v>
      </c>
      <c r="AV125" s="15" t="s">
        <v>193</v>
      </c>
      <c r="AW125" s="15" t="s">
        <v>33</v>
      </c>
      <c r="AX125" s="15" t="s">
        <v>81</v>
      </c>
      <c r="AY125" s="172" t="s">
        <v>187</v>
      </c>
    </row>
    <row r="126" spans="2:65" s="1" customFormat="1" ht="44.25" customHeight="1">
      <c r="B126" s="33"/>
      <c r="C126" s="133" t="s">
        <v>230</v>
      </c>
      <c r="D126" s="133" t="s">
        <v>189</v>
      </c>
      <c r="E126" s="134" t="s">
        <v>4589</v>
      </c>
      <c r="F126" s="135" t="s">
        <v>4590</v>
      </c>
      <c r="G126" s="136" t="s">
        <v>138</v>
      </c>
      <c r="H126" s="137">
        <v>138.5</v>
      </c>
      <c r="I126" s="138"/>
      <c r="J126" s="139">
        <f>ROUND(I126*H126,2)</f>
        <v>0</v>
      </c>
      <c r="K126" s="135" t="s">
        <v>197</v>
      </c>
      <c r="L126" s="33"/>
      <c r="M126" s="140" t="s">
        <v>19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193</v>
      </c>
      <c r="AT126" s="144" t="s">
        <v>189</v>
      </c>
      <c r="AU126" s="144" t="s">
        <v>87</v>
      </c>
      <c r="AY126" s="18" t="s">
        <v>187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87</v>
      </c>
      <c r="BK126" s="145">
        <f>ROUND(I126*H126,2)</f>
        <v>0</v>
      </c>
      <c r="BL126" s="18" t="s">
        <v>193</v>
      </c>
      <c r="BM126" s="144" t="s">
        <v>4591</v>
      </c>
    </row>
    <row r="127" spans="2:65" s="1" customFormat="1">
      <c r="B127" s="33"/>
      <c r="D127" s="146" t="s">
        <v>199</v>
      </c>
      <c r="F127" s="147" t="s">
        <v>4592</v>
      </c>
      <c r="I127" s="148"/>
      <c r="L127" s="33"/>
      <c r="M127" s="149"/>
      <c r="T127" s="52"/>
      <c r="AT127" s="18" t="s">
        <v>199</v>
      </c>
      <c r="AU127" s="18" t="s">
        <v>87</v>
      </c>
    </row>
    <row r="128" spans="2:65" s="13" customFormat="1">
      <c r="B128" s="157"/>
      <c r="D128" s="151" t="s">
        <v>201</v>
      </c>
      <c r="E128" s="158" t="s">
        <v>19</v>
      </c>
      <c r="F128" s="159" t="s">
        <v>4558</v>
      </c>
      <c r="H128" s="160">
        <v>138.5</v>
      </c>
      <c r="I128" s="161"/>
      <c r="L128" s="157"/>
      <c r="M128" s="162"/>
      <c r="T128" s="163"/>
      <c r="AT128" s="158" t="s">
        <v>201</v>
      </c>
      <c r="AU128" s="158" t="s">
        <v>87</v>
      </c>
      <c r="AV128" s="13" t="s">
        <v>87</v>
      </c>
      <c r="AW128" s="13" t="s">
        <v>33</v>
      </c>
      <c r="AX128" s="13" t="s">
        <v>74</v>
      </c>
      <c r="AY128" s="158" t="s">
        <v>187</v>
      </c>
    </row>
    <row r="129" spans="2:65" s="15" customFormat="1">
      <c r="B129" s="171"/>
      <c r="D129" s="151" t="s">
        <v>201</v>
      </c>
      <c r="E129" s="172" t="s">
        <v>19</v>
      </c>
      <c r="F129" s="173" t="s">
        <v>207</v>
      </c>
      <c r="H129" s="174">
        <v>138.5</v>
      </c>
      <c r="I129" s="175"/>
      <c r="L129" s="171"/>
      <c r="M129" s="176"/>
      <c r="T129" s="177"/>
      <c r="AT129" s="172" t="s">
        <v>201</v>
      </c>
      <c r="AU129" s="172" t="s">
        <v>87</v>
      </c>
      <c r="AV129" s="15" t="s">
        <v>193</v>
      </c>
      <c r="AW129" s="15" t="s">
        <v>33</v>
      </c>
      <c r="AX129" s="15" t="s">
        <v>81</v>
      </c>
      <c r="AY129" s="172" t="s">
        <v>187</v>
      </c>
    </row>
    <row r="130" spans="2:65" s="1" customFormat="1" ht="44.25" customHeight="1">
      <c r="B130" s="33"/>
      <c r="C130" s="133" t="s">
        <v>237</v>
      </c>
      <c r="D130" s="133" t="s">
        <v>189</v>
      </c>
      <c r="E130" s="134" t="s">
        <v>4593</v>
      </c>
      <c r="F130" s="135" t="s">
        <v>4594</v>
      </c>
      <c r="G130" s="136" t="s">
        <v>138</v>
      </c>
      <c r="H130" s="137">
        <v>138.5</v>
      </c>
      <c r="I130" s="138"/>
      <c r="J130" s="139">
        <f>ROUND(I130*H130,2)</f>
        <v>0</v>
      </c>
      <c r="K130" s="135" t="s">
        <v>197</v>
      </c>
      <c r="L130" s="33"/>
      <c r="M130" s="140" t="s">
        <v>19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193</v>
      </c>
      <c r="AT130" s="144" t="s">
        <v>189</v>
      </c>
      <c r="AU130" s="144" t="s">
        <v>87</v>
      </c>
      <c r="AY130" s="18" t="s">
        <v>187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87</v>
      </c>
      <c r="BK130" s="145">
        <f>ROUND(I130*H130,2)</f>
        <v>0</v>
      </c>
      <c r="BL130" s="18" t="s">
        <v>193</v>
      </c>
      <c r="BM130" s="144" t="s">
        <v>4595</v>
      </c>
    </row>
    <row r="131" spans="2:65" s="1" customFormat="1">
      <c r="B131" s="33"/>
      <c r="D131" s="146" t="s">
        <v>199</v>
      </c>
      <c r="F131" s="147" t="s">
        <v>4596</v>
      </c>
      <c r="I131" s="148"/>
      <c r="L131" s="33"/>
      <c r="M131" s="149"/>
      <c r="T131" s="52"/>
      <c r="AT131" s="18" t="s">
        <v>199</v>
      </c>
      <c r="AU131" s="18" t="s">
        <v>87</v>
      </c>
    </row>
    <row r="132" spans="2:65" s="13" customFormat="1">
      <c r="B132" s="157"/>
      <c r="D132" s="151" t="s">
        <v>201</v>
      </c>
      <c r="E132" s="158" t="s">
        <v>19</v>
      </c>
      <c r="F132" s="159" t="s">
        <v>4558</v>
      </c>
      <c r="H132" s="160">
        <v>138.5</v>
      </c>
      <c r="I132" s="161"/>
      <c r="L132" s="157"/>
      <c r="M132" s="162"/>
      <c r="T132" s="163"/>
      <c r="AT132" s="158" t="s">
        <v>201</v>
      </c>
      <c r="AU132" s="158" t="s">
        <v>87</v>
      </c>
      <c r="AV132" s="13" t="s">
        <v>87</v>
      </c>
      <c r="AW132" s="13" t="s">
        <v>33</v>
      </c>
      <c r="AX132" s="13" t="s">
        <v>74</v>
      </c>
      <c r="AY132" s="158" t="s">
        <v>187</v>
      </c>
    </row>
    <row r="133" spans="2:65" s="15" customFormat="1">
      <c r="B133" s="171"/>
      <c r="D133" s="151" t="s">
        <v>201</v>
      </c>
      <c r="E133" s="172" t="s">
        <v>19</v>
      </c>
      <c r="F133" s="173" t="s">
        <v>207</v>
      </c>
      <c r="H133" s="174">
        <v>138.5</v>
      </c>
      <c r="I133" s="175"/>
      <c r="L133" s="171"/>
      <c r="M133" s="176"/>
      <c r="T133" s="177"/>
      <c r="AT133" s="172" t="s">
        <v>201</v>
      </c>
      <c r="AU133" s="172" t="s">
        <v>87</v>
      </c>
      <c r="AV133" s="15" t="s">
        <v>193</v>
      </c>
      <c r="AW133" s="15" t="s">
        <v>33</v>
      </c>
      <c r="AX133" s="15" t="s">
        <v>81</v>
      </c>
      <c r="AY133" s="172" t="s">
        <v>187</v>
      </c>
    </row>
    <row r="134" spans="2:65" s="1" customFormat="1" ht="49.2" customHeight="1">
      <c r="B134" s="33"/>
      <c r="C134" s="133" t="s">
        <v>245</v>
      </c>
      <c r="D134" s="133" t="s">
        <v>189</v>
      </c>
      <c r="E134" s="134" t="s">
        <v>4597</v>
      </c>
      <c r="F134" s="135" t="s">
        <v>4598</v>
      </c>
      <c r="G134" s="136" t="s">
        <v>138</v>
      </c>
      <c r="H134" s="137">
        <v>29.7</v>
      </c>
      <c r="I134" s="138"/>
      <c r="J134" s="139">
        <f>ROUND(I134*H134,2)</f>
        <v>0</v>
      </c>
      <c r="K134" s="135" t="s">
        <v>197</v>
      </c>
      <c r="L134" s="33"/>
      <c r="M134" s="140" t="s">
        <v>19</v>
      </c>
      <c r="N134" s="141" t="s">
        <v>46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193</v>
      </c>
      <c r="AT134" s="144" t="s">
        <v>189</v>
      </c>
      <c r="AU134" s="144" t="s">
        <v>87</v>
      </c>
      <c r="AY134" s="18" t="s">
        <v>187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87</v>
      </c>
      <c r="BK134" s="145">
        <f>ROUND(I134*H134,2)</f>
        <v>0</v>
      </c>
      <c r="BL134" s="18" t="s">
        <v>193</v>
      </c>
      <c r="BM134" s="144" t="s">
        <v>4599</v>
      </c>
    </row>
    <row r="135" spans="2:65" s="1" customFormat="1">
      <c r="B135" s="33"/>
      <c r="D135" s="146" t="s">
        <v>199</v>
      </c>
      <c r="F135" s="147" t="s">
        <v>4600</v>
      </c>
      <c r="I135" s="148"/>
      <c r="L135" s="33"/>
      <c r="M135" s="149"/>
      <c r="T135" s="52"/>
      <c r="AT135" s="18" t="s">
        <v>199</v>
      </c>
      <c r="AU135" s="18" t="s">
        <v>87</v>
      </c>
    </row>
    <row r="136" spans="2:65" s="13" customFormat="1">
      <c r="B136" s="157"/>
      <c r="D136" s="151" t="s">
        <v>201</v>
      </c>
      <c r="E136" s="158" t="s">
        <v>19</v>
      </c>
      <c r="F136" s="159" t="s">
        <v>4561</v>
      </c>
      <c r="H136" s="160">
        <v>29.7</v>
      </c>
      <c r="I136" s="161"/>
      <c r="L136" s="157"/>
      <c r="M136" s="162"/>
      <c r="T136" s="163"/>
      <c r="AT136" s="158" t="s">
        <v>201</v>
      </c>
      <c r="AU136" s="158" t="s">
        <v>87</v>
      </c>
      <c r="AV136" s="13" t="s">
        <v>87</v>
      </c>
      <c r="AW136" s="13" t="s">
        <v>33</v>
      </c>
      <c r="AX136" s="13" t="s">
        <v>74</v>
      </c>
      <c r="AY136" s="158" t="s">
        <v>187</v>
      </c>
    </row>
    <row r="137" spans="2:65" s="15" customFormat="1">
      <c r="B137" s="171"/>
      <c r="D137" s="151" t="s">
        <v>201</v>
      </c>
      <c r="E137" s="172" t="s">
        <v>19</v>
      </c>
      <c r="F137" s="173" t="s">
        <v>207</v>
      </c>
      <c r="H137" s="174">
        <v>29.7</v>
      </c>
      <c r="I137" s="175"/>
      <c r="L137" s="171"/>
      <c r="M137" s="176"/>
      <c r="T137" s="177"/>
      <c r="AT137" s="172" t="s">
        <v>201</v>
      </c>
      <c r="AU137" s="172" t="s">
        <v>87</v>
      </c>
      <c r="AV137" s="15" t="s">
        <v>193</v>
      </c>
      <c r="AW137" s="15" t="s">
        <v>33</v>
      </c>
      <c r="AX137" s="15" t="s">
        <v>81</v>
      </c>
      <c r="AY137" s="172" t="s">
        <v>187</v>
      </c>
    </row>
    <row r="138" spans="2:65" s="1" customFormat="1" ht="24.15" customHeight="1">
      <c r="B138" s="33"/>
      <c r="C138" s="133" t="s">
        <v>255</v>
      </c>
      <c r="D138" s="133" t="s">
        <v>189</v>
      </c>
      <c r="E138" s="134" t="s">
        <v>4601</v>
      </c>
      <c r="F138" s="135" t="s">
        <v>4602</v>
      </c>
      <c r="G138" s="136" t="s">
        <v>138</v>
      </c>
      <c r="H138" s="137">
        <v>29.7</v>
      </c>
      <c r="I138" s="138"/>
      <c r="J138" s="139">
        <f>ROUND(I138*H138,2)</f>
        <v>0</v>
      </c>
      <c r="K138" s="135" t="s">
        <v>197</v>
      </c>
      <c r="L138" s="33"/>
      <c r="M138" s="140" t="s">
        <v>19</v>
      </c>
      <c r="N138" s="141" t="s">
        <v>46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193</v>
      </c>
      <c r="AT138" s="144" t="s">
        <v>189</v>
      </c>
      <c r="AU138" s="144" t="s">
        <v>87</v>
      </c>
      <c r="AY138" s="18" t="s">
        <v>187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87</v>
      </c>
      <c r="BK138" s="145">
        <f>ROUND(I138*H138,2)</f>
        <v>0</v>
      </c>
      <c r="BL138" s="18" t="s">
        <v>193</v>
      </c>
      <c r="BM138" s="144" t="s">
        <v>4603</v>
      </c>
    </row>
    <row r="139" spans="2:65" s="1" customFormat="1">
      <c r="B139" s="33"/>
      <c r="D139" s="146" t="s">
        <v>199</v>
      </c>
      <c r="F139" s="147" t="s">
        <v>4604</v>
      </c>
      <c r="I139" s="148"/>
      <c r="L139" s="33"/>
      <c r="M139" s="149"/>
      <c r="T139" s="52"/>
      <c r="AT139" s="18" t="s">
        <v>199</v>
      </c>
      <c r="AU139" s="18" t="s">
        <v>87</v>
      </c>
    </row>
    <row r="140" spans="2:65" s="13" customFormat="1">
      <c r="B140" s="157"/>
      <c r="D140" s="151" t="s">
        <v>201</v>
      </c>
      <c r="E140" s="158" t="s">
        <v>19</v>
      </c>
      <c r="F140" s="159" t="s">
        <v>4561</v>
      </c>
      <c r="H140" s="160">
        <v>29.7</v>
      </c>
      <c r="I140" s="161"/>
      <c r="L140" s="157"/>
      <c r="M140" s="162"/>
      <c r="T140" s="163"/>
      <c r="AT140" s="158" t="s">
        <v>201</v>
      </c>
      <c r="AU140" s="158" t="s">
        <v>87</v>
      </c>
      <c r="AV140" s="13" t="s">
        <v>87</v>
      </c>
      <c r="AW140" s="13" t="s">
        <v>33</v>
      </c>
      <c r="AX140" s="13" t="s">
        <v>74</v>
      </c>
      <c r="AY140" s="158" t="s">
        <v>187</v>
      </c>
    </row>
    <row r="141" spans="2:65" s="15" customFormat="1">
      <c r="B141" s="171"/>
      <c r="D141" s="151" t="s">
        <v>201</v>
      </c>
      <c r="E141" s="172" t="s">
        <v>19</v>
      </c>
      <c r="F141" s="173" t="s">
        <v>207</v>
      </c>
      <c r="H141" s="174">
        <v>29.7</v>
      </c>
      <c r="I141" s="175"/>
      <c r="L141" s="171"/>
      <c r="M141" s="176"/>
      <c r="T141" s="177"/>
      <c r="AT141" s="172" t="s">
        <v>201</v>
      </c>
      <c r="AU141" s="172" t="s">
        <v>87</v>
      </c>
      <c r="AV141" s="15" t="s">
        <v>193</v>
      </c>
      <c r="AW141" s="15" t="s">
        <v>33</v>
      </c>
      <c r="AX141" s="15" t="s">
        <v>81</v>
      </c>
      <c r="AY141" s="172" t="s">
        <v>187</v>
      </c>
    </row>
    <row r="142" spans="2:65" s="1" customFormat="1" ht="49.2" customHeight="1">
      <c r="B142" s="33"/>
      <c r="C142" s="133" t="s">
        <v>262</v>
      </c>
      <c r="D142" s="133" t="s">
        <v>189</v>
      </c>
      <c r="E142" s="134" t="s">
        <v>4605</v>
      </c>
      <c r="F142" s="135" t="s">
        <v>4606</v>
      </c>
      <c r="G142" s="136" t="s">
        <v>138</v>
      </c>
      <c r="H142" s="137">
        <v>29.7</v>
      </c>
      <c r="I142" s="138"/>
      <c r="J142" s="139">
        <f>ROUND(I142*H142,2)</f>
        <v>0</v>
      </c>
      <c r="K142" s="135" t="s">
        <v>197</v>
      </c>
      <c r="L142" s="33"/>
      <c r="M142" s="140" t="s">
        <v>19</v>
      </c>
      <c r="N142" s="141" t="s">
        <v>46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193</v>
      </c>
      <c r="AT142" s="144" t="s">
        <v>189</v>
      </c>
      <c r="AU142" s="144" t="s">
        <v>87</v>
      </c>
      <c r="AY142" s="18" t="s">
        <v>187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8" t="s">
        <v>87</v>
      </c>
      <c r="BK142" s="145">
        <f>ROUND(I142*H142,2)</f>
        <v>0</v>
      </c>
      <c r="BL142" s="18" t="s">
        <v>193</v>
      </c>
      <c r="BM142" s="144" t="s">
        <v>4607</v>
      </c>
    </row>
    <row r="143" spans="2:65" s="1" customFormat="1">
      <c r="B143" s="33"/>
      <c r="D143" s="146" t="s">
        <v>199</v>
      </c>
      <c r="F143" s="147" t="s">
        <v>4608</v>
      </c>
      <c r="I143" s="148"/>
      <c r="L143" s="33"/>
      <c r="M143" s="149"/>
      <c r="T143" s="52"/>
      <c r="AT143" s="18" t="s">
        <v>199</v>
      </c>
      <c r="AU143" s="18" t="s">
        <v>87</v>
      </c>
    </row>
    <row r="144" spans="2:65" s="12" customFormat="1">
      <c r="B144" s="150"/>
      <c r="D144" s="151" t="s">
        <v>201</v>
      </c>
      <c r="E144" s="152" t="s">
        <v>19</v>
      </c>
      <c r="F144" s="153" t="s">
        <v>387</v>
      </c>
      <c r="H144" s="152" t="s">
        <v>19</v>
      </c>
      <c r="I144" s="154"/>
      <c r="L144" s="150"/>
      <c r="M144" s="155"/>
      <c r="T144" s="156"/>
      <c r="AT144" s="152" t="s">
        <v>201</v>
      </c>
      <c r="AU144" s="152" t="s">
        <v>87</v>
      </c>
      <c r="AV144" s="12" t="s">
        <v>81</v>
      </c>
      <c r="AW144" s="12" t="s">
        <v>33</v>
      </c>
      <c r="AX144" s="12" t="s">
        <v>74</v>
      </c>
      <c r="AY144" s="152" t="s">
        <v>187</v>
      </c>
    </row>
    <row r="145" spans="2:65" s="12" customFormat="1">
      <c r="B145" s="150"/>
      <c r="D145" s="151" t="s">
        <v>201</v>
      </c>
      <c r="E145" s="152" t="s">
        <v>19</v>
      </c>
      <c r="F145" s="153" t="s">
        <v>4567</v>
      </c>
      <c r="H145" s="152" t="s">
        <v>19</v>
      </c>
      <c r="I145" s="154"/>
      <c r="L145" s="150"/>
      <c r="M145" s="155"/>
      <c r="T145" s="156"/>
      <c r="AT145" s="152" t="s">
        <v>201</v>
      </c>
      <c r="AU145" s="152" t="s">
        <v>87</v>
      </c>
      <c r="AV145" s="12" t="s">
        <v>81</v>
      </c>
      <c r="AW145" s="12" t="s">
        <v>33</v>
      </c>
      <c r="AX145" s="12" t="s">
        <v>74</v>
      </c>
      <c r="AY145" s="152" t="s">
        <v>187</v>
      </c>
    </row>
    <row r="146" spans="2:65" s="12" customFormat="1">
      <c r="B146" s="150"/>
      <c r="D146" s="151" t="s">
        <v>201</v>
      </c>
      <c r="E146" s="152" t="s">
        <v>19</v>
      </c>
      <c r="F146" s="153" t="s">
        <v>4568</v>
      </c>
      <c r="H146" s="152" t="s">
        <v>19</v>
      </c>
      <c r="I146" s="154"/>
      <c r="L146" s="150"/>
      <c r="M146" s="155"/>
      <c r="T146" s="156"/>
      <c r="AT146" s="152" t="s">
        <v>201</v>
      </c>
      <c r="AU146" s="152" t="s">
        <v>87</v>
      </c>
      <c r="AV146" s="12" t="s">
        <v>81</v>
      </c>
      <c r="AW146" s="12" t="s">
        <v>33</v>
      </c>
      <c r="AX146" s="12" t="s">
        <v>74</v>
      </c>
      <c r="AY146" s="152" t="s">
        <v>187</v>
      </c>
    </row>
    <row r="147" spans="2:65" s="13" customFormat="1">
      <c r="B147" s="157"/>
      <c r="D147" s="151" t="s">
        <v>201</v>
      </c>
      <c r="E147" s="158" t="s">
        <v>19</v>
      </c>
      <c r="F147" s="159" t="s">
        <v>4563</v>
      </c>
      <c r="H147" s="160">
        <v>29.7</v>
      </c>
      <c r="I147" s="161"/>
      <c r="L147" s="157"/>
      <c r="M147" s="162"/>
      <c r="T147" s="163"/>
      <c r="AT147" s="158" t="s">
        <v>201</v>
      </c>
      <c r="AU147" s="158" t="s">
        <v>87</v>
      </c>
      <c r="AV147" s="13" t="s">
        <v>87</v>
      </c>
      <c r="AW147" s="13" t="s">
        <v>33</v>
      </c>
      <c r="AX147" s="13" t="s">
        <v>74</v>
      </c>
      <c r="AY147" s="158" t="s">
        <v>187</v>
      </c>
    </row>
    <row r="148" spans="2:65" s="15" customFormat="1">
      <c r="B148" s="171"/>
      <c r="D148" s="151" t="s">
        <v>201</v>
      </c>
      <c r="E148" s="172" t="s">
        <v>4561</v>
      </c>
      <c r="F148" s="173" t="s">
        <v>207</v>
      </c>
      <c r="H148" s="174">
        <v>29.7</v>
      </c>
      <c r="I148" s="175"/>
      <c r="L148" s="171"/>
      <c r="M148" s="176"/>
      <c r="T148" s="177"/>
      <c r="AT148" s="172" t="s">
        <v>201</v>
      </c>
      <c r="AU148" s="172" t="s">
        <v>87</v>
      </c>
      <c r="AV148" s="15" t="s">
        <v>193</v>
      </c>
      <c r="AW148" s="15" t="s">
        <v>33</v>
      </c>
      <c r="AX148" s="15" t="s">
        <v>81</v>
      </c>
      <c r="AY148" s="172" t="s">
        <v>187</v>
      </c>
    </row>
    <row r="149" spans="2:65" s="1" customFormat="1" ht="78" customHeight="1">
      <c r="B149" s="33"/>
      <c r="C149" s="133" t="s">
        <v>8</v>
      </c>
      <c r="D149" s="133" t="s">
        <v>189</v>
      </c>
      <c r="E149" s="134" t="s">
        <v>4609</v>
      </c>
      <c r="F149" s="135" t="s">
        <v>4610</v>
      </c>
      <c r="G149" s="136" t="s">
        <v>138</v>
      </c>
      <c r="H149" s="137">
        <v>138.5</v>
      </c>
      <c r="I149" s="138"/>
      <c r="J149" s="139">
        <f>ROUND(I149*H149,2)</f>
        <v>0</v>
      </c>
      <c r="K149" s="135" t="s">
        <v>197</v>
      </c>
      <c r="L149" s="33"/>
      <c r="M149" s="140" t="s">
        <v>19</v>
      </c>
      <c r="N149" s="141" t="s">
        <v>46</v>
      </c>
      <c r="P149" s="142">
        <f>O149*H149</f>
        <v>0</v>
      </c>
      <c r="Q149" s="142">
        <v>8.9219999999999994E-2</v>
      </c>
      <c r="R149" s="142">
        <f>Q149*H149</f>
        <v>12.356969999999999</v>
      </c>
      <c r="S149" s="142">
        <v>0</v>
      </c>
      <c r="T149" s="143">
        <f>S149*H149</f>
        <v>0</v>
      </c>
      <c r="AR149" s="144" t="s">
        <v>193</v>
      </c>
      <c r="AT149" s="144" t="s">
        <v>189</v>
      </c>
      <c r="AU149" s="144" t="s">
        <v>87</v>
      </c>
      <c r="AY149" s="18" t="s">
        <v>187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8" t="s">
        <v>87</v>
      </c>
      <c r="BK149" s="145">
        <f>ROUND(I149*H149,2)</f>
        <v>0</v>
      </c>
      <c r="BL149" s="18" t="s">
        <v>193</v>
      </c>
      <c r="BM149" s="144" t="s">
        <v>4611</v>
      </c>
    </row>
    <row r="150" spans="2:65" s="1" customFormat="1">
      <c r="B150" s="33"/>
      <c r="D150" s="146" t="s">
        <v>199</v>
      </c>
      <c r="F150" s="147" t="s">
        <v>4612</v>
      </c>
      <c r="I150" s="148"/>
      <c r="L150" s="33"/>
      <c r="M150" s="149"/>
      <c r="T150" s="52"/>
      <c r="AT150" s="18" t="s">
        <v>199</v>
      </c>
      <c r="AU150" s="18" t="s">
        <v>87</v>
      </c>
    </row>
    <row r="151" spans="2:65" s="12" customFormat="1">
      <c r="B151" s="150"/>
      <c r="D151" s="151" t="s">
        <v>201</v>
      </c>
      <c r="E151" s="152" t="s">
        <v>19</v>
      </c>
      <c r="F151" s="153" t="s">
        <v>387</v>
      </c>
      <c r="H151" s="152" t="s">
        <v>19</v>
      </c>
      <c r="I151" s="154"/>
      <c r="L151" s="150"/>
      <c r="M151" s="155"/>
      <c r="T151" s="156"/>
      <c r="AT151" s="152" t="s">
        <v>201</v>
      </c>
      <c r="AU151" s="152" t="s">
        <v>87</v>
      </c>
      <c r="AV151" s="12" t="s">
        <v>81</v>
      </c>
      <c r="AW151" s="12" t="s">
        <v>33</v>
      </c>
      <c r="AX151" s="12" t="s">
        <v>74</v>
      </c>
      <c r="AY151" s="152" t="s">
        <v>187</v>
      </c>
    </row>
    <row r="152" spans="2:65" s="12" customFormat="1">
      <c r="B152" s="150"/>
      <c r="D152" s="151" t="s">
        <v>201</v>
      </c>
      <c r="E152" s="152" t="s">
        <v>19</v>
      </c>
      <c r="F152" s="153" t="s">
        <v>4567</v>
      </c>
      <c r="H152" s="152" t="s">
        <v>19</v>
      </c>
      <c r="I152" s="154"/>
      <c r="L152" s="150"/>
      <c r="M152" s="155"/>
      <c r="T152" s="156"/>
      <c r="AT152" s="152" t="s">
        <v>201</v>
      </c>
      <c r="AU152" s="152" t="s">
        <v>87</v>
      </c>
      <c r="AV152" s="12" t="s">
        <v>81</v>
      </c>
      <c r="AW152" s="12" t="s">
        <v>33</v>
      </c>
      <c r="AX152" s="12" t="s">
        <v>74</v>
      </c>
      <c r="AY152" s="152" t="s">
        <v>187</v>
      </c>
    </row>
    <row r="153" spans="2:65" s="12" customFormat="1">
      <c r="B153" s="150"/>
      <c r="D153" s="151" t="s">
        <v>201</v>
      </c>
      <c r="E153" s="152" t="s">
        <v>19</v>
      </c>
      <c r="F153" s="153" t="s">
        <v>4569</v>
      </c>
      <c r="H153" s="152" t="s">
        <v>19</v>
      </c>
      <c r="I153" s="154"/>
      <c r="L153" s="150"/>
      <c r="M153" s="155"/>
      <c r="T153" s="156"/>
      <c r="AT153" s="152" t="s">
        <v>201</v>
      </c>
      <c r="AU153" s="152" t="s">
        <v>87</v>
      </c>
      <c r="AV153" s="12" t="s">
        <v>81</v>
      </c>
      <c r="AW153" s="12" t="s">
        <v>33</v>
      </c>
      <c r="AX153" s="12" t="s">
        <v>74</v>
      </c>
      <c r="AY153" s="152" t="s">
        <v>187</v>
      </c>
    </row>
    <row r="154" spans="2:65" s="13" customFormat="1">
      <c r="B154" s="157"/>
      <c r="D154" s="151" t="s">
        <v>201</v>
      </c>
      <c r="E154" s="158" t="s">
        <v>19</v>
      </c>
      <c r="F154" s="159" t="s">
        <v>4560</v>
      </c>
      <c r="H154" s="160">
        <v>138.5</v>
      </c>
      <c r="I154" s="161"/>
      <c r="L154" s="157"/>
      <c r="M154" s="162"/>
      <c r="T154" s="163"/>
      <c r="AT154" s="158" t="s">
        <v>201</v>
      </c>
      <c r="AU154" s="158" t="s">
        <v>87</v>
      </c>
      <c r="AV154" s="13" t="s">
        <v>87</v>
      </c>
      <c r="AW154" s="13" t="s">
        <v>33</v>
      </c>
      <c r="AX154" s="13" t="s">
        <v>74</v>
      </c>
      <c r="AY154" s="158" t="s">
        <v>187</v>
      </c>
    </row>
    <row r="155" spans="2:65" s="15" customFormat="1">
      <c r="B155" s="171"/>
      <c r="D155" s="151" t="s">
        <v>201</v>
      </c>
      <c r="E155" s="172" t="s">
        <v>4558</v>
      </c>
      <c r="F155" s="173" t="s">
        <v>207</v>
      </c>
      <c r="H155" s="174">
        <v>138.5</v>
      </c>
      <c r="I155" s="175"/>
      <c r="L155" s="171"/>
      <c r="M155" s="176"/>
      <c r="T155" s="177"/>
      <c r="AT155" s="172" t="s">
        <v>201</v>
      </c>
      <c r="AU155" s="172" t="s">
        <v>87</v>
      </c>
      <c r="AV155" s="15" t="s">
        <v>193</v>
      </c>
      <c r="AW155" s="15" t="s">
        <v>33</v>
      </c>
      <c r="AX155" s="15" t="s">
        <v>81</v>
      </c>
      <c r="AY155" s="172" t="s">
        <v>187</v>
      </c>
    </row>
    <row r="156" spans="2:65" s="1" customFormat="1" ht="24.15" customHeight="1">
      <c r="B156" s="33"/>
      <c r="C156" s="178" t="s">
        <v>283</v>
      </c>
      <c r="D156" s="178" t="s">
        <v>238</v>
      </c>
      <c r="E156" s="179" t="s">
        <v>4613</v>
      </c>
      <c r="F156" s="180" t="s">
        <v>4614</v>
      </c>
      <c r="G156" s="181" t="s">
        <v>138</v>
      </c>
      <c r="H156" s="182">
        <v>141.27000000000001</v>
      </c>
      <c r="I156" s="183"/>
      <c r="J156" s="184">
        <f>ROUND(I156*H156,2)</f>
        <v>0</v>
      </c>
      <c r="K156" s="180" t="s">
        <v>197</v>
      </c>
      <c r="L156" s="185"/>
      <c r="M156" s="186" t="s">
        <v>19</v>
      </c>
      <c r="N156" s="187" t="s">
        <v>46</v>
      </c>
      <c r="P156" s="142">
        <f>O156*H156</f>
        <v>0</v>
      </c>
      <c r="Q156" s="142">
        <v>0.113</v>
      </c>
      <c r="R156" s="142">
        <f>Q156*H156</f>
        <v>15.963510000000001</v>
      </c>
      <c r="S156" s="142">
        <v>0</v>
      </c>
      <c r="T156" s="143">
        <f>S156*H156</f>
        <v>0</v>
      </c>
      <c r="AR156" s="144" t="s">
        <v>237</v>
      </c>
      <c r="AT156" s="144" t="s">
        <v>238</v>
      </c>
      <c r="AU156" s="144" t="s">
        <v>87</v>
      </c>
      <c r="AY156" s="18" t="s">
        <v>187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8" t="s">
        <v>87</v>
      </c>
      <c r="BK156" s="145">
        <f>ROUND(I156*H156,2)</f>
        <v>0</v>
      </c>
      <c r="BL156" s="18" t="s">
        <v>193</v>
      </c>
      <c r="BM156" s="144" t="s">
        <v>4615</v>
      </c>
    </row>
    <row r="157" spans="2:65" s="13" customFormat="1">
      <c r="B157" s="157"/>
      <c r="D157" s="151" t="s">
        <v>201</v>
      </c>
      <c r="F157" s="159" t="s">
        <v>4616</v>
      </c>
      <c r="H157" s="160">
        <v>141.27000000000001</v>
      </c>
      <c r="I157" s="161"/>
      <c r="L157" s="157"/>
      <c r="M157" s="162"/>
      <c r="T157" s="163"/>
      <c r="AT157" s="158" t="s">
        <v>201</v>
      </c>
      <c r="AU157" s="158" t="s">
        <v>87</v>
      </c>
      <c r="AV157" s="13" t="s">
        <v>87</v>
      </c>
      <c r="AW157" s="13" t="s">
        <v>4</v>
      </c>
      <c r="AX157" s="13" t="s">
        <v>81</v>
      </c>
      <c r="AY157" s="158" t="s">
        <v>187</v>
      </c>
    </row>
    <row r="158" spans="2:65" s="11" customFormat="1" ht="22.95" customHeight="1">
      <c r="B158" s="121"/>
      <c r="D158" s="122" t="s">
        <v>73</v>
      </c>
      <c r="E158" s="131" t="s">
        <v>245</v>
      </c>
      <c r="F158" s="131" t="s">
        <v>294</v>
      </c>
      <c r="I158" s="124"/>
      <c r="J158" s="132">
        <f>BK158</f>
        <v>0</v>
      </c>
      <c r="L158" s="121"/>
      <c r="M158" s="126"/>
      <c r="P158" s="127">
        <f>SUM(P159:P197)</f>
        <v>0</v>
      </c>
      <c r="R158" s="127">
        <f>SUM(R159:R197)</f>
        <v>14.722238787500002</v>
      </c>
      <c r="T158" s="128">
        <f>SUM(T159:T197)</f>
        <v>0</v>
      </c>
      <c r="AR158" s="122" t="s">
        <v>81</v>
      </c>
      <c r="AT158" s="129" t="s">
        <v>73</v>
      </c>
      <c r="AU158" s="129" t="s">
        <v>81</v>
      </c>
      <c r="AY158" s="122" t="s">
        <v>187</v>
      </c>
      <c r="BK158" s="130">
        <f>SUM(BK159:BK197)</f>
        <v>0</v>
      </c>
    </row>
    <row r="159" spans="2:65" s="1" customFormat="1" ht="24.15" customHeight="1">
      <c r="B159" s="33"/>
      <c r="C159" s="133" t="s">
        <v>295</v>
      </c>
      <c r="D159" s="133" t="s">
        <v>189</v>
      </c>
      <c r="E159" s="134" t="s">
        <v>4617</v>
      </c>
      <c r="F159" s="135" t="s">
        <v>4618</v>
      </c>
      <c r="G159" s="136" t="s">
        <v>248</v>
      </c>
      <c r="H159" s="137">
        <v>3</v>
      </c>
      <c r="I159" s="138"/>
      <c r="J159" s="139">
        <f>ROUND(I159*H159,2)</f>
        <v>0</v>
      </c>
      <c r="K159" s="135" t="s">
        <v>197</v>
      </c>
      <c r="L159" s="33"/>
      <c r="M159" s="140" t="s">
        <v>19</v>
      </c>
      <c r="N159" s="141" t="s">
        <v>46</v>
      </c>
      <c r="P159" s="142">
        <f>O159*H159</f>
        <v>0</v>
      </c>
      <c r="Q159" s="142">
        <v>6.9999999999999999E-4</v>
      </c>
      <c r="R159" s="142">
        <f>Q159*H159</f>
        <v>2.0999999999999999E-3</v>
      </c>
      <c r="S159" s="142">
        <v>0</v>
      </c>
      <c r="T159" s="143">
        <f>S159*H159</f>
        <v>0</v>
      </c>
      <c r="AR159" s="144" t="s">
        <v>193</v>
      </c>
      <c r="AT159" s="144" t="s">
        <v>189</v>
      </c>
      <c r="AU159" s="144" t="s">
        <v>87</v>
      </c>
      <c r="AY159" s="18" t="s">
        <v>187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8" t="s">
        <v>87</v>
      </c>
      <c r="BK159" s="145">
        <f>ROUND(I159*H159,2)</f>
        <v>0</v>
      </c>
      <c r="BL159" s="18" t="s">
        <v>193</v>
      </c>
      <c r="BM159" s="144" t="s">
        <v>4619</v>
      </c>
    </row>
    <row r="160" spans="2:65" s="1" customFormat="1">
      <c r="B160" s="33"/>
      <c r="D160" s="146" t="s">
        <v>199</v>
      </c>
      <c r="F160" s="147" t="s">
        <v>4620</v>
      </c>
      <c r="I160" s="148"/>
      <c r="L160" s="33"/>
      <c r="M160" s="149"/>
      <c r="T160" s="52"/>
      <c r="AT160" s="18" t="s">
        <v>199</v>
      </c>
      <c r="AU160" s="18" t="s">
        <v>87</v>
      </c>
    </row>
    <row r="161" spans="2:65" s="12" customFormat="1">
      <c r="B161" s="150"/>
      <c r="D161" s="151" t="s">
        <v>201</v>
      </c>
      <c r="E161" s="152" t="s">
        <v>19</v>
      </c>
      <c r="F161" s="153" t="s">
        <v>387</v>
      </c>
      <c r="H161" s="152" t="s">
        <v>19</v>
      </c>
      <c r="I161" s="154"/>
      <c r="L161" s="150"/>
      <c r="M161" s="155"/>
      <c r="T161" s="156"/>
      <c r="AT161" s="152" t="s">
        <v>201</v>
      </c>
      <c r="AU161" s="152" t="s">
        <v>87</v>
      </c>
      <c r="AV161" s="12" t="s">
        <v>81</v>
      </c>
      <c r="AW161" s="12" t="s">
        <v>33</v>
      </c>
      <c r="AX161" s="12" t="s">
        <v>74</v>
      </c>
      <c r="AY161" s="152" t="s">
        <v>187</v>
      </c>
    </row>
    <row r="162" spans="2:65" s="13" customFormat="1">
      <c r="B162" s="157"/>
      <c r="D162" s="151" t="s">
        <v>201</v>
      </c>
      <c r="E162" s="158" t="s">
        <v>19</v>
      </c>
      <c r="F162" s="159" t="s">
        <v>4621</v>
      </c>
      <c r="H162" s="160">
        <v>2</v>
      </c>
      <c r="I162" s="161"/>
      <c r="L162" s="157"/>
      <c r="M162" s="162"/>
      <c r="T162" s="163"/>
      <c r="AT162" s="158" t="s">
        <v>201</v>
      </c>
      <c r="AU162" s="158" t="s">
        <v>87</v>
      </c>
      <c r="AV162" s="13" t="s">
        <v>87</v>
      </c>
      <c r="AW162" s="13" t="s">
        <v>33</v>
      </c>
      <c r="AX162" s="13" t="s">
        <v>74</v>
      </c>
      <c r="AY162" s="158" t="s">
        <v>187</v>
      </c>
    </row>
    <row r="163" spans="2:65" s="13" customFormat="1">
      <c r="B163" s="157"/>
      <c r="D163" s="151" t="s">
        <v>201</v>
      </c>
      <c r="E163" s="158" t="s">
        <v>19</v>
      </c>
      <c r="F163" s="159" t="s">
        <v>4622</v>
      </c>
      <c r="H163" s="160">
        <v>1</v>
      </c>
      <c r="I163" s="161"/>
      <c r="L163" s="157"/>
      <c r="M163" s="162"/>
      <c r="T163" s="163"/>
      <c r="AT163" s="158" t="s">
        <v>201</v>
      </c>
      <c r="AU163" s="158" t="s">
        <v>87</v>
      </c>
      <c r="AV163" s="13" t="s">
        <v>87</v>
      </c>
      <c r="AW163" s="13" t="s">
        <v>33</v>
      </c>
      <c r="AX163" s="13" t="s">
        <v>74</v>
      </c>
      <c r="AY163" s="158" t="s">
        <v>187</v>
      </c>
    </row>
    <row r="164" spans="2:65" s="15" customFormat="1">
      <c r="B164" s="171"/>
      <c r="D164" s="151" t="s">
        <v>201</v>
      </c>
      <c r="E164" s="172" t="s">
        <v>19</v>
      </c>
      <c r="F164" s="173" t="s">
        <v>207</v>
      </c>
      <c r="H164" s="174">
        <v>3</v>
      </c>
      <c r="I164" s="175"/>
      <c r="L164" s="171"/>
      <c r="M164" s="176"/>
      <c r="T164" s="177"/>
      <c r="AT164" s="172" t="s">
        <v>201</v>
      </c>
      <c r="AU164" s="172" t="s">
        <v>87</v>
      </c>
      <c r="AV164" s="15" t="s">
        <v>193</v>
      </c>
      <c r="AW164" s="15" t="s">
        <v>33</v>
      </c>
      <c r="AX164" s="15" t="s">
        <v>81</v>
      </c>
      <c r="AY164" s="172" t="s">
        <v>187</v>
      </c>
    </row>
    <row r="165" spans="2:65" s="1" customFormat="1" ht="24.15" customHeight="1">
      <c r="B165" s="33"/>
      <c r="C165" s="178" t="s">
        <v>303</v>
      </c>
      <c r="D165" s="178" t="s">
        <v>238</v>
      </c>
      <c r="E165" s="179" t="s">
        <v>4623</v>
      </c>
      <c r="F165" s="180" t="s">
        <v>4624</v>
      </c>
      <c r="G165" s="181" t="s">
        <v>248</v>
      </c>
      <c r="H165" s="182">
        <v>3</v>
      </c>
      <c r="I165" s="183"/>
      <c r="J165" s="184">
        <f>ROUND(I165*H165,2)</f>
        <v>0</v>
      </c>
      <c r="K165" s="180" t="s">
        <v>197</v>
      </c>
      <c r="L165" s="185"/>
      <c r="M165" s="186" t="s">
        <v>19</v>
      </c>
      <c r="N165" s="187" t="s">
        <v>46</v>
      </c>
      <c r="P165" s="142">
        <f>O165*H165</f>
        <v>0</v>
      </c>
      <c r="Q165" s="142">
        <v>3.5000000000000001E-3</v>
      </c>
      <c r="R165" s="142">
        <f>Q165*H165</f>
        <v>1.0500000000000001E-2</v>
      </c>
      <c r="S165" s="142">
        <v>0</v>
      </c>
      <c r="T165" s="143">
        <f>S165*H165</f>
        <v>0</v>
      </c>
      <c r="AR165" s="144" t="s">
        <v>237</v>
      </c>
      <c r="AT165" s="144" t="s">
        <v>238</v>
      </c>
      <c r="AU165" s="144" t="s">
        <v>87</v>
      </c>
      <c r="AY165" s="18" t="s">
        <v>187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8" t="s">
        <v>87</v>
      </c>
      <c r="BK165" s="145">
        <f>ROUND(I165*H165,2)</f>
        <v>0</v>
      </c>
      <c r="BL165" s="18" t="s">
        <v>193</v>
      </c>
      <c r="BM165" s="144" t="s">
        <v>4625</v>
      </c>
    </row>
    <row r="166" spans="2:65" s="1" customFormat="1" ht="24.15" customHeight="1">
      <c r="B166" s="33"/>
      <c r="C166" s="133" t="s">
        <v>320</v>
      </c>
      <c r="D166" s="133" t="s">
        <v>189</v>
      </c>
      <c r="E166" s="134" t="s">
        <v>4626</v>
      </c>
      <c r="F166" s="135" t="s">
        <v>4627</v>
      </c>
      <c r="G166" s="136" t="s">
        <v>248</v>
      </c>
      <c r="H166" s="137">
        <v>3</v>
      </c>
      <c r="I166" s="138"/>
      <c r="J166" s="139">
        <f>ROUND(I166*H166,2)</f>
        <v>0</v>
      </c>
      <c r="K166" s="135" t="s">
        <v>197</v>
      </c>
      <c r="L166" s="33"/>
      <c r="M166" s="140" t="s">
        <v>19</v>
      </c>
      <c r="N166" s="141" t="s">
        <v>46</v>
      </c>
      <c r="P166" s="142">
        <f>O166*H166</f>
        <v>0</v>
      </c>
      <c r="Q166" s="142">
        <v>0.109405</v>
      </c>
      <c r="R166" s="142">
        <f>Q166*H166</f>
        <v>0.32821500000000003</v>
      </c>
      <c r="S166" s="142">
        <v>0</v>
      </c>
      <c r="T166" s="143">
        <f>S166*H166</f>
        <v>0</v>
      </c>
      <c r="AR166" s="144" t="s">
        <v>193</v>
      </c>
      <c r="AT166" s="144" t="s">
        <v>189</v>
      </c>
      <c r="AU166" s="144" t="s">
        <v>87</v>
      </c>
      <c r="AY166" s="18" t="s">
        <v>187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8" t="s">
        <v>87</v>
      </c>
      <c r="BK166" s="145">
        <f>ROUND(I166*H166,2)</f>
        <v>0</v>
      </c>
      <c r="BL166" s="18" t="s">
        <v>193</v>
      </c>
      <c r="BM166" s="144" t="s">
        <v>4628</v>
      </c>
    </row>
    <row r="167" spans="2:65" s="1" customFormat="1">
      <c r="B167" s="33"/>
      <c r="D167" s="146" t="s">
        <v>199</v>
      </c>
      <c r="F167" s="147" t="s">
        <v>4629</v>
      </c>
      <c r="I167" s="148"/>
      <c r="L167" s="33"/>
      <c r="M167" s="149"/>
      <c r="T167" s="52"/>
      <c r="AT167" s="18" t="s">
        <v>199</v>
      </c>
      <c r="AU167" s="18" t="s">
        <v>87</v>
      </c>
    </row>
    <row r="168" spans="2:65" s="12" customFormat="1">
      <c r="B168" s="150"/>
      <c r="D168" s="151" t="s">
        <v>201</v>
      </c>
      <c r="E168" s="152" t="s">
        <v>19</v>
      </c>
      <c r="F168" s="153" t="s">
        <v>387</v>
      </c>
      <c r="H168" s="152" t="s">
        <v>19</v>
      </c>
      <c r="I168" s="154"/>
      <c r="L168" s="150"/>
      <c r="M168" s="155"/>
      <c r="T168" s="156"/>
      <c r="AT168" s="152" t="s">
        <v>201</v>
      </c>
      <c r="AU168" s="152" t="s">
        <v>87</v>
      </c>
      <c r="AV168" s="12" t="s">
        <v>81</v>
      </c>
      <c r="AW168" s="12" t="s">
        <v>33</v>
      </c>
      <c r="AX168" s="12" t="s">
        <v>74</v>
      </c>
      <c r="AY168" s="152" t="s">
        <v>187</v>
      </c>
    </row>
    <row r="169" spans="2:65" s="13" customFormat="1">
      <c r="B169" s="157"/>
      <c r="D169" s="151" t="s">
        <v>201</v>
      </c>
      <c r="E169" s="158" t="s">
        <v>19</v>
      </c>
      <c r="F169" s="159" t="s">
        <v>4621</v>
      </c>
      <c r="H169" s="160">
        <v>2</v>
      </c>
      <c r="I169" s="161"/>
      <c r="L169" s="157"/>
      <c r="M169" s="162"/>
      <c r="T169" s="163"/>
      <c r="AT169" s="158" t="s">
        <v>201</v>
      </c>
      <c r="AU169" s="158" t="s">
        <v>87</v>
      </c>
      <c r="AV169" s="13" t="s">
        <v>87</v>
      </c>
      <c r="AW169" s="13" t="s">
        <v>33</v>
      </c>
      <c r="AX169" s="13" t="s">
        <v>74</v>
      </c>
      <c r="AY169" s="158" t="s">
        <v>187</v>
      </c>
    </row>
    <row r="170" spans="2:65" s="13" customFormat="1">
      <c r="B170" s="157"/>
      <c r="D170" s="151" t="s">
        <v>201</v>
      </c>
      <c r="E170" s="158" t="s">
        <v>19</v>
      </c>
      <c r="F170" s="159" t="s">
        <v>4622</v>
      </c>
      <c r="H170" s="160">
        <v>1</v>
      </c>
      <c r="I170" s="161"/>
      <c r="L170" s="157"/>
      <c r="M170" s="162"/>
      <c r="T170" s="163"/>
      <c r="AT170" s="158" t="s">
        <v>201</v>
      </c>
      <c r="AU170" s="158" t="s">
        <v>87</v>
      </c>
      <c r="AV170" s="13" t="s">
        <v>87</v>
      </c>
      <c r="AW170" s="13" t="s">
        <v>33</v>
      </c>
      <c r="AX170" s="13" t="s">
        <v>74</v>
      </c>
      <c r="AY170" s="158" t="s">
        <v>187</v>
      </c>
    </row>
    <row r="171" spans="2:65" s="15" customFormat="1">
      <c r="B171" s="171"/>
      <c r="D171" s="151" t="s">
        <v>201</v>
      </c>
      <c r="E171" s="172" t="s">
        <v>19</v>
      </c>
      <c r="F171" s="173" t="s">
        <v>207</v>
      </c>
      <c r="H171" s="174">
        <v>3</v>
      </c>
      <c r="I171" s="175"/>
      <c r="L171" s="171"/>
      <c r="M171" s="176"/>
      <c r="T171" s="177"/>
      <c r="AT171" s="172" t="s">
        <v>201</v>
      </c>
      <c r="AU171" s="172" t="s">
        <v>87</v>
      </c>
      <c r="AV171" s="15" t="s">
        <v>193</v>
      </c>
      <c r="AW171" s="15" t="s">
        <v>33</v>
      </c>
      <c r="AX171" s="15" t="s">
        <v>81</v>
      </c>
      <c r="AY171" s="172" t="s">
        <v>187</v>
      </c>
    </row>
    <row r="172" spans="2:65" s="1" customFormat="1" ht="21.75" customHeight="1">
      <c r="B172" s="33"/>
      <c r="C172" s="178" t="s">
        <v>327</v>
      </c>
      <c r="D172" s="178" t="s">
        <v>238</v>
      </c>
      <c r="E172" s="179" t="s">
        <v>4630</v>
      </c>
      <c r="F172" s="180" t="s">
        <v>4631</v>
      </c>
      <c r="G172" s="181" t="s">
        <v>248</v>
      </c>
      <c r="H172" s="182">
        <v>3</v>
      </c>
      <c r="I172" s="183"/>
      <c r="J172" s="184">
        <f>ROUND(I172*H172,2)</f>
        <v>0</v>
      </c>
      <c r="K172" s="180" t="s">
        <v>197</v>
      </c>
      <c r="L172" s="185"/>
      <c r="M172" s="186" t="s">
        <v>19</v>
      </c>
      <c r="N172" s="187" t="s">
        <v>46</v>
      </c>
      <c r="P172" s="142">
        <f>O172*H172</f>
        <v>0</v>
      </c>
      <c r="Q172" s="142">
        <v>6.1000000000000004E-3</v>
      </c>
      <c r="R172" s="142">
        <f>Q172*H172</f>
        <v>1.83E-2</v>
      </c>
      <c r="S172" s="142">
        <v>0</v>
      </c>
      <c r="T172" s="143">
        <f>S172*H172</f>
        <v>0</v>
      </c>
      <c r="AR172" s="144" t="s">
        <v>237</v>
      </c>
      <c r="AT172" s="144" t="s">
        <v>238</v>
      </c>
      <c r="AU172" s="144" t="s">
        <v>87</v>
      </c>
      <c r="AY172" s="18" t="s">
        <v>187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8" t="s">
        <v>87</v>
      </c>
      <c r="BK172" s="145">
        <f>ROUND(I172*H172,2)</f>
        <v>0</v>
      </c>
      <c r="BL172" s="18" t="s">
        <v>193</v>
      </c>
      <c r="BM172" s="144" t="s">
        <v>4632</v>
      </c>
    </row>
    <row r="173" spans="2:65" s="1" customFormat="1" ht="49.2" customHeight="1">
      <c r="B173" s="33"/>
      <c r="C173" s="133" t="s">
        <v>332</v>
      </c>
      <c r="D173" s="133" t="s">
        <v>189</v>
      </c>
      <c r="E173" s="134" t="s">
        <v>4633</v>
      </c>
      <c r="F173" s="135" t="s">
        <v>4634</v>
      </c>
      <c r="G173" s="136" t="s">
        <v>384</v>
      </c>
      <c r="H173" s="137">
        <v>12.85</v>
      </c>
      <c r="I173" s="138"/>
      <c r="J173" s="139">
        <f>ROUND(I173*H173,2)</f>
        <v>0</v>
      </c>
      <c r="K173" s="135" t="s">
        <v>197</v>
      </c>
      <c r="L173" s="33"/>
      <c r="M173" s="140" t="s">
        <v>19</v>
      </c>
      <c r="N173" s="141" t="s">
        <v>46</v>
      </c>
      <c r="P173" s="142">
        <f>O173*H173</f>
        <v>0</v>
      </c>
      <c r="Q173" s="142">
        <v>0.16850351999999999</v>
      </c>
      <c r="R173" s="142">
        <f>Q173*H173</f>
        <v>2.1652702319999997</v>
      </c>
      <c r="S173" s="142">
        <v>0</v>
      </c>
      <c r="T173" s="143">
        <f>S173*H173</f>
        <v>0</v>
      </c>
      <c r="AR173" s="144" t="s">
        <v>193</v>
      </c>
      <c r="AT173" s="144" t="s">
        <v>189</v>
      </c>
      <c r="AU173" s="144" t="s">
        <v>87</v>
      </c>
      <c r="AY173" s="18" t="s">
        <v>187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8" t="s">
        <v>87</v>
      </c>
      <c r="BK173" s="145">
        <f>ROUND(I173*H173,2)</f>
        <v>0</v>
      </c>
      <c r="BL173" s="18" t="s">
        <v>193</v>
      </c>
      <c r="BM173" s="144" t="s">
        <v>4635</v>
      </c>
    </row>
    <row r="174" spans="2:65" s="1" customFormat="1">
      <c r="B174" s="33"/>
      <c r="D174" s="146" t="s">
        <v>199</v>
      </c>
      <c r="F174" s="147" t="s">
        <v>4636</v>
      </c>
      <c r="I174" s="148"/>
      <c r="L174" s="33"/>
      <c r="M174" s="149"/>
      <c r="T174" s="52"/>
      <c r="AT174" s="18" t="s">
        <v>199</v>
      </c>
      <c r="AU174" s="18" t="s">
        <v>87</v>
      </c>
    </row>
    <row r="175" spans="2:65" s="12" customFormat="1">
      <c r="B175" s="150"/>
      <c r="D175" s="151" t="s">
        <v>201</v>
      </c>
      <c r="E175" s="152" t="s">
        <v>19</v>
      </c>
      <c r="F175" s="153" t="s">
        <v>387</v>
      </c>
      <c r="H175" s="152" t="s">
        <v>19</v>
      </c>
      <c r="I175" s="154"/>
      <c r="L175" s="150"/>
      <c r="M175" s="155"/>
      <c r="T175" s="156"/>
      <c r="AT175" s="152" t="s">
        <v>201</v>
      </c>
      <c r="AU175" s="152" t="s">
        <v>87</v>
      </c>
      <c r="AV175" s="12" t="s">
        <v>81</v>
      </c>
      <c r="AW175" s="12" t="s">
        <v>33</v>
      </c>
      <c r="AX175" s="12" t="s">
        <v>74</v>
      </c>
      <c r="AY175" s="152" t="s">
        <v>187</v>
      </c>
    </row>
    <row r="176" spans="2:65" s="12" customFormat="1">
      <c r="B176" s="150"/>
      <c r="D176" s="151" t="s">
        <v>201</v>
      </c>
      <c r="E176" s="152" t="s">
        <v>19</v>
      </c>
      <c r="F176" s="153" t="s">
        <v>4567</v>
      </c>
      <c r="H176" s="152" t="s">
        <v>19</v>
      </c>
      <c r="I176" s="154"/>
      <c r="L176" s="150"/>
      <c r="M176" s="155"/>
      <c r="T176" s="156"/>
      <c r="AT176" s="152" t="s">
        <v>201</v>
      </c>
      <c r="AU176" s="152" t="s">
        <v>87</v>
      </c>
      <c r="AV176" s="12" t="s">
        <v>81</v>
      </c>
      <c r="AW176" s="12" t="s">
        <v>33</v>
      </c>
      <c r="AX176" s="12" t="s">
        <v>74</v>
      </c>
      <c r="AY176" s="152" t="s">
        <v>187</v>
      </c>
    </row>
    <row r="177" spans="2:65" s="12" customFormat="1">
      <c r="B177" s="150"/>
      <c r="D177" s="151" t="s">
        <v>201</v>
      </c>
      <c r="E177" s="152" t="s">
        <v>19</v>
      </c>
      <c r="F177" s="153" t="s">
        <v>4568</v>
      </c>
      <c r="H177" s="152" t="s">
        <v>19</v>
      </c>
      <c r="I177" s="154"/>
      <c r="L177" s="150"/>
      <c r="M177" s="155"/>
      <c r="T177" s="156"/>
      <c r="AT177" s="152" t="s">
        <v>201</v>
      </c>
      <c r="AU177" s="152" t="s">
        <v>87</v>
      </c>
      <c r="AV177" s="12" t="s">
        <v>81</v>
      </c>
      <c r="AW177" s="12" t="s">
        <v>33</v>
      </c>
      <c r="AX177" s="12" t="s">
        <v>74</v>
      </c>
      <c r="AY177" s="152" t="s">
        <v>187</v>
      </c>
    </row>
    <row r="178" spans="2:65" s="13" customFormat="1">
      <c r="B178" s="157"/>
      <c r="D178" s="151" t="s">
        <v>201</v>
      </c>
      <c r="E178" s="158" t="s">
        <v>19</v>
      </c>
      <c r="F178" s="159" t="s">
        <v>4637</v>
      </c>
      <c r="H178" s="160">
        <v>12.85</v>
      </c>
      <c r="I178" s="161"/>
      <c r="L178" s="157"/>
      <c r="M178" s="162"/>
      <c r="T178" s="163"/>
      <c r="AT178" s="158" t="s">
        <v>201</v>
      </c>
      <c r="AU178" s="158" t="s">
        <v>87</v>
      </c>
      <c r="AV178" s="13" t="s">
        <v>87</v>
      </c>
      <c r="AW178" s="13" t="s">
        <v>33</v>
      </c>
      <c r="AX178" s="13" t="s">
        <v>74</v>
      </c>
      <c r="AY178" s="158" t="s">
        <v>187</v>
      </c>
    </row>
    <row r="179" spans="2:65" s="15" customFormat="1">
      <c r="B179" s="171"/>
      <c r="D179" s="151" t="s">
        <v>201</v>
      </c>
      <c r="E179" s="172" t="s">
        <v>19</v>
      </c>
      <c r="F179" s="173" t="s">
        <v>207</v>
      </c>
      <c r="H179" s="174">
        <v>12.85</v>
      </c>
      <c r="I179" s="175"/>
      <c r="L179" s="171"/>
      <c r="M179" s="176"/>
      <c r="T179" s="177"/>
      <c r="AT179" s="172" t="s">
        <v>201</v>
      </c>
      <c r="AU179" s="172" t="s">
        <v>87</v>
      </c>
      <c r="AV179" s="15" t="s">
        <v>193</v>
      </c>
      <c r="AW179" s="15" t="s">
        <v>33</v>
      </c>
      <c r="AX179" s="15" t="s">
        <v>81</v>
      </c>
      <c r="AY179" s="172" t="s">
        <v>187</v>
      </c>
    </row>
    <row r="180" spans="2:65" s="1" customFormat="1" ht="16.5" customHeight="1">
      <c r="B180" s="33"/>
      <c r="C180" s="178" t="s">
        <v>338</v>
      </c>
      <c r="D180" s="178" t="s">
        <v>238</v>
      </c>
      <c r="E180" s="179" t="s">
        <v>4638</v>
      </c>
      <c r="F180" s="180" t="s">
        <v>4639</v>
      </c>
      <c r="G180" s="181" t="s">
        <v>384</v>
      </c>
      <c r="H180" s="182">
        <v>13.106999999999999</v>
      </c>
      <c r="I180" s="183"/>
      <c r="J180" s="184">
        <f>ROUND(I180*H180,2)</f>
        <v>0</v>
      </c>
      <c r="K180" s="180" t="s">
        <v>197</v>
      </c>
      <c r="L180" s="185"/>
      <c r="M180" s="186" t="s">
        <v>19</v>
      </c>
      <c r="N180" s="187" t="s">
        <v>46</v>
      </c>
      <c r="P180" s="142">
        <f>O180*H180</f>
        <v>0</v>
      </c>
      <c r="Q180" s="142">
        <v>0.08</v>
      </c>
      <c r="R180" s="142">
        <f>Q180*H180</f>
        <v>1.0485599999999999</v>
      </c>
      <c r="S180" s="142">
        <v>0</v>
      </c>
      <c r="T180" s="143">
        <f>S180*H180</f>
        <v>0</v>
      </c>
      <c r="AR180" s="144" t="s">
        <v>237</v>
      </c>
      <c r="AT180" s="144" t="s">
        <v>238</v>
      </c>
      <c r="AU180" s="144" t="s">
        <v>87</v>
      </c>
      <c r="AY180" s="18" t="s">
        <v>187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8" t="s">
        <v>87</v>
      </c>
      <c r="BK180" s="145">
        <f>ROUND(I180*H180,2)</f>
        <v>0</v>
      </c>
      <c r="BL180" s="18" t="s">
        <v>193</v>
      </c>
      <c r="BM180" s="144" t="s">
        <v>4640</v>
      </c>
    </row>
    <row r="181" spans="2:65" s="13" customFormat="1">
      <c r="B181" s="157"/>
      <c r="D181" s="151" t="s">
        <v>201</v>
      </c>
      <c r="F181" s="159" t="s">
        <v>4641</v>
      </c>
      <c r="H181" s="160">
        <v>13.106999999999999</v>
      </c>
      <c r="I181" s="161"/>
      <c r="L181" s="157"/>
      <c r="M181" s="162"/>
      <c r="T181" s="163"/>
      <c r="AT181" s="158" t="s">
        <v>201</v>
      </c>
      <c r="AU181" s="158" t="s">
        <v>87</v>
      </c>
      <c r="AV181" s="13" t="s">
        <v>87</v>
      </c>
      <c r="AW181" s="13" t="s">
        <v>4</v>
      </c>
      <c r="AX181" s="13" t="s">
        <v>81</v>
      </c>
      <c r="AY181" s="158" t="s">
        <v>187</v>
      </c>
    </row>
    <row r="182" spans="2:65" s="1" customFormat="1" ht="49.2" customHeight="1">
      <c r="B182" s="33"/>
      <c r="C182" s="133" t="s">
        <v>344</v>
      </c>
      <c r="D182" s="133" t="s">
        <v>189</v>
      </c>
      <c r="E182" s="134" t="s">
        <v>4642</v>
      </c>
      <c r="F182" s="135" t="s">
        <v>4643</v>
      </c>
      <c r="G182" s="136" t="s">
        <v>384</v>
      </c>
      <c r="H182" s="137">
        <v>66.59</v>
      </c>
      <c r="I182" s="138"/>
      <c r="J182" s="139">
        <f>ROUND(I182*H182,2)</f>
        <v>0</v>
      </c>
      <c r="K182" s="135" t="s">
        <v>197</v>
      </c>
      <c r="L182" s="33"/>
      <c r="M182" s="140" t="s">
        <v>19</v>
      </c>
      <c r="N182" s="141" t="s">
        <v>46</v>
      </c>
      <c r="P182" s="142">
        <f>O182*H182</f>
        <v>0</v>
      </c>
      <c r="Q182" s="142">
        <v>0.14041960000000001</v>
      </c>
      <c r="R182" s="142">
        <f>Q182*H182</f>
        <v>9.3505411640000009</v>
      </c>
      <c r="S182" s="142">
        <v>0</v>
      </c>
      <c r="T182" s="143">
        <f>S182*H182</f>
        <v>0</v>
      </c>
      <c r="AR182" s="144" t="s">
        <v>193</v>
      </c>
      <c r="AT182" s="144" t="s">
        <v>189</v>
      </c>
      <c r="AU182" s="144" t="s">
        <v>87</v>
      </c>
      <c r="AY182" s="18" t="s">
        <v>187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8" t="s">
        <v>87</v>
      </c>
      <c r="BK182" s="145">
        <f>ROUND(I182*H182,2)</f>
        <v>0</v>
      </c>
      <c r="BL182" s="18" t="s">
        <v>193</v>
      </c>
      <c r="BM182" s="144" t="s">
        <v>4644</v>
      </c>
    </row>
    <row r="183" spans="2:65" s="1" customFormat="1">
      <c r="B183" s="33"/>
      <c r="D183" s="146" t="s">
        <v>199</v>
      </c>
      <c r="F183" s="147" t="s">
        <v>4645</v>
      </c>
      <c r="I183" s="148"/>
      <c r="L183" s="33"/>
      <c r="M183" s="149"/>
      <c r="T183" s="52"/>
      <c r="AT183" s="18" t="s">
        <v>199</v>
      </c>
      <c r="AU183" s="18" t="s">
        <v>87</v>
      </c>
    </row>
    <row r="184" spans="2:65" s="12" customFormat="1">
      <c r="B184" s="150"/>
      <c r="D184" s="151" t="s">
        <v>201</v>
      </c>
      <c r="E184" s="152" t="s">
        <v>19</v>
      </c>
      <c r="F184" s="153" t="s">
        <v>387</v>
      </c>
      <c r="H184" s="152" t="s">
        <v>19</v>
      </c>
      <c r="I184" s="154"/>
      <c r="L184" s="150"/>
      <c r="M184" s="155"/>
      <c r="T184" s="156"/>
      <c r="AT184" s="152" t="s">
        <v>201</v>
      </c>
      <c r="AU184" s="152" t="s">
        <v>87</v>
      </c>
      <c r="AV184" s="12" t="s">
        <v>81</v>
      </c>
      <c r="AW184" s="12" t="s">
        <v>33</v>
      </c>
      <c r="AX184" s="12" t="s">
        <v>74</v>
      </c>
      <c r="AY184" s="152" t="s">
        <v>187</v>
      </c>
    </row>
    <row r="185" spans="2:65" s="12" customFormat="1">
      <c r="B185" s="150"/>
      <c r="D185" s="151" t="s">
        <v>201</v>
      </c>
      <c r="E185" s="152" t="s">
        <v>19</v>
      </c>
      <c r="F185" s="153" t="s">
        <v>4567</v>
      </c>
      <c r="H185" s="152" t="s">
        <v>19</v>
      </c>
      <c r="I185" s="154"/>
      <c r="L185" s="150"/>
      <c r="M185" s="155"/>
      <c r="T185" s="156"/>
      <c r="AT185" s="152" t="s">
        <v>201</v>
      </c>
      <c r="AU185" s="152" t="s">
        <v>87</v>
      </c>
      <c r="AV185" s="12" t="s">
        <v>81</v>
      </c>
      <c r="AW185" s="12" t="s">
        <v>33</v>
      </c>
      <c r="AX185" s="12" t="s">
        <v>74</v>
      </c>
      <c r="AY185" s="152" t="s">
        <v>187</v>
      </c>
    </row>
    <row r="186" spans="2:65" s="12" customFormat="1">
      <c r="B186" s="150"/>
      <c r="D186" s="151" t="s">
        <v>201</v>
      </c>
      <c r="E186" s="152" t="s">
        <v>19</v>
      </c>
      <c r="F186" s="153" t="s">
        <v>4569</v>
      </c>
      <c r="H186" s="152" t="s">
        <v>19</v>
      </c>
      <c r="I186" s="154"/>
      <c r="L186" s="150"/>
      <c r="M186" s="155"/>
      <c r="T186" s="156"/>
      <c r="AT186" s="152" t="s">
        <v>201</v>
      </c>
      <c r="AU186" s="152" t="s">
        <v>87</v>
      </c>
      <c r="AV186" s="12" t="s">
        <v>81</v>
      </c>
      <c r="AW186" s="12" t="s">
        <v>33</v>
      </c>
      <c r="AX186" s="12" t="s">
        <v>74</v>
      </c>
      <c r="AY186" s="152" t="s">
        <v>187</v>
      </c>
    </row>
    <row r="187" spans="2:65" s="13" customFormat="1">
      <c r="B187" s="157"/>
      <c r="D187" s="151" t="s">
        <v>201</v>
      </c>
      <c r="E187" s="158" t="s">
        <v>19</v>
      </c>
      <c r="F187" s="159" t="s">
        <v>4646</v>
      </c>
      <c r="H187" s="160">
        <v>55.79</v>
      </c>
      <c r="I187" s="161"/>
      <c r="L187" s="157"/>
      <c r="M187" s="162"/>
      <c r="T187" s="163"/>
      <c r="AT187" s="158" t="s">
        <v>201</v>
      </c>
      <c r="AU187" s="158" t="s">
        <v>87</v>
      </c>
      <c r="AV187" s="13" t="s">
        <v>87</v>
      </c>
      <c r="AW187" s="13" t="s">
        <v>33</v>
      </c>
      <c r="AX187" s="13" t="s">
        <v>74</v>
      </c>
      <c r="AY187" s="158" t="s">
        <v>187</v>
      </c>
    </row>
    <row r="188" spans="2:65" s="13" customFormat="1">
      <c r="B188" s="157"/>
      <c r="D188" s="151" t="s">
        <v>201</v>
      </c>
      <c r="E188" s="158" t="s">
        <v>19</v>
      </c>
      <c r="F188" s="159" t="s">
        <v>4647</v>
      </c>
      <c r="H188" s="160">
        <v>10.8</v>
      </c>
      <c r="I188" s="161"/>
      <c r="L188" s="157"/>
      <c r="M188" s="162"/>
      <c r="T188" s="163"/>
      <c r="AT188" s="158" t="s">
        <v>201</v>
      </c>
      <c r="AU188" s="158" t="s">
        <v>87</v>
      </c>
      <c r="AV188" s="13" t="s">
        <v>87</v>
      </c>
      <c r="AW188" s="13" t="s">
        <v>33</v>
      </c>
      <c r="AX188" s="13" t="s">
        <v>74</v>
      </c>
      <c r="AY188" s="158" t="s">
        <v>187</v>
      </c>
    </row>
    <row r="189" spans="2:65" s="15" customFormat="1">
      <c r="B189" s="171"/>
      <c r="D189" s="151" t="s">
        <v>201</v>
      </c>
      <c r="E189" s="172" t="s">
        <v>19</v>
      </c>
      <c r="F189" s="173" t="s">
        <v>207</v>
      </c>
      <c r="H189" s="174">
        <v>66.59</v>
      </c>
      <c r="I189" s="175"/>
      <c r="L189" s="171"/>
      <c r="M189" s="176"/>
      <c r="T189" s="177"/>
      <c r="AT189" s="172" t="s">
        <v>201</v>
      </c>
      <c r="AU189" s="172" t="s">
        <v>87</v>
      </c>
      <c r="AV189" s="15" t="s">
        <v>193</v>
      </c>
      <c r="AW189" s="15" t="s">
        <v>33</v>
      </c>
      <c r="AX189" s="15" t="s">
        <v>81</v>
      </c>
      <c r="AY189" s="172" t="s">
        <v>187</v>
      </c>
    </row>
    <row r="190" spans="2:65" s="1" customFormat="1" ht="21.75" customHeight="1">
      <c r="B190" s="33"/>
      <c r="C190" s="178" t="s">
        <v>7</v>
      </c>
      <c r="D190" s="178" t="s">
        <v>238</v>
      </c>
      <c r="E190" s="179" t="s">
        <v>4648</v>
      </c>
      <c r="F190" s="180" t="s">
        <v>4649</v>
      </c>
      <c r="G190" s="181" t="s">
        <v>384</v>
      </c>
      <c r="H190" s="182">
        <v>67.921999999999997</v>
      </c>
      <c r="I190" s="183"/>
      <c r="J190" s="184">
        <f>ROUND(I190*H190,2)</f>
        <v>0</v>
      </c>
      <c r="K190" s="180" t="s">
        <v>197</v>
      </c>
      <c r="L190" s="185"/>
      <c r="M190" s="186" t="s">
        <v>19</v>
      </c>
      <c r="N190" s="187" t="s">
        <v>46</v>
      </c>
      <c r="P190" s="142">
        <f>O190*H190</f>
        <v>0</v>
      </c>
      <c r="Q190" s="142">
        <v>2.63E-2</v>
      </c>
      <c r="R190" s="142">
        <f>Q190*H190</f>
        <v>1.7863486</v>
      </c>
      <c r="S190" s="142">
        <v>0</v>
      </c>
      <c r="T190" s="143">
        <f>S190*H190</f>
        <v>0</v>
      </c>
      <c r="AR190" s="144" t="s">
        <v>237</v>
      </c>
      <c r="AT190" s="144" t="s">
        <v>238</v>
      </c>
      <c r="AU190" s="144" t="s">
        <v>87</v>
      </c>
      <c r="AY190" s="18" t="s">
        <v>187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8" t="s">
        <v>87</v>
      </c>
      <c r="BK190" s="145">
        <f>ROUND(I190*H190,2)</f>
        <v>0</v>
      </c>
      <c r="BL190" s="18" t="s">
        <v>193</v>
      </c>
      <c r="BM190" s="144" t="s">
        <v>4650</v>
      </c>
    </row>
    <row r="191" spans="2:65" s="13" customFormat="1">
      <c r="B191" s="157"/>
      <c r="D191" s="151" t="s">
        <v>201</v>
      </c>
      <c r="F191" s="159" t="s">
        <v>4651</v>
      </c>
      <c r="H191" s="160">
        <v>67.921999999999997</v>
      </c>
      <c r="I191" s="161"/>
      <c r="L191" s="157"/>
      <c r="M191" s="162"/>
      <c r="T191" s="163"/>
      <c r="AT191" s="158" t="s">
        <v>201</v>
      </c>
      <c r="AU191" s="158" t="s">
        <v>87</v>
      </c>
      <c r="AV191" s="13" t="s">
        <v>87</v>
      </c>
      <c r="AW191" s="13" t="s">
        <v>4</v>
      </c>
      <c r="AX191" s="13" t="s">
        <v>81</v>
      </c>
      <c r="AY191" s="158" t="s">
        <v>187</v>
      </c>
    </row>
    <row r="192" spans="2:65" s="1" customFormat="1" ht="62.7" customHeight="1">
      <c r="B192" s="33"/>
      <c r="C192" s="133" t="s">
        <v>362</v>
      </c>
      <c r="D192" s="133" t="s">
        <v>189</v>
      </c>
      <c r="E192" s="134" t="s">
        <v>4652</v>
      </c>
      <c r="F192" s="135" t="s">
        <v>4653</v>
      </c>
      <c r="G192" s="136" t="s">
        <v>384</v>
      </c>
      <c r="H192" s="137">
        <v>20.5</v>
      </c>
      <c r="I192" s="138"/>
      <c r="J192" s="139">
        <f>ROUND(I192*H192,2)</f>
        <v>0</v>
      </c>
      <c r="K192" s="135" t="s">
        <v>197</v>
      </c>
      <c r="L192" s="33"/>
      <c r="M192" s="140" t="s">
        <v>19</v>
      </c>
      <c r="N192" s="141" t="s">
        <v>46</v>
      </c>
      <c r="P192" s="142">
        <f>O192*H192</f>
        <v>0</v>
      </c>
      <c r="Q192" s="142">
        <v>6.0506299999999998E-4</v>
      </c>
      <c r="R192" s="142">
        <f>Q192*H192</f>
        <v>1.2403791499999999E-2</v>
      </c>
      <c r="S192" s="142">
        <v>0</v>
      </c>
      <c r="T192" s="143">
        <f>S192*H192</f>
        <v>0</v>
      </c>
      <c r="AR192" s="144" t="s">
        <v>193</v>
      </c>
      <c r="AT192" s="144" t="s">
        <v>189</v>
      </c>
      <c r="AU192" s="144" t="s">
        <v>87</v>
      </c>
      <c r="AY192" s="18" t="s">
        <v>187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8" t="s">
        <v>87</v>
      </c>
      <c r="BK192" s="145">
        <f>ROUND(I192*H192,2)</f>
        <v>0</v>
      </c>
      <c r="BL192" s="18" t="s">
        <v>193</v>
      </c>
      <c r="BM192" s="144" t="s">
        <v>4654</v>
      </c>
    </row>
    <row r="193" spans="2:65" s="1" customFormat="1">
      <c r="B193" s="33"/>
      <c r="D193" s="146" t="s">
        <v>199</v>
      </c>
      <c r="F193" s="147" t="s">
        <v>4655</v>
      </c>
      <c r="I193" s="148"/>
      <c r="L193" s="33"/>
      <c r="M193" s="149"/>
      <c r="T193" s="52"/>
      <c r="AT193" s="18" t="s">
        <v>199</v>
      </c>
      <c r="AU193" s="18" t="s">
        <v>87</v>
      </c>
    </row>
    <row r="194" spans="2:65" s="12" customFormat="1">
      <c r="B194" s="150"/>
      <c r="D194" s="151" t="s">
        <v>201</v>
      </c>
      <c r="E194" s="152" t="s">
        <v>19</v>
      </c>
      <c r="F194" s="153" t="s">
        <v>387</v>
      </c>
      <c r="H194" s="152" t="s">
        <v>19</v>
      </c>
      <c r="I194" s="154"/>
      <c r="L194" s="150"/>
      <c r="M194" s="155"/>
      <c r="T194" s="156"/>
      <c r="AT194" s="152" t="s">
        <v>201</v>
      </c>
      <c r="AU194" s="152" t="s">
        <v>87</v>
      </c>
      <c r="AV194" s="12" t="s">
        <v>81</v>
      </c>
      <c r="AW194" s="12" t="s">
        <v>33</v>
      </c>
      <c r="AX194" s="12" t="s">
        <v>74</v>
      </c>
      <c r="AY194" s="152" t="s">
        <v>187</v>
      </c>
    </row>
    <row r="195" spans="2:65" s="12" customFormat="1">
      <c r="B195" s="150"/>
      <c r="D195" s="151" t="s">
        <v>201</v>
      </c>
      <c r="E195" s="152" t="s">
        <v>19</v>
      </c>
      <c r="F195" s="153" t="s">
        <v>4567</v>
      </c>
      <c r="H195" s="152" t="s">
        <v>19</v>
      </c>
      <c r="I195" s="154"/>
      <c r="L195" s="150"/>
      <c r="M195" s="155"/>
      <c r="T195" s="156"/>
      <c r="AT195" s="152" t="s">
        <v>201</v>
      </c>
      <c r="AU195" s="152" t="s">
        <v>87</v>
      </c>
      <c r="AV195" s="12" t="s">
        <v>81</v>
      </c>
      <c r="AW195" s="12" t="s">
        <v>33</v>
      </c>
      <c r="AX195" s="12" t="s">
        <v>74</v>
      </c>
      <c r="AY195" s="152" t="s">
        <v>187</v>
      </c>
    </row>
    <row r="196" spans="2:65" s="13" customFormat="1">
      <c r="B196" s="157"/>
      <c r="D196" s="151" t="s">
        <v>201</v>
      </c>
      <c r="E196" s="158" t="s">
        <v>19</v>
      </c>
      <c r="F196" s="159" t="s">
        <v>4656</v>
      </c>
      <c r="H196" s="160">
        <v>20.5</v>
      </c>
      <c r="I196" s="161"/>
      <c r="L196" s="157"/>
      <c r="M196" s="162"/>
      <c r="T196" s="163"/>
      <c r="AT196" s="158" t="s">
        <v>201</v>
      </c>
      <c r="AU196" s="158" t="s">
        <v>87</v>
      </c>
      <c r="AV196" s="13" t="s">
        <v>87</v>
      </c>
      <c r="AW196" s="13" t="s">
        <v>33</v>
      </c>
      <c r="AX196" s="13" t="s">
        <v>74</v>
      </c>
      <c r="AY196" s="158" t="s">
        <v>187</v>
      </c>
    </row>
    <row r="197" spans="2:65" s="15" customFormat="1">
      <c r="B197" s="171"/>
      <c r="D197" s="151" t="s">
        <v>201</v>
      </c>
      <c r="E197" s="172" t="s">
        <v>19</v>
      </c>
      <c r="F197" s="173" t="s">
        <v>207</v>
      </c>
      <c r="H197" s="174">
        <v>20.5</v>
      </c>
      <c r="I197" s="175"/>
      <c r="L197" s="171"/>
      <c r="M197" s="176"/>
      <c r="T197" s="177"/>
      <c r="AT197" s="172" t="s">
        <v>201</v>
      </c>
      <c r="AU197" s="172" t="s">
        <v>87</v>
      </c>
      <c r="AV197" s="15" t="s">
        <v>193</v>
      </c>
      <c r="AW197" s="15" t="s">
        <v>33</v>
      </c>
      <c r="AX197" s="15" t="s">
        <v>81</v>
      </c>
      <c r="AY197" s="172" t="s">
        <v>187</v>
      </c>
    </row>
    <row r="198" spans="2:65" s="11" customFormat="1" ht="22.95" customHeight="1">
      <c r="B198" s="121"/>
      <c r="D198" s="122" t="s">
        <v>73</v>
      </c>
      <c r="E198" s="131" t="s">
        <v>579</v>
      </c>
      <c r="F198" s="131" t="s">
        <v>580</v>
      </c>
      <c r="I198" s="124"/>
      <c r="J198" s="132">
        <f>BK198</f>
        <v>0</v>
      </c>
      <c r="L198" s="121"/>
      <c r="M198" s="126"/>
      <c r="P198" s="127">
        <f>SUM(P199:P200)</f>
        <v>0</v>
      </c>
      <c r="R198" s="127">
        <f>SUM(R199:R200)</f>
        <v>0</v>
      </c>
      <c r="T198" s="128">
        <f>SUM(T199:T200)</f>
        <v>0</v>
      </c>
      <c r="AR198" s="122" t="s">
        <v>81</v>
      </c>
      <c r="AT198" s="129" t="s">
        <v>73</v>
      </c>
      <c r="AU198" s="129" t="s">
        <v>81</v>
      </c>
      <c r="AY198" s="122" t="s">
        <v>187</v>
      </c>
      <c r="BK198" s="130">
        <f>SUM(BK199:BK200)</f>
        <v>0</v>
      </c>
    </row>
    <row r="199" spans="2:65" s="1" customFormat="1" ht="37.950000000000003" customHeight="1">
      <c r="B199" s="33"/>
      <c r="C199" s="133" t="s">
        <v>368</v>
      </c>
      <c r="D199" s="133" t="s">
        <v>189</v>
      </c>
      <c r="E199" s="134" t="s">
        <v>4657</v>
      </c>
      <c r="F199" s="135" t="s">
        <v>4658</v>
      </c>
      <c r="G199" s="136" t="s">
        <v>241</v>
      </c>
      <c r="H199" s="137">
        <v>43.042999999999999</v>
      </c>
      <c r="I199" s="138"/>
      <c r="J199" s="139">
        <f>ROUND(I199*H199,2)</f>
        <v>0</v>
      </c>
      <c r="K199" s="135" t="s">
        <v>197</v>
      </c>
      <c r="L199" s="33"/>
      <c r="M199" s="140" t="s">
        <v>19</v>
      </c>
      <c r="N199" s="141" t="s">
        <v>46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193</v>
      </c>
      <c r="AT199" s="144" t="s">
        <v>189</v>
      </c>
      <c r="AU199" s="144" t="s">
        <v>87</v>
      </c>
      <c r="AY199" s="18" t="s">
        <v>187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8" t="s">
        <v>87</v>
      </c>
      <c r="BK199" s="145">
        <f>ROUND(I199*H199,2)</f>
        <v>0</v>
      </c>
      <c r="BL199" s="18" t="s">
        <v>193</v>
      </c>
      <c r="BM199" s="144" t="s">
        <v>4659</v>
      </c>
    </row>
    <row r="200" spans="2:65" s="1" customFormat="1">
      <c r="B200" s="33"/>
      <c r="D200" s="146" t="s">
        <v>199</v>
      </c>
      <c r="F200" s="147" t="s">
        <v>4660</v>
      </c>
      <c r="I200" s="148"/>
      <c r="L200" s="33"/>
      <c r="M200" s="200"/>
      <c r="N200" s="197"/>
      <c r="O200" s="197"/>
      <c r="P200" s="197"/>
      <c r="Q200" s="197"/>
      <c r="R200" s="197"/>
      <c r="S200" s="197"/>
      <c r="T200" s="201"/>
      <c r="AT200" s="18" t="s">
        <v>199</v>
      </c>
      <c r="AU200" s="18" t="s">
        <v>87</v>
      </c>
    </row>
    <row r="201" spans="2:65" s="1" customFormat="1" ht="6.9" customHeight="1">
      <c r="B201" s="41"/>
      <c r="C201" s="42"/>
      <c r="D201" s="42"/>
      <c r="E201" s="42"/>
      <c r="F201" s="42"/>
      <c r="G201" s="42"/>
      <c r="H201" s="42"/>
      <c r="I201" s="42"/>
      <c r="J201" s="42"/>
      <c r="K201" s="42"/>
      <c r="L201" s="33"/>
    </row>
  </sheetData>
  <sheetProtection algorithmName="SHA-512" hashValue="lxfGuKvk30sh5bkDO3z7FQhm+/Wo4NRUeCVwXJfWwmZjfYFGAz6yNmL6N5KcieFGVLTLAt6kb/oXFcxMsxZ+Ng==" saltValue="ngLjysWVdmrCCYDGg1y6ZU2IdGL/lBBmBkT+EmKCgsOzFvJmwrkSHAfa2D225z1Nhf45HxHP5nvJiCs6WHXttg==" spinCount="100000" sheet="1" objects="1" scenarios="1" formatColumns="0" formatRows="0" autoFilter="0"/>
  <autoFilter ref="C83:K200" xr:uid="{00000000-0009-0000-0000-000010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1000-000000000000}"/>
    <hyperlink ref="F97" r:id="rId2" xr:uid="{00000000-0004-0000-1000-000001000000}"/>
    <hyperlink ref="F105" r:id="rId3" xr:uid="{00000000-0004-0000-1000-000002000000}"/>
    <hyperlink ref="F111" r:id="rId4" xr:uid="{00000000-0004-0000-1000-000003000000}"/>
    <hyperlink ref="F118" r:id="rId5" xr:uid="{00000000-0004-0000-1000-000004000000}"/>
    <hyperlink ref="F123" r:id="rId6" xr:uid="{00000000-0004-0000-1000-000005000000}"/>
    <hyperlink ref="F127" r:id="rId7" xr:uid="{00000000-0004-0000-1000-000006000000}"/>
    <hyperlink ref="F131" r:id="rId8" xr:uid="{00000000-0004-0000-1000-000007000000}"/>
    <hyperlink ref="F135" r:id="rId9" xr:uid="{00000000-0004-0000-1000-000008000000}"/>
    <hyperlink ref="F139" r:id="rId10" xr:uid="{00000000-0004-0000-1000-000009000000}"/>
    <hyperlink ref="F143" r:id="rId11" xr:uid="{00000000-0004-0000-1000-00000A000000}"/>
    <hyperlink ref="F150" r:id="rId12" xr:uid="{00000000-0004-0000-1000-00000B000000}"/>
    <hyperlink ref="F160" r:id="rId13" xr:uid="{00000000-0004-0000-1000-00000C000000}"/>
    <hyperlink ref="F167" r:id="rId14" xr:uid="{00000000-0004-0000-1000-00000D000000}"/>
    <hyperlink ref="F174" r:id="rId15" xr:uid="{00000000-0004-0000-1000-00000E000000}"/>
    <hyperlink ref="F183" r:id="rId16" xr:uid="{00000000-0004-0000-1000-00000F000000}"/>
    <hyperlink ref="F193" r:id="rId17" xr:uid="{00000000-0004-0000-1000-000010000000}"/>
    <hyperlink ref="F200" r:id="rId18" xr:uid="{00000000-0004-0000-1000-00001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147"/>
  <sheetViews>
    <sheetView showGridLines="0" workbookViewId="0">
      <selection activeCell="Y27" sqref="Y27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18" t="s">
        <v>123</v>
      </c>
      <c r="AZ2" s="89" t="s">
        <v>140</v>
      </c>
      <c r="BA2" s="89" t="s">
        <v>141</v>
      </c>
      <c r="BB2" s="89" t="s">
        <v>142</v>
      </c>
      <c r="BC2" s="89" t="s">
        <v>143</v>
      </c>
      <c r="BD2" s="89" t="s">
        <v>96</v>
      </c>
    </row>
    <row r="3" spans="2:5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  <c r="AZ3" s="89" t="s">
        <v>936</v>
      </c>
      <c r="BA3" s="89" t="s">
        <v>937</v>
      </c>
      <c r="BB3" s="89" t="s">
        <v>138</v>
      </c>
      <c r="BC3" s="89" t="s">
        <v>932</v>
      </c>
      <c r="BD3" s="89" t="s">
        <v>96</v>
      </c>
    </row>
    <row r="4" spans="2:56" ht="24.9" customHeight="1">
      <c r="B4" s="21"/>
      <c r="D4" s="22" t="s">
        <v>144</v>
      </c>
      <c r="L4" s="21"/>
      <c r="M4" s="90" t="s">
        <v>10</v>
      </c>
      <c r="AT4" s="18" t="s">
        <v>4</v>
      </c>
      <c r="AZ4" s="89" t="s">
        <v>938</v>
      </c>
      <c r="BA4" s="89" t="s">
        <v>939</v>
      </c>
      <c r="BB4" s="89" t="s">
        <v>142</v>
      </c>
      <c r="BC4" s="89" t="s">
        <v>940</v>
      </c>
      <c r="BD4" s="89" t="s">
        <v>96</v>
      </c>
    </row>
    <row r="5" spans="2:56" ht="6.9" customHeight="1">
      <c r="B5" s="21"/>
      <c r="L5" s="21"/>
      <c r="AZ5" s="89" t="s">
        <v>885</v>
      </c>
      <c r="BA5" s="89" t="s">
        <v>886</v>
      </c>
      <c r="BB5" s="89" t="s">
        <v>142</v>
      </c>
      <c r="BC5" s="89" t="s">
        <v>887</v>
      </c>
      <c r="BD5" s="89" t="s">
        <v>96</v>
      </c>
    </row>
    <row r="6" spans="2:56" ht="12" customHeight="1">
      <c r="B6" s="21"/>
      <c r="D6" s="28" t="s">
        <v>16</v>
      </c>
      <c r="L6" s="21"/>
      <c r="AZ6" s="89" t="s">
        <v>4661</v>
      </c>
      <c r="BA6" s="89" t="s">
        <v>4556</v>
      </c>
      <c r="BB6" s="89" t="s">
        <v>138</v>
      </c>
      <c r="BC6" s="89" t="s">
        <v>4557</v>
      </c>
      <c r="BD6" s="89" t="s">
        <v>96</v>
      </c>
    </row>
    <row r="7" spans="2:56" ht="26.25" customHeight="1">
      <c r="B7" s="21"/>
      <c r="E7" s="584" t="str">
        <f>'Rekapitulace stavby'!K6</f>
        <v>Stavební úpravy č.p. 11, kú Lhotky - Změna užívání, přístavba a půdní vestavba</v>
      </c>
      <c r="F7" s="585"/>
      <c r="G7" s="585"/>
      <c r="H7" s="585"/>
      <c r="L7" s="21"/>
      <c r="AZ7" s="89" t="s">
        <v>4561</v>
      </c>
      <c r="BA7" s="89" t="s">
        <v>4562</v>
      </c>
      <c r="BB7" s="89" t="s">
        <v>138</v>
      </c>
      <c r="BC7" s="89" t="s">
        <v>4563</v>
      </c>
      <c r="BD7" s="89" t="s">
        <v>96</v>
      </c>
    </row>
    <row r="8" spans="2:56" s="1" customFormat="1" ht="12" customHeight="1">
      <c r="B8" s="33"/>
      <c r="D8" s="28" t="s">
        <v>145</v>
      </c>
      <c r="L8" s="33"/>
      <c r="AZ8" s="89" t="s">
        <v>4558</v>
      </c>
      <c r="BA8" s="89" t="s">
        <v>4559</v>
      </c>
      <c r="BB8" s="89" t="s">
        <v>138</v>
      </c>
      <c r="BC8" s="89" t="s">
        <v>4560</v>
      </c>
      <c r="BD8" s="89" t="s">
        <v>96</v>
      </c>
    </row>
    <row r="9" spans="2:56" s="1" customFormat="1" ht="16.5" customHeight="1">
      <c r="B9" s="33"/>
      <c r="E9" s="545" t="s">
        <v>4662</v>
      </c>
      <c r="F9" s="583"/>
      <c r="G9" s="583"/>
      <c r="H9" s="583"/>
      <c r="L9" s="33"/>
      <c r="AZ9" s="89" t="s">
        <v>4663</v>
      </c>
      <c r="BA9" s="89" t="s">
        <v>4664</v>
      </c>
      <c r="BB9" s="89" t="s">
        <v>142</v>
      </c>
      <c r="BC9" s="89" t="s">
        <v>4665</v>
      </c>
      <c r="BD9" s="89" t="s">
        <v>96</v>
      </c>
    </row>
    <row r="10" spans="2:56" s="1" customFormat="1">
      <c r="B10" s="33"/>
      <c r="L10" s="33"/>
      <c r="AZ10" s="89" t="s">
        <v>4666</v>
      </c>
      <c r="BA10" s="89" t="s">
        <v>4667</v>
      </c>
      <c r="BB10" s="89" t="s">
        <v>142</v>
      </c>
      <c r="BC10" s="89" t="s">
        <v>4668</v>
      </c>
      <c r="BD10" s="89" t="s">
        <v>87</v>
      </c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  <c r="AZ11" s="89" t="s">
        <v>4669</v>
      </c>
      <c r="BA11" s="89" t="s">
        <v>4670</v>
      </c>
      <c r="BB11" s="89" t="s">
        <v>142</v>
      </c>
      <c r="BC11" s="89" t="s">
        <v>4671</v>
      </c>
      <c r="BD11" s="89" t="s">
        <v>87</v>
      </c>
    </row>
    <row r="12" spans="2:56" s="1" customFormat="1" ht="12" customHeight="1">
      <c r="B12" s="33"/>
      <c r="D12" s="28" t="s">
        <v>21</v>
      </c>
      <c r="F12" s="26" t="s">
        <v>22</v>
      </c>
      <c r="I12" s="28" t="s">
        <v>23</v>
      </c>
      <c r="J12" s="49" t="str">
        <f>'Rekapitulace stavby'!AN8</f>
        <v>4. 2. 2025</v>
      </c>
      <c r="L12" s="33"/>
    </row>
    <row r="13" spans="2:56" s="1" customFormat="1" ht="10.95" customHeight="1">
      <c r="B13" s="33"/>
      <c r="L13" s="33"/>
    </row>
    <row r="14" spans="2:5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5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56" s="1" customFormat="1" ht="6.9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586" t="str">
        <f>'Rekapitulace stavby'!E14</f>
        <v>Vyplň údaj</v>
      </c>
      <c r="F18" s="557"/>
      <c r="G18" s="557"/>
      <c r="H18" s="557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35</v>
      </c>
      <c r="L23" s="33"/>
    </row>
    <row r="24" spans="2:12" s="1" customFormat="1" ht="18" customHeight="1">
      <c r="B24" s="33"/>
      <c r="E24" s="26" t="s">
        <v>36</v>
      </c>
      <c r="I24" s="28" t="s">
        <v>28</v>
      </c>
      <c r="J24" s="26" t="s">
        <v>37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38</v>
      </c>
      <c r="L26" s="33"/>
    </row>
    <row r="27" spans="2:12" s="7" customFormat="1" ht="16.5" customHeight="1">
      <c r="B27" s="91"/>
      <c r="E27" s="562" t="s">
        <v>19</v>
      </c>
      <c r="F27" s="562"/>
      <c r="G27" s="562"/>
      <c r="H27" s="562"/>
      <c r="L27" s="91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0"/>
      <c r="E29" s="50"/>
      <c r="F29" s="50"/>
      <c r="G29" s="50"/>
      <c r="H29" s="50"/>
      <c r="I29" s="50"/>
      <c r="J29" s="50"/>
      <c r="K29" s="50"/>
      <c r="L29" s="33"/>
    </row>
    <row r="30" spans="2:12" s="1" customFormat="1" ht="25.35" customHeight="1">
      <c r="B30" s="33"/>
      <c r="D30" s="92" t="s">
        <v>40</v>
      </c>
      <c r="J30" s="62">
        <f>ROUND(J81, 2)</f>
        <v>0</v>
      </c>
      <c r="L30" s="33"/>
    </row>
    <row r="31" spans="2:12" s="1" customFormat="1" ht="6.9" customHeight="1">
      <c r="B31" s="33"/>
      <c r="D31" s="50"/>
      <c r="E31" s="50"/>
      <c r="F31" s="50"/>
      <c r="G31" s="50"/>
      <c r="H31" s="50"/>
      <c r="I31" s="50"/>
      <c r="J31" s="50"/>
      <c r="K31" s="50"/>
      <c r="L31" s="33"/>
    </row>
    <row r="32" spans="2:12" s="1" customFormat="1" ht="14.4" customHeight="1">
      <c r="B32" s="33"/>
      <c r="F32" s="93" t="s">
        <v>42</v>
      </c>
      <c r="I32" s="93" t="s">
        <v>41</v>
      </c>
      <c r="J32" s="93" t="s">
        <v>43</v>
      </c>
      <c r="L32" s="33"/>
    </row>
    <row r="33" spans="2:12" s="1" customFormat="1" ht="14.4" customHeight="1">
      <c r="B33" s="33"/>
      <c r="D33" s="94" t="s">
        <v>44</v>
      </c>
      <c r="E33" s="28" t="s">
        <v>45</v>
      </c>
      <c r="F33" s="82">
        <f>ROUND((SUM(BE81:BE146)),  2)</f>
        <v>0</v>
      </c>
      <c r="I33" s="95">
        <v>0.21</v>
      </c>
      <c r="J33" s="82">
        <f>ROUND(((SUM(BE81:BE146))*I33),  2)</f>
        <v>0</v>
      </c>
      <c r="L33" s="33"/>
    </row>
    <row r="34" spans="2:12" s="1" customFormat="1" ht="14.4" customHeight="1">
      <c r="B34" s="33"/>
      <c r="E34" s="28" t="s">
        <v>46</v>
      </c>
      <c r="F34" s="82">
        <f>ROUND((SUM(BF81:BF146)),  2)</f>
        <v>0</v>
      </c>
      <c r="I34" s="95">
        <v>0.12</v>
      </c>
      <c r="J34" s="82">
        <f>ROUND(((SUM(BF81:BF146))*I34),  2)</f>
        <v>0</v>
      </c>
      <c r="L34" s="33"/>
    </row>
    <row r="35" spans="2:12" s="1" customFormat="1" ht="14.4" hidden="1" customHeight="1">
      <c r="B35" s="33"/>
      <c r="E35" s="28" t="s">
        <v>47</v>
      </c>
      <c r="F35" s="82">
        <f>ROUND((SUM(BG81:BG146)),  2)</f>
        <v>0</v>
      </c>
      <c r="I35" s="95">
        <v>0.21</v>
      </c>
      <c r="J35" s="82">
        <f>0</f>
        <v>0</v>
      </c>
      <c r="L35" s="33"/>
    </row>
    <row r="36" spans="2:12" s="1" customFormat="1" ht="14.4" hidden="1" customHeight="1">
      <c r="B36" s="33"/>
      <c r="E36" s="28" t="s">
        <v>48</v>
      </c>
      <c r="F36" s="82">
        <f>ROUND((SUM(BH81:BH146)),  2)</f>
        <v>0</v>
      </c>
      <c r="I36" s="95">
        <v>0.12</v>
      </c>
      <c r="J36" s="82">
        <f>0</f>
        <v>0</v>
      </c>
      <c r="L36" s="33"/>
    </row>
    <row r="37" spans="2:12" s="1" customFormat="1" ht="14.4" hidden="1" customHeight="1">
      <c r="B37" s="33"/>
      <c r="E37" s="28" t="s">
        <v>49</v>
      </c>
      <c r="F37" s="82">
        <f>ROUND((SUM(BI81:BI146)),  2)</f>
        <v>0</v>
      </c>
      <c r="I37" s="95">
        <v>0</v>
      </c>
      <c r="J37" s="8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6"/>
      <c r="D39" s="97" t="s">
        <v>50</v>
      </c>
      <c r="E39" s="53"/>
      <c r="F39" s="53"/>
      <c r="G39" s="98" t="s">
        <v>51</v>
      </c>
      <c r="H39" s="99" t="s">
        <v>52</v>
      </c>
      <c r="I39" s="53"/>
      <c r="J39" s="100">
        <f>SUM(J30:J37)</f>
        <v>0</v>
      </c>
      <c r="K39" s="101"/>
      <c r="L39" s="33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3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3"/>
    </row>
    <row r="45" spans="2:12" s="1" customFormat="1" ht="24.9" customHeight="1">
      <c r="B45" s="33"/>
      <c r="C45" s="22" t="s">
        <v>149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26.25" customHeight="1">
      <c r="B48" s="33"/>
      <c r="E48" s="584" t="str">
        <f>E7</f>
        <v>Stavební úpravy č.p. 11, kú Lhotky - Změna užívání, přístavba a půdní vestavba</v>
      </c>
      <c r="F48" s="585"/>
      <c r="G48" s="585"/>
      <c r="H48" s="585"/>
      <c r="L48" s="33"/>
    </row>
    <row r="49" spans="2:47" s="1" customFormat="1" ht="12" customHeight="1">
      <c r="B49" s="33"/>
      <c r="C49" s="28" t="s">
        <v>145</v>
      </c>
      <c r="L49" s="33"/>
    </row>
    <row r="50" spans="2:47" s="1" customFormat="1" ht="16.5" customHeight="1">
      <c r="B50" s="33"/>
      <c r="E50" s="545" t="str">
        <f>E9</f>
        <v>SO 07 - Konečné terénní úpravy, nezpevněné plochy</v>
      </c>
      <c r="F50" s="583"/>
      <c r="G50" s="583"/>
      <c r="H50" s="583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kú Lhotky, p.č. 1,56/1,191,202 a st.č. 16 KN</v>
      </c>
      <c r="I52" s="28" t="s">
        <v>23</v>
      </c>
      <c r="J52" s="49" t="str">
        <f>IF(J12="","",J12)</f>
        <v>4. 2. 2025</v>
      </c>
      <c r="L52" s="33"/>
    </row>
    <row r="53" spans="2:47" s="1" customFormat="1" ht="6.9" customHeight="1">
      <c r="B53" s="33"/>
      <c r="L53" s="33"/>
    </row>
    <row r="54" spans="2:47" s="1" customFormat="1" ht="40.200000000000003" customHeight="1">
      <c r="B54" s="33"/>
      <c r="C54" s="28" t="s">
        <v>25</v>
      </c>
      <c r="F54" s="26" t="str">
        <f>E15</f>
        <v>Obec Kramolna, Kramolna 172, 547 01 Náchod</v>
      </c>
      <c r="I54" s="28" t="s">
        <v>31</v>
      </c>
      <c r="J54" s="31" t="str">
        <f>E21</f>
        <v>Ing. arch. Pavel Hejzlar, Riegrova 194, Náchod</v>
      </c>
      <c r="L54" s="33"/>
    </row>
    <row r="55" spans="2:47" s="1" customFormat="1" ht="15.15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BACing s.r.o.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2" t="s">
        <v>150</v>
      </c>
      <c r="D57" s="96"/>
      <c r="E57" s="96"/>
      <c r="F57" s="96"/>
      <c r="G57" s="96"/>
      <c r="H57" s="96"/>
      <c r="I57" s="96"/>
      <c r="J57" s="103" t="s">
        <v>151</v>
      </c>
      <c r="K57" s="96"/>
      <c r="L57" s="33"/>
    </row>
    <row r="58" spans="2:47" s="1" customFormat="1" ht="10.35" customHeight="1">
      <c r="B58" s="33"/>
      <c r="L58" s="33"/>
    </row>
    <row r="59" spans="2:47" s="1" customFormat="1" ht="22.95" customHeight="1">
      <c r="B59" s="33"/>
      <c r="C59" s="104" t="s">
        <v>72</v>
      </c>
      <c r="J59" s="62">
        <f>J81</f>
        <v>0</v>
      </c>
      <c r="L59" s="33"/>
      <c r="AU59" s="18" t="s">
        <v>152</v>
      </c>
    </row>
    <row r="60" spans="2:47" s="8" customFormat="1" ht="24.9" customHeight="1">
      <c r="B60" s="105"/>
      <c r="D60" s="106" t="s">
        <v>153</v>
      </c>
      <c r="E60" s="107"/>
      <c r="F60" s="107"/>
      <c r="G60" s="107"/>
      <c r="H60" s="107"/>
      <c r="I60" s="107"/>
      <c r="J60" s="108">
        <f>J82</f>
        <v>0</v>
      </c>
      <c r="L60" s="105"/>
    </row>
    <row r="61" spans="2:47" s="9" customFormat="1" ht="19.95" customHeight="1">
      <c r="B61" s="109"/>
      <c r="D61" s="110" t="s">
        <v>154</v>
      </c>
      <c r="E61" s="111"/>
      <c r="F61" s="111"/>
      <c r="G61" s="111"/>
      <c r="H61" s="111"/>
      <c r="I61" s="111"/>
      <c r="J61" s="112">
        <f>J83</f>
        <v>0</v>
      </c>
      <c r="L61" s="109"/>
    </row>
    <row r="62" spans="2:47" s="1" customFormat="1" ht="21.75" customHeight="1">
      <c r="B62" s="33"/>
      <c r="L62" s="33"/>
    </row>
    <row r="63" spans="2:47" s="1" customFormat="1" ht="6.9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3"/>
    </row>
    <row r="67" spans="2:20" s="1" customFormat="1" ht="6.9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3"/>
    </row>
    <row r="68" spans="2:20" s="1" customFormat="1" ht="24.9" customHeight="1">
      <c r="B68" s="33"/>
      <c r="C68" s="22" t="s">
        <v>172</v>
      </c>
      <c r="L68" s="33"/>
    </row>
    <row r="69" spans="2:20" s="1" customFormat="1" ht="6.9" customHeight="1">
      <c r="B69" s="33"/>
      <c r="L69" s="33"/>
    </row>
    <row r="70" spans="2:20" s="1" customFormat="1" ht="12" customHeight="1">
      <c r="B70" s="33"/>
      <c r="C70" s="28" t="s">
        <v>16</v>
      </c>
      <c r="L70" s="33"/>
    </row>
    <row r="71" spans="2:20" s="1" customFormat="1" ht="26.25" customHeight="1">
      <c r="B71" s="33"/>
      <c r="E71" s="584" t="str">
        <f>E7</f>
        <v>Stavební úpravy č.p. 11, kú Lhotky - Změna užívání, přístavba a půdní vestavba</v>
      </c>
      <c r="F71" s="585"/>
      <c r="G71" s="585"/>
      <c r="H71" s="585"/>
      <c r="L71" s="33"/>
    </row>
    <row r="72" spans="2:20" s="1" customFormat="1" ht="12" customHeight="1">
      <c r="B72" s="33"/>
      <c r="C72" s="28" t="s">
        <v>145</v>
      </c>
      <c r="L72" s="33"/>
    </row>
    <row r="73" spans="2:20" s="1" customFormat="1" ht="16.5" customHeight="1">
      <c r="B73" s="33"/>
      <c r="E73" s="545" t="str">
        <f>E9</f>
        <v>SO 07 - Konečné terénní úpravy, nezpevněné plochy</v>
      </c>
      <c r="F73" s="583"/>
      <c r="G73" s="583"/>
      <c r="H73" s="583"/>
      <c r="L73" s="33"/>
    </row>
    <row r="74" spans="2:20" s="1" customFormat="1" ht="6.9" customHeight="1">
      <c r="B74" s="33"/>
      <c r="L74" s="33"/>
    </row>
    <row r="75" spans="2:20" s="1" customFormat="1" ht="12" customHeight="1">
      <c r="B75" s="33"/>
      <c r="C75" s="28" t="s">
        <v>21</v>
      </c>
      <c r="F75" s="26" t="str">
        <f>F12</f>
        <v>kú Lhotky, p.č. 1,56/1,191,202 a st.č. 16 KN</v>
      </c>
      <c r="I75" s="28" t="s">
        <v>23</v>
      </c>
      <c r="J75" s="49" t="str">
        <f>IF(J12="","",J12)</f>
        <v>4. 2. 2025</v>
      </c>
      <c r="L75" s="33"/>
    </row>
    <row r="76" spans="2:20" s="1" customFormat="1" ht="6.9" customHeight="1">
      <c r="B76" s="33"/>
      <c r="L76" s="33"/>
    </row>
    <row r="77" spans="2:20" s="1" customFormat="1" ht="40.200000000000003" customHeight="1">
      <c r="B77" s="33"/>
      <c r="C77" s="28" t="s">
        <v>25</v>
      </c>
      <c r="F77" s="26" t="str">
        <f>E15</f>
        <v>Obec Kramolna, Kramolna 172, 547 01 Náchod</v>
      </c>
      <c r="I77" s="28" t="s">
        <v>31</v>
      </c>
      <c r="J77" s="31" t="str">
        <f>E21</f>
        <v>Ing. arch. Pavel Hejzlar, Riegrova 194, Náchod</v>
      </c>
      <c r="L77" s="33"/>
    </row>
    <row r="78" spans="2:20" s="1" customFormat="1" ht="15.15" customHeight="1">
      <c r="B78" s="33"/>
      <c r="C78" s="28" t="s">
        <v>29</v>
      </c>
      <c r="F78" s="26" t="str">
        <f>IF(E18="","",E18)</f>
        <v>Vyplň údaj</v>
      </c>
      <c r="I78" s="28" t="s">
        <v>34</v>
      </c>
      <c r="J78" s="31" t="str">
        <f>E24</f>
        <v>BACing s.r.o.</v>
      </c>
      <c r="L78" s="33"/>
    </row>
    <row r="79" spans="2:20" s="1" customFormat="1" ht="10.35" customHeight="1">
      <c r="B79" s="33"/>
      <c r="L79" s="33"/>
    </row>
    <row r="80" spans="2:20" s="10" customFormat="1" ht="29.25" customHeight="1">
      <c r="B80" s="113"/>
      <c r="C80" s="114" t="s">
        <v>173</v>
      </c>
      <c r="D80" s="115" t="s">
        <v>59</v>
      </c>
      <c r="E80" s="115" t="s">
        <v>55</v>
      </c>
      <c r="F80" s="115" t="s">
        <v>56</v>
      </c>
      <c r="G80" s="115" t="s">
        <v>174</v>
      </c>
      <c r="H80" s="115" t="s">
        <v>175</v>
      </c>
      <c r="I80" s="115" t="s">
        <v>176</v>
      </c>
      <c r="J80" s="115" t="s">
        <v>151</v>
      </c>
      <c r="K80" s="116" t="s">
        <v>177</v>
      </c>
      <c r="L80" s="113"/>
      <c r="M80" s="55" t="s">
        <v>19</v>
      </c>
      <c r="N80" s="56" t="s">
        <v>44</v>
      </c>
      <c r="O80" s="56" t="s">
        <v>178</v>
      </c>
      <c r="P80" s="56" t="s">
        <v>179</v>
      </c>
      <c r="Q80" s="56" t="s">
        <v>180</v>
      </c>
      <c r="R80" s="56" t="s">
        <v>181</v>
      </c>
      <c r="S80" s="56" t="s">
        <v>182</v>
      </c>
      <c r="T80" s="57" t="s">
        <v>183</v>
      </c>
    </row>
    <row r="81" spans="2:65" s="1" customFormat="1" ht="22.95" customHeight="1">
      <c r="B81" s="33"/>
      <c r="C81" s="60" t="s">
        <v>184</v>
      </c>
      <c r="J81" s="117">
        <f>BK81</f>
        <v>0</v>
      </c>
      <c r="L81" s="33"/>
      <c r="M81" s="58"/>
      <c r="N81" s="50"/>
      <c r="O81" s="50"/>
      <c r="P81" s="118">
        <f>P82</f>
        <v>0</v>
      </c>
      <c r="Q81" s="50"/>
      <c r="R81" s="118">
        <f>R82</f>
        <v>3.9519999999999998E-3</v>
      </c>
      <c r="S81" s="50"/>
      <c r="T81" s="119">
        <f>T82</f>
        <v>0</v>
      </c>
      <c r="AT81" s="18" t="s">
        <v>73</v>
      </c>
      <c r="AU81" s="18" t="s">
        <v>152</v>
      </c>
      <c r="BK81" s="120">
        <f>BK82</f>
        <v>0</v>
      </c>
    </row>
    <row r="82" spans="2:65" s="11" customFormat="1" ht="25.95" customHeight="1">
      <c r="B82" s="121"/>
      <c r="D82" s="122" t="s">
        <v>73</v>
      </c>
      <c r="E82" s="123" t="s">
        <v>185</v>
      </c>
      <c r="F82" s="123" t="s">
        <v>186</v>
      </c>
      <c r="I82" s="124"/>
      <c r="J82" s="125">
        <f>BK82</f>
        <v>0</v>
      </c>
      <c r="L82" s="121"/>
      <c r="M82" s="126"/>
      <c r="P82" s="127">
        <f>P83</f>
        <v>0</v>
      </c>
      <c r="R82" s="127">
        <f>R83</f>
        <v>3.9519999999999998E-3</v>
      </c>
      <c r="T82" s="128">
        <f>T83</f>
        <v>0</v>
      </c>
      <c r="AR82" s="122" t="s">
        <v>81</v>
      </c>
      <c r="AT82" s="129" t="s">
        <v>73</v>
      </c>
      <c r="AU82" s="129" t="s">
        <v>74</v>
      </c>
      <c r="AY82" s="122" t="s">
        <v>187</v>
      </c>
      <c r="BK82" s="130">
        <f>BK83</f>
        <v>0</v>
      </c>
    </row>
    <row r="83" spans="2:65" s="11" customFormat="1" ht="22.95" customHeight="1">
      <c r="B83" s="121"/>
      <c r="D83" s="122" t="s">
        <v>73</v>
      </c>
      <c r="E83" s="131" t="s">
        <v>81</v>
      </c>
      <c r="F83" s="131" t="s">
        <v>188</v>
      </c>
      <c r="I83" s="124"/>
      <c r="J83" s="132">
        <f>BK83</f>
        <v>0</v>
      </c>
      <c r="L83" s="121"/>
      <c r="M83" s="126"/>
      <c r="P83" s="127">
        <f>SUM(P84:P146)</f>
        <v>0</v>
      </c>
      <c r="R83" s="127">
        <f>SUM(R84:R146)</f>
        <v>3.9519999999999998E-3</v>
      </c>
      <c r="T83" s="128">
        <f>SUM(T84:T146)</f>
        <v>0</v>
      </c>
      <c r="AR83" s="122" t="s">
        <v>81</v>
      </c>
      <c r="AT83" s="129" t="s">
        <v>73</v>
      </c>
      <c r="AU83" s="129" t="s">
        <v>81</v>
      </c>
      <c r="AY83" s="122" t="s">
        <v>187</v>
      </c>
      <c r="BK83" s="130">
        <f>SUM(BK84:BK146)</f>
        <v>0</v>
      </c>
    </row>
    <row r="84" spans="2:65" s="1" customFormat="1" ht="62.7" customHeight="1">
      <c r="B84" s="33"/>
      <c r="C84" s="133" t="s">
        <v>81</v>
      </c>
      <c r="D84" s="133" t="s">
        <v>189</v>
      </c>
      <c r="E84" s="134" t="s">
        <v>4672</v>
      </c>
      <c r="F84" s="135" t="s">
        <v>4673</v>
      </c>
      <c r="G84" s="136" t="s">
        <v>142</v>
      </c>
      <c r="H84" s="137">
        <v>108.30800000000001</v>
      </c>
      <c r="I84" s="138"/>
      <c r="J84" s="139">
        <f>ROUND(I84*H84,2)</f>
        <v>0</v>
      </c>
      <c r="K84" s="135" t="s">
        <v>197</v>
      </c>
      <c r="L84" s="33"/>
      <c r="M84" s="140" t="s">
        <v>19</v>
      </c>
      <c r="N84" s="141" t="s">
        <v>46</v>
      </c>
      <c r="P84" s="142">
        <f>O84*H84</f>
        <v>0</v>
      </c>
      <c r="Q84" s="142">
        <v>0</v>
      </c>
      <c r="R84" s="142">
        <f>Q84*H84</f>
        <v>0</v>
      </c>
      <c r="S84" s="142">
        <v>0</v>
      </c>
      <c r="T84" s="143">
        <f>S84*H84</f>
        <v>0</v>
      </c>
      <c r="AR84" s="144" t="s">
        <v>193</v>
      </c>
      <c r="AT84" s="144" t="s">
        <v>189</v>
      </c>
      <c r="AU84" s="144" t="s">
        <v>87</v>
      </c>
      <c r="AY84" s="18" t="s">
        <v>187</v>
      </c>
      <c r="BE84" s="145">
        <f>IF(N84="základní",J84,0)</f>
        <v>0</v>
      </c>
      <c r="BF84" s="145">
        <f>IF(N84="snížená",J84,0)</f>
        <v>0</v>
      </c>
      <c r="BG84" s="145">
        <f>IF(N84="zákl. přenesená",J84,0)</f>
        <v>0</v>
      </c>
      <c r="BH84" s="145">
        <f>IF(N84="sníž. přenesená",J84,0)</f>
        <v>0</v>
      </c>
      <c r="BI84" s="145">
        <f>IF(N84="nulová",J84,0)</f>
        <v>0</v>
      </c>
      <c r="BJ84" s="18" t="s">
        <v>87</v>
      </c>
      <c r="BK84" s="145">
        <f>ROUND(I84*H84,2)</f>
        <v>0</v>
      </c>
      <c r="BL84" s="18" t="s">
        <v>193</v>
      </c>
      <c r="BM84" s="144" t="s">
        <v>4674</v>
      </c>
    </row>
    <row r="85" spans="2:65" s="1" customFormat="1">
      <c r="B85" s="33"/>
      <c r="D85" s="146" t="s">
        <v>199</v>
      </c>
      <c r="F85" s="147" t="s">
        <v>4675</v>
      </c>
      <c r="I85" s="148"/>
      <c r="L85" s="33"/>
      <c r="M85" s="149"/>
      <c r="T85" s="52"/>
      <c r="AT85" s="18" t="s">
        <v>199</v>
      </c>
      <c r="AU85" s="18" t="s">
        <v>87</v>
      </c>
    </row>
    <row r="86" spans="2:65" s="12" customFormat="1">
      <c r="B86" s="150"/>
      <c r="D86" s="151" t="s">
        <v>201</v>
      </c>
      <c r="E86" s="152" t="s">
        <v>19</v>
      </c>
      <c r="F86" s="153" t="s">
        <v>4676</v>
      </c>
      <c r="H86" s="152" t="s">
        <v>19</v>
      </c>
      <c r="I86" s="154"/>
      <c r="L86" s="150"/>
      <c r="M86" s="155"/>
      <c r="T86" s="156"/>
      <c r="AT86" s="152" t="s">
        <v>201</v>
      </c>
      <c r="AU86" s="152" t="s">
        <v>87</v>
      </c>
      <c r="AV86" s="12" t="s">
        <v>81</v>
      </c>
      <c r="AW86" s="12" t="s">
        <v>33</v>
      </c>
      <c r="AX86" s="12" t="s">
        <v>74</v>
      </c>
      <c r="AY86" s="152" t="s">
        <v>187</v>
      </c>
    </row>
    <row r="87" spans="2:65" s="13" customFormat="1">
      <c r="B87" s="157"/>
      <c r="D87" s="151" t="s">
        <v>201</v>
      </c>
      <c r="E87" s="158" t="s">
        <v>19</v>
      </c>
      <c r="F87" s="159" t="s">
        <v>140</v>
      </c>
      <c r="H87" s="160">
        <v>29.669</v>
      </c>
      <c r="I87" s="161"/>
      <c r="L87" s="157"/>
      <c r="M87" s="162"/>
      <c r="T87" s="163"/>
      <c r="AT87" s="158" t="s">
        <v>201</v>
      </c>
      <c r="AU87" s="158" t="s">
        <v>87</v>
      </c>
      <c r="AV87" s="13" t="s">
        <v>87</v>
      </c>
      <c r="AW87" s="13" t="s">
        <v>33</v>
      </c>
      <c r="AX87" s="13" t="s">
        <v>74</v>
      </c>
      <c r="AY87" s="158" t="s">
        <v>187</v>
      </c>
    </row>
    <row r="88" spans="2:65" s="13" customFormat="1">
      <c r="B88" s="157"/>
      <c r="D88" s="151" t="s">
        <v>201</v>
      </c>
      <c r="E88" s="158" t="s">
        <v>19</v>
      </c>
      <c r="F88" s="159" t="s">
        <v>938</v>
      </c>
      <c r="H88" s="160">
        <v>30.696000000000002</v>
      </c>
      <c r="I88" s="161"/>
      <c r="L88" s="157"/>
      <c r="M88" s="162"/>
      <c r="T88" s="163"/>
      <c r="AT88" s="158" t="s">
        <v>201</v>
      </c>
      <c r="AU88" s="158" t="s">
        <v>87</v>
      </c>
      <c r="AV88" s="13" t="s">
        <v>87</v>
      </c>
      <c r="AW88" s="13" t="s">
        <v>33</v>
      </c>
      <c r="AX88" s="13" t="s">
        <v>74</v>
      </c>
      <c r="AY88" s="158" t="s">
        <v>187</v>
      </c>
    </row>
    <row r="89" spans="2:65" s="13" customFormat="1">
      <c r="B89" s="157"/>
      <c r="D89" s="151" t="s">
        <v>201</v>
      </c>
      <c r="E89" s="158" t="s">
        <v>19</v>
      </c>
      <c r="F89" s="159" t="s">
        <v>885</v>
      </c>
      <c r="H89" s="160">
        <v>24.831</v>
      </c>
      <c r="I89" s="161"/>
      <c r="L89" s="157"/>
      <c r="M89" s="162"/>
      <c r="T89" s="163"/>
      <c r="AT89" s="158" t="s">
        <v>201</v>
      </c>
      <c r="AU89" s="158" t="s">
        <v>87</v>
      </c>
      <c r="AV89" s="13" t="s">
        <v>87</v>
      </c>
      <c r="AW89" s="13" t="s">
        <v>33</v>
      </c>
      <c r="AX89" s="13" t="s">
        <v>74</v>
      </c>
      <c r="AY89" s="158" t="s">
        <v>187</v>
      </c>
    </row>
    <row r="90" spans="2:65" s="13" customFormat="1">
      <c r="B90" s="157"/>
      <c r="D90" s="151" t="s">
        <v>201</v>
      </c>
      <c r="E90" s="158" t="s">
        <v>19</v>
      </c>
      <c r="F90" s="159" t="s">
        <v>4574</v>
      </c>
      <c r="H90" s="160">
        <v>8.91</v>
      </c>
      <c r="I90" s="161"/>
      <c r="L90" s="157"/>
      <c r="M90" s="162"/>
      <c r="T90" s="163"/>
      <c r="AT90" s="158" t="s">
        <v>201</v>
      </c>
      <c r="AU90" s="158" t="s">
        <v>87</v>
      </c>
      <c r="AV90" s="13" t="s">
        <v>87</v>
      </c>
      <c r="AW90" s="13" t="s">
        <v>33</v>
      </c>
      <c r="AX90" s="13" t="s">
        <v>74</v>
      </c>
      <c r="AY90" s="158" t="s">
        <v>187</v>
      </c>
    </row>
    <row r="91" spans="2:65" s="13" customFormat="1">
      <c r="B91" s="157"/>
      <c r="D91" s="151" t="s">
        <v>201</v>
      </c>
      <c r="E91" s="158" t="s">
        <v>19</v>
      </c>
      <c r="F91" s="159" t="s">
        <v>4575</v>
      </c>
      <c r="H91" s="160">
        <v>19.39</v>
      </c>
      <c r="I91" s="161"/>
      <c r="L91" s="157"/>
      <c r="M91" s="162"/>
      <c r="T91" s="163"/>
      <c r="AT91" s="158" t="s">
        <v>201</v>
      </c>
      <c r="AU91" s="158" t="s">
        <v>87</v>
      </c>
      <c r="AV91" s="13" t="s">
        <v>87</v>
      </c>
      <c r="AW91" s="13" t="s">
        <v>33</v>
      </c>
      <c r="AX91" s="13" t="s">
        <v>74</v>
      </c>
      <c r="AY91" s="158" t="s">
        <v>187</v>
      </c>
    </row>
    <row r="92" spans="2:65" s="13" customFormat="1">
      <c r="B92" s="157"/>
      <c r="D92" s="151" t="s">
        <v>201</v>
      </c>
      <c r="E92" s="158" t="s">
        <v>19</v>
      </c>
      <c r="F92" s="159" t="s">
        <v>4663</v>
      </c>
      <c r="H92" s="160">
        <v>3.26</v>
      </c>
      <c r="I92" s="161"/>
      <c r="L92" s="157"/>
      <c r="M92" s="162"/>
      <c r="T92" s="163"/>
      <c r="AT92" s="158" t="s">
        <v>201</v>
      </c>
      <c r="AU92" s="158" t="s">
        <v>87</v>
      </c>
      <c r="AV92" s="13" t="s">
        <v>87</v>
      </c>
      <c r="AW92" s="13" t="s">
        <v>33</v>
      </c>
      <c r="AX92" s="13" t="s">
        <v>74</v>
      </c>
      <c r="AY92" s="158" t="s">
        <v>187</v>
      </c>
    </row>
    <row r="93" spans="2:65" s="14" customFormat="1">
      <c r="B93" s="164"/>
      <c r="D93" s="151" t="s">
        <v>201</v>
      </c>
      <c r="E93" s="165" t="s">
        <v>19</v>
      </c>
      <c r="F93" s="166" t="s">
        <v>204</v>
      </c>
      <c r="H93" s="167">
        <v>116.756</v>
      </c>
      <c r="I93" s="168"/>
      <c r="L93" s="164"/>
      <c r="M93" s="169"/>
      <c r="T93" s="170"/>
      <c r="AT93" s="165" t="s">
        <v>201</v>
      </c>
      <c r="AU93" s="165" t="s">
        <v>87</v>
      </c>
      <c r="AV93" s="14" t="s">
        <v>96</v>
      </c>
      <c r="AW93" s="14" t="s">
        <v>33</v>
      </c>
      <c r="AX93" s="14" t="s">
        <v>74</v>
      </c>
      <c r="AY93" s="165" t="s">
        <v>187</v>
      </c>
    </row>
    <row r="94" spans="2:65" s="13" customFormat="1">
      <c r="B94" s="157"/>
      <c r="D94" s="151" t="s">
        <v>201</v>
      </c>
      <c r="E94" s="158" t="s">
        <v>19</v>
      </c>
      <c r="F94" s="159" t="s">
        <v>4677</v>
      </c>
      <c r="H94" s="160">
        <v>-8.4480000000000004</v>
      </c>
      <c r="I94" s="161"/>
      <c r="L94" s="157"/>
      <c r="M94" s="162"/>
      <c r="T94" s="163"/>
      <c r="AT94" s="158" t="s">
        <v>201</v>
      </c>
      <c r="AU94" s="158" t="s">
        <v>87</v>
      </c>
      <c r="AV94" s="13" t="s">
        <v>87</v>
      </c>
      <c r="AW94" s="13" t="s">
        <v>33</v>
      </c>
      <c r="AX94" s="13" t="s">
        <v>74</v>
      </c>
      <c r="AY94" s="158" t="s">
        <v>187</v>
      </c>
    </row>
    <row r="95" spans="2:65" s="14" customFormat="1">
      <c r="B95" s="164"/>
      <c r="D95" s="151" t="s">
        <v>201</v>
      </c>
      <c r="E95" s="165" t="s">
        <v>19</v>
      </c>
      <c r="F95" s="166" t="s">
        <v>204</v>
      </c>
      <c r="H95" s="167">
        <v>-8.4480000000000004</v>
      </c>
      <c r="I95" s="168"/>
      <c r="L95" s="164"/>
      <c r="M95" s="169"/>
      <c r="T95" s="170"/>
      <c r="AT95" s="165" t="s">
        <v>201</v>
      </c>
      <c r="AU95" s="165" t="s">
        <v>87</v>
      </c>
      <c r="AV95" s="14" t="s">
        <v>96</v>
      </c>
      <c r="AW95" s="14" t="s">
        <v>33</v>
      </c>
      <c r="AX95" s="14" t="s">
        <v>74</v>
      </c>
      <c r="AY95" s="165" t="s">
        <v>187</v>
      </c>
    </row>
    <row r="96" spans="2:65" s="15" customFormat="1">
      <c r="B96" s="171"/>
      <c r="D96" s="151" t="s">
        <v>201</v>
      </c>
      <c r="E96" s="172" t="s">
        <v>4669</v>
      </c>
      <c r="F96" s="173" t="s">
        <v>207</v>
      </c>
      <c r="H96" s="174">
        <v>108.30800000000001</v>
      </c>
      <c r="I96" s="175"/>
      <c r="L96" s="171"/>
      <c r="M96" s="176"/>
      <c r="T96" s="177"/>
      <c r="AT96" s="172" t="s">
        <v>201</v>
      </c>
      <c r="AU96" s="172" t="s">
        <v>87</v>
      </c>
      <c r="AV96" s="15" t="s">
        <v>193</v>
      </c>
      <c r="AW96" s="15" t="s">
        <v>33</v>
      </c>
      <c r="AX96" s="15" t="s">
        <v>81</v>
      </c>
      <c r="AY96" s="172" t="s">
        <v>187</v>
      </c>
    </row>
    <row r="97" spans="2:65" s="1" customFormat="1" ht="44.25" customHeight="1">
      <c r="B97" s="33"/>
      <c r="C97" s="133" t="s">
        <v>87</v>
      </c>
      <c r="D97" s="133" t="s">
        <v>189</v>
      </c>
      <c r="E97" s="134" t="s">
        <v>1107</v>
      </c>
      <c r="F97" s="135" t="s">
        <v>1108</v>
      </c>
      <c r="G97" s="136" t="s">
        <v>142</v>
      </c>
      <c r="H97" s="137">
        <v>136.518</v>
      </c>
      <c r="I97" s="138"/>
      <c r="J97" s="139">
        <f>ROUND(I97*H97,2)</f>
        <v>0</v>
      </c>
      <c r="K97" s="135" t="s">
        <v>197</v>
      </c>
      <c r="L97" s="33"/>
      <c r="M97" s="140" t="s">
        <v>19</v>
      </c>
      <c r="N97" s="141" t="s">
        <v>46</v>
      </c>
      <c r="P97" s="142">
        <f>O97*H97</f>
        <v>0</v>
      </c>
      <c r="Q97" s="142">
        <v>0</v>
      </c>
      <c r="R97" s="142">
        <f>Q97*H97</f>
        <v>0</v>
      </c>
      <c r="S97" s="142">
        <v>0</v>
      </c>
      <c r="T97" s="143">
        <f>S97*H97</f>
        <v>0</v>
      </c>
      <c r="AR97" s="144" t="s">
        <v>193</v>
      </c>
      <c r="AT97" s="144" t="s">
        <v>189</v>
      </c>
      <c r="AU97" s="144" t="s">
        <v>87</v>
      </c>
      <c r="AY97" s="18" t="s">
        <v>187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8" t="s">
        <v>87</v>
      </c>
      <c r="BK97" s="145">
        <f>ROUND(I97*H97,2)</f>
        <v>0</v>
      </c>
      <c r="BL97" s="18" t="s">
        <v>193</v>
      </c>
      <c r="BM97" s="144" t="s">
        <v>4678</v>
      </c>
    </row>
    <row r="98" spans="2:65" s="1" customFormat="1">
      <c r="B98" s="33"/>
      <c r="D98" s="146" t="s">
        <v>199</v>
      </c>
      <c r="F98" s="147" t="s">
        <v>1110</v>
      </c>
      <c r="I98" s="148"/>
      <c r="L98" s="33"/>
      <c r="M98" s="149"/>
      <c r="T98" s="52"/>
      <c r="AT98" s="18" t="s">
        <v>199</v>
      </c>
      <c r="AU98" s="18" t="s">
        <v>87</v>
      </c>
    </row>
    <row r="99" spans="2:65" s="12" customFormat="1" ht="20.399999999999999">
      <c r="B99" s="150"/>
      <c r="D99" s="151" t="s">
        <v>201</v>
      </c>
      <c r="E99" s="152" t="s">
        <v>19</v>
      </c>
      <c r="F99" s="153" t="s">
        <v>4679</v>
      </c>
      <c r="H99" s="152" t="s">
        <v>19</v>
      </c>
      <c r="I99" s="154"/>
      <c r="L99" s="150"/>
      <c r="M99" s="155"/>
      <c r="T99" s="156"/>
      <c r="AT99" s="152" t="s">
        <v>201</v>
      </c>
      <c r="AU99" s="152" t="s">
        <v>87</v>
      </c>
      <c r="AV99" s="12" t="s">
        <v>81</v>
      </c>
      <c r="AW99" s="12" t="s">
        <v>33</v>
      </c>
      <c r="AX99" s="12" t="s">
        <v>74</v>
      </c>
      <c r="AY99" s="152" t="s">
        <v>187</v>
      </c>
    </row>
    <row r="100" spans="2:65" s="12" customFormat="1">
      <c r="B100" s="150"/>
      <c r="D100" s="151" t="s">
        <v>201</v>
      </c>
      <c r="E100" s="152" t="s">
        <v>19</v>
      </c>
      <c r="F100" s="153" t="s">
        <v>4680</v>
      </c>
      <c r="H100" s="152" t="s">
        <v>19</v>
      </c>
      <c r="I100" s="154"/>
      <c r="L100" s="150"/>
      <c r="M100" s="155"/>
      <c r="T100" s="156"/>
      <c r="AT100" s="152" t="s">
        <v>201</v>
      </c>
      <c r="AU100" s="152" t="s">
        <v>87</v>
      </c>
      <c r="AV100" s="12" t="s">
        <v>81</v>
      </c>
      <c r="AW100" s="12" t="s">
        <v>33</v>
      </c>
      <c r="AX100" s="12" t="s">
        <v>74</v>
      </c>
      <c r="AY100" s="152" t="s">
        <v>187</v>
      </c>
    </row>
    <row r="101" spans="2:65" s="13" customFormat="1">
      <c r="B101" s="157"/>
      <c r="D101" s="151" t="s">
        <v>201</v>
      </c>
      <c r="E101" s="158" t="s">
        <v>19</v>
      </c>
      <c r="F101" s="159" t="s">
        <v>140</v>
      </c>
      <c r="H101" s="160">
        <v>29.669</v>
      </c>
      <c r="I101" s="161"/>
      <c r="L101" s="157"/>
      <c r="M101" s="162"/>
      <c r="T101" s="163"/>
      <c r="AT101" s="158" t="s">
        <v>201</v>
      </c>
      <c r="AU101" s="158" t="s">
        <v>87</v>
      </c>
      <c r="AV101" s="13" t="s">
        <v>87</v>
      </c>
      <c r="AW101" s="13" t="s">
        <v>33</v>
      </c>
      <c r="AX101" s="13" t="s">
        <v>74</v>
      </c>
      <c r="AY101" s="158" t="s">
        <v>187</v>
      </c>
    </row>
    <row r="102" spans="2:65" s="14" customFormat="1">
      <c r="B102" s="164"/>
      <c r="D102" s="151" t="s">
        <v>201</v>
      </c>
      <c r="E102" s="165" t="s">
        <v>19</v>
      </c>
      <c r="F102" s="166" t="s">
        <v>204</v>
      </c>
      <c r="H102" s="167">
        <v>29.669</v>
      </c>
      <c r="I102" s="168"/>
      <c r="L102" s="164"/>
      <c r="M102" s="169"/>
      <c r="T102" s="170"/>
      <c r="AT102" s="165" t="s">
        <v>201</v>
      </c>
      <c r="AU102" s="165" t="s">
        <v>87</v>
      </c>
      <c r="AV102" s="14" t="s">
        <v>96</v>
      </c>
      <c r="AW102" s="14" t="s">
        <v>33</v>
      </c>
      <c r="AX102" s="14" t="s">
        <v>74</v>
      </c>
      <c r="AY102" s="165" t="s">
        <v>187</v>
      </c>
    </row>
    <row r="103" spans="2:65" s="12" customFormat="1">
      <c r="B103" s="150"/>
      <c r="D103" s="151" t="s">
        <v>201</v>
      </c>
      <c r="E103" s="152" t="s">
        <v>19</v>
      </c>
      <c r="F103" s="153" t="s">
        <v>1091</v>
      </c>
      <c r="H103" s="152" t="s">
        <v>19</v>
      </c>
      <c r="I103" s="154"/>
      <c r="L103" s="150"/>
      <c r="M103" s="155"/>
      <c r="T103" s="156"/>
      <c r="AT103" s="152" t="s">
        <v>201</v>
      </c>
      <c r="AU103" s="152" t="s">
        <v>87</v>
      </c>
      <c r="AV103" s="12" t="s">
        <v>81</v>
      </c>
      <c r="AW103" s="12" t="s">
        <v>33</v>
      </c>
      <c r="AX103" s="12" t="s">
        <v>74</v>
      </c>
      <c r="AY103" s="152" t="s">
        <v>187</v>
      </c>
    </row>
    <row r="104" spans="2:65" s="13" customFormat="1">
      <c r="B104" s="157"/>
      <c r="D104" s="151" t="s">
        <v>201</v>
      </c>
      <c r="E104" s="158" t="s">
        <v>19</v>
      </c>
      <c r="F104" s="159" t="s">
        <v>1106</v>
      </c>
      <c r="H104" s="160">
        <v>2.9420000000000002</v>
      </c>
      <c r="I104" s="161"/>
      <c r="L104" s="157"/>
      <c r="M104" s="162"/>
      <c r="T104" s="163"/>
      <c r="AT104" s="158" t="s">
        <v>201</v>
      </c>
      <c r="AU104" s="158" t="s">
        <v>87</v>
      </c>
      <c r="AV104" s="13" t="s">
        <v>87</v>
      </c>
      <c r="AW104" s="13" t="s">
        <v>33</v>
      </c>
      <c r="AX104" s="13" t="s">
        <v>74</v>
      </c>
      <c r="AY104" s="158" t="s">
        <v>187</v>
      </c>
    </row>
    <row r="105" spans="2:65" s="13" customFormat="1">
      <c r="B105" s="157"/>
      <c r="D105" s="151" t="s">
        <v>201</v>
      </c>
      <c r="E105" s="158" t="s">
        <v>19</v>
      </c>
      <c r="F105" s="159" t="s">
        <v>938</v>
      </c>
      <c r="H105" s="160">
        <v>30.696000000000002</v>
      </c>
      <c r="I105" s="161"/>
      <c r="L105" s="157"/>
      <c r="M105" s="162"/>
      <c r="T105" s="163"/>
      <c r="AT105" s="158" t="s">
        <v>201</v>
      </c>
      <c r="AU105" s="158" t="s">
        <v>87</v>
      </c>
      <c r="AV105" s="13" t="s">
        <v>87</v>
      </c>
      <c r="AW105" s="13" t="s">
        <v>33</v>
      </c>
      <c r="AX105" s="13" t="s">
        <v>74</v>
      </c>
      <c r="AY105" s="158" t="s">
        <v>187</v>
      </c>
    </row>
    <row r="106" spans="2:65" s="13" customFormat="1">
      <c r="B106" s="157"/>
      <c r="D106" s="151" t="s">
        <v>201</v>
      </c>
      <c r="E106" s="158" t="s">
        <v>19</v>
      </c>
      <c r="F106" s="159" t="s">
        <v>885</v>
      </c>
      <c r="H106" s="160">
        <v>24.831</v>
      </c>
      <c r="I106" s="161"/>
      <c r="L106" s="157"/>
      <c r="M106" s="162"/>
      <c r="T106" s="163"/>
      <c r="AT106" s="158" t="s">
        <v>201</v>
      </c>
      <c r="AU106" s="158" t="s">
        <v>87</v>
      </c>
      <c r="AV106" s="13" t="s">
        <v>87</v>
      </c>
      <c r="AW106" s="13" t="s">
        <v>33</v>
      </c>
      <c r="AX106" s="13" t="s">
        <v>74</v>
      </c>
      <c r="AY106" s="158" t="s">
        <v>187</v>
      </c>
    </row>
    <row r="107" spans="2:65" s="14" customFormat="1">
      <c r="B107" s="164"/>
      <c r="D107" s="151" t="s">
        <v>201</v>
      </c>
      <c r="E107" s="165" t="s">
        <v>19</v>
      </c>
      <c r="F107" s="166" t="s">
        <v>204</v>
      </c>
      <c r="H107" s="167">
        <v>58.469000000000001</v>
      </c>
      <c r="I107" s="168"/>
      <c r="L107" s="164"/>
      <c r="M107" s="169"/>
      <c r="T107" s="170"/>
      <c r="AT107" s="165" t="s">
        <v>201</v>
      </c>
      <c r="AU107" s="165" t="s">
        <v>87</v>
      </c>
      <c r="AV107" s="14" t="s">
        <v>96</v>
      </c>
      <c r="AW107" s="14" t="s">
        <v>33</v>
      </c>
      <c r="AX107" s="14" t="s">
        <v>74</v>
      </c>
      <c r="AY107" s="165" t="s">
        <v>187</v>
      </c>
    </row>
    <row r="108" spans="2:65" s="12" customFormat="1">
      <c r="B108" s="150"/>
      <c r="D108" s="151" t="s">
        <v>201</v>
      </c>
      <c r="E108" s="152" t="s">
        <v>19</v>
      </c>
      <c r="F108" s="153" t="s">
        <v>4681</v>
      </c>
      <c r="H108" s="152" t="s">
        <v>19</v>
      </c>
      <c r="I108" s="154"/>
      <c r="L108" s="150"/>
      <c r="M108" s="155"/>
      <c r="T108" s="156"/>
      <c r="AT108" s="152" t="s">
        <v>201</v>
      </c>
      <c r="AU108" s="152" t="s">
        <v>87</v>
      </c>
      <c r="AV108" s="12" t="s">
        <v>81</v>
      </c>
      <c r="AW108" s="12" t="s">
        <v>33</v>
      </c>
      <c r="AX108" s="12" t="s">
        <v>74</v>
      </c>
      <c r="AY108" s="152" t="s">
        <v>187</v>
      </c>
    </row>
    <row r="109" spans="2:65" s="13" customFormat="1">
      <c r="B109" s="157"/>
      <c r="D109" s="151" t="s">
        <v>201</v>
      </c>
      <c r="E109" s="158" t="s">
        <v>19</v>
      </c>
      <c r="F109" s="159" t="s">
        <v>4682</v>
      </c>
      <c r="H109" s="160">
        <v>16.82</v>
      </c>
      <c r="I109" s="161"/>
      <c r="L109" s="157"/>
      <c r="M109" s="162"/>
      <c r="T109" s="163"/>
      <c r="AT109" s="158" t="s">
        <v>201</v>
      </c>
      <c r="AU109" s="158" t="s">
        <v>87</v>
      </c>
      <c r="AV109" s="13" t="s">
        <v>87</v>
      </c>
      <c r="AW109" s="13" t="s">
        <v>33</v>
      </c>
      <c r="AX109" s="13" t="s">
        <v>74</v>
      </c>
      <c r="AY109" s="158" t="s">
        <v>187</v>
      </c>
    </row>
    <row r="110" spans="2:65" s="13" customFormat="1">
      <c r="B110" s="157"/>
      <c r="D110" s="151" t="s">
        <v>201</v>
      </c>
      <c r="E110" s="158" t="s">
        <v>19</v>
      </c>
      <c r="F110" s="159" t="s">
        <v>4574</v>
      </c>
      <c r="H110" s="160">
        <v>8.91</v>
      </c>
      <c r="I110" s="161"/>
      <c r="L110" s="157"/>
      <c r="M110" s="162"/>
      <c r="T110" s="163"/>
      <c r="AT110" s="158" t="s">
        <v>201</v>
      </c>
      <c r="AU110" s="158" t="s">
        <v>87</v>
      </c>
      <c r="AV110" s="13" t="s">
        <v>87</v>
      </c>
      <c r="AW110" s="13" t="s">
        <v>33</v>
      </c>
      <c r="AX110" s="13" t="s">
        <v>74</v>
      </c>
      <c r="AY110" s="158" t="s">
        <v>187</v>
      </c>
    </row>
    <row r="111" spans="2:65" s="13" customFormat="1">
      <c r="B111" s="157"/>
      <c r="D111" s="151" t="s">
        <v>201</v>
      </c>
      <c r="E111" s="158" t="s">
        <v>19</v>
      </c>
      <c r="F111" s="159" t="s">
        <v>4575</v>
      </c>
      <c r="H111" s="160">
        <v>19.39</v>
      </c>
      <c r="I111" s="161"/>
      <c r="L111" s="157"/>
      <c r="M111" s="162"/>
      <c r="T111" s="163"/>
      <c r="AT111" s="158" t="s">
        <v>201</v>
      </c>
      <c r="AU111" s="158" t="s">
        <v>87</v>
      </c>
      <c r="AV111" s="13" t="s">
        <v>87</v>
      </c>
      <c r="AW111" s="13" t="s">
        <v>33</v>
      </c>
      <c r="AX111" s="13" t="s">
        <v>74</v>
      </c>
      <c r="AY111" s="158" t="s">
        <v>187</v>
      </c>
    </row>
    <row r="112" spans="2:65" s="14" customFormat="1">
      <c r="B112" s="164"/>
      <c r="D112" s="151" t="s">
        <v>201</v>
      </c>
      <c r="E112" s="165" t="s">
        <v>19</v>
      </c>
      <c r="F112" s="166" t="s">
        <v>204</v>
      </c>
      <c r="H112" s="167">
        <v>45.12</v>
      </c>
      <c r="I112" s="168"/>
      <c r="L112" s="164"/>
      <c r="M112" s="169"/>
      <c r="T112" s="170"/>
      <c r="AT112" s="165" t="s">
        <v>201</v>
      </c>
      <c r="AU112" s="165" t="s">
        <v>87</v>
      </c>
      <c r="AV112" s="14" t="s">
        <v>96</v>
      </c>
      <c r="AW112" s="14" t="s">
        <v>33</v>
      </c>
      <c r="AX112" s="14" t="s">
        <v>74</v>
      </c>
      <c r="AY112" s="165" t="s">
        <v>187</v>
      </c>
    </row>
    <row r="113" spans="2:65" s="12" customFormat="1">
      <c r="B113" s="150"/>
      <c r="D113" s="151" t="s">
        <v>201</v>
      </c>
      <c r="E113" s="152" t="s">
        <v>19</v>
      </c>
      <c r="F113" s="153" t="s">
        <v>4683</v>
      </c>
      <c r="H113" s="152" t="s">
        <v>19</v>
      </c>
      <c r="I113" s="154"/>
      <c r="L113" s="150"/>
      <c r="M113" s="155"/>
      <c r="T113" s="156"/>
      <c r="AT113" s="152" t="s">
        <v>201</v>
      </c>
      <c r="AU113" s="152" t="s">
        <v>87</v>
      </c>
      <c r="AV113" s="12" t="s">
        <v>81</v>
      </c>
      <c r="AW113" s="12" t="s">
        <v>33</v>
      </c>
      <c r="AX113" s="12" t="s">
        <v>74</v>
      </c>
      <c r="AY113" s="152" t="s">
        <v>187</v>
      </c>
    </row>
    <row r="114" spans="2:65" s="13" customFormat="1">
      <c r="B114" s="157"/>
      <c r="D114" s="151" t="s">
        <v>201</v>
      </c>
      <c r="E114" s="158" t="s">
        <v>19</v>
      </c>
      <c r="F114" s="159" t="s">
        <v>4663</v>
      </c>
      <c r="H114" s="160">
        <v>3.26</v>
      </c>
      <c r="I114" s="161"/>
      <c r="L114" s="157"/>
      <c r="M114" s="162"/>
      <c r="T114" s="163"/>
      <c r="AT114" s="158" t="s">
        <v>201</v>
      </c>
      <c r="AU114" s="158" t="s">
        <v>87</v>
      </c>
      <c r="AV114" s="13" t="s">
        <v>87</v>
      </c>
      <c r="AW114" s="13" t="s">
        <v>33</v>
      </c>
      <c r="AX114" s="13" t="s">
        <v>74</v>
      </c>
      <c r="AY114" s="158" t="s">
        <v>187</v>
      </c>
    </row>
    <row r="115" spans="2:65" s="14" customFormat="1">
      <c r="B115" s="164"/>
      <c r="D115" s="151" t="s">
        <v>201</v>
      </c>
      <c r="E115" s="165" t="s">
        <v>19</v>
      </c>
      <c r="F115" s="166" t="s">
        <v>204</v>
      </c>
      <c r="H115" s="167">
        <v>3.26</v>
      </c>
      <c r="I115" s="168"/>
      <c r="L115" s="164"/>
      <c r="M115" s="169"/>
      <c r="T115" s="170"/>
      <c r="AT115" s="165" t="s">
        <v>201</v>
      </c>
      <c r="AU115" s="165" t="s">
        <v>87</v>
      </c>
      <c r="AV115" s="14" t="s">
        <v>96</v>
      </c>
      <c r="AW115" s="14" t="s">
        <v>33</v>
      </c>
      <c r="AX115" s="14" t="s">
        <v>74</v>
      </c>
      <c r="AY115" s="165" t="s">
        <v>187</v>
      </c>
    </row>
    <row r="116" spans="2:65" s="15" customFormat="1">
      <c r="B116" s="171"/>
      <c r="D116" s="151" t="s">
        <v>201</v>
      </c>
      <c r="E116" s="172" t="s">
        <v>19</v>
      </c>
      <c r="F116" s="173" t="s">
        <v>207</v>
      </c>
      <c r="H116" s="174">
        <v>136.518</v>
      </c>
      <c r="I116" s="175"/>
      <c r="L116" s="171"/>
      <c r="M116" s="176"/>
      <c r="T116" s="177"/>
      <c r="AT116" s="172" t="s">
        <v>201</v>
      </c>
      <c r="AU116" s="172" t="s">
        <v>87</v>
      </c>
      <c r="AV116" s="15" t="s">
        <v>193</v>
      </c>
      <c r="AW116" s="15" t="s">
        <v>33</v>
      </c>
      <c r="AX116" s="15" t="s">
        <v>81</v>
      </c>
      <c r="AY116" s="172" t="s">
        <v>187</v>
      </c>
    </row>
    <row r="117" spans="2:65" s="1" customFormat="1" ht="44.25" customHeight="1">
      <c r="B117" s="33"/>
      <c r="C117" s="133" t="s">
        <v>96</v>
      </c>
      <c r="D117" s="133" t="s">
        <v>189</v>
      </c>
      <c r="E117" s="134" t="s">
        <v>4684</v>
      </c>
      <c r="F117" s="135" t="s">
        <v>4685</v>
      </c>
      <c r="G117" s="136" t="s">
        <v>142</v>
      </c>
      <c r="H117" s="137">
        <v>8.4480000000000004</v>
      </c>
      <c r="I117" s="138"/>
      <c r="J117" s="139">
        <f>ROUND(I117*H117,2)</f>
        <v>0</v>
      </c>
      <c r="K117" s="135" t="s">
        <v>197</v>
      </c>
      <c r="L117" s="33"/>
      <c r="M117" s="140" t="s">
        <v>19</v>
      </c>
      <c r="N117" s="141" t="s">
        <v>46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193</v>
      </c>
      <c r="AT117" s="144" t="s">
        <v>189</v>
      </c>
      <c r="AU117" s="144" t="s">
        <v>87</v>
      </c>
      <c r="AY117" s="18" t="s">
        <v>187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8" t="s">
        <v>87</v>
      </c>
      <c r="BK117" s="145">
        <f>ROUND(I117*H117,2)</f>
        <v>0</v>
      </c>
      <c r="BL117" s="18" t="s">
        <v>193</v>
      </c>
      <c r="BM117" s="144" t="s">
        <v>4686</v>
      </c>
    </row>
    <row r="118" spans="2:65" s="1" customFormat="1">
      <c r="B118" s="33"/>
      <c r="D118" s="146" t="s">
        <v>199</v>
      </c>
      <c r="F118" s="147" t="s">
        <v>4687</v>
      </c>
      <c r="I118" s="148"/>
      <c r="L118" s="33"/>
      <c r="M118" s="149"/>
      <c r="T118" s="52"/>
      <c r="AT118" s="18" t="s">
        <v>199</v>
      </c>
      <c r="AU118" s="18" t="s">
        <v>87</v>
      </c>
    </row>
    <row r="119" spans="2:65" s="12" customFormat="1">
      <c r="B119" s="150"/>
      <c r="D119" s="151" t="s">
        <v>201</v>
      </c>
      <c r="E119" s="152" t="s">
        <v>19</v>
      </c>
      <c r="F119" s="153" t="s">
        <v>387</v>
      </c>
      <c r="H119" s="152" t="s">
        <v>19</v>
      </c>
      <c r="I119" s="154"/>
      <c r="L119" s="150"/>
      <c r="M119" s="155"/>
      <c r="T119" s="156"/>
      <c r="AT119" s="152" t="s">
        <v>201</v>
      </c>
      <c r="AU119" s="152" t="s">
        <v>87</v>
      </c>
      <c r="AV119" s="12" t="s">
        <v>81</v>
      </c>
      <c r="AW119" s="12" t="s">
        <v>33</v>
      </c>
      <c r="AX119" s="12" t="s">
        <v>74</v>
      </c>
      <c r="AY119" s="152" t="s">
        <v>187</v>
      </c>
    </row>
    <row r="120" spans="2:65" s="12" customFormat="1">
      <c r="B120" s="150"/>
      <c r="D120" s="151" t="s">
        <v>201</v>
      </c>
      <c r="E120" s="152" t="s">
        <v>19</v>
      </c>
      <c r="F120" s="153" t="s">
        <v>4688</v>
      </c>
      <c r="H120" s="152" t="s">
        <v>19</v>
      </c>
      <c r="I120" s="154"/>
      <c r="L120" s="150"/>
      <c r="M120" s="155"/>
      <c r="T120" s="156"/>
      <c r="AT120" s="152" t="s">
        <v>201</v>
      </c>
      <c r="AU120" s="152" t="s">
        <v>87</v>
      </c>
      <c r="AV120" s="12" t="s">
        <v>81</v>
      </c>
      <c r="AW120" s="12" t="s">
        <v>33</v>
      </c>
      <c r="AX120" s="12" t="s">
        <v>74</v>
      </c>
      <c r="AY120" s="152" t="s">
        <v>187</v>
      </c>
    </row>
    <row r="121" spans="2:65" s="13" customFormat="1">
      <c r="B121" s="157"/>
      <c r="D121" s="151" t="s">
        <v>201</v>
      </c>
      <c r="E121" s="158" t="s">
        <v>19</v>
      </c>
      <c r="F121" s="159" t="s">
        <v>4689</v>
      </c>
      <c r="H121" s="160">
        <v>8.4480000000000004</v>
      </c>
      <c r="I121" s="161"/>
      <c r="L121" s="157"/>
      <c r="M121" s="162"/>
      <c r="T121" s="163"/>
      <c r="AT121" s="158" t="s">
        <v>201</v>
      </c>
      <c r="AU121" s="158" t="s">
        <v>87</v>
      </c>
      <c r="AV121" s="13" t="s">
        <v>87</v>
      </c>
      <c r="AW121" s="13" t="s">
        <v>33</v>
      </c>
      <c r="AX121" s="13" t="s">
        <v>74</v>
      </c>
      <c r="AY121" s="158" t="s">
        <v>187</v>
      </c>
    </row>
    <row r="122" spans="2:65" s="15" customFormat="1">
      <c r="B122" s="171"/>
      <c r="D122" s="151" t="s">
        <v>201</v>
      </c>
      <c r="E122" s="172" t="s">
        <v>4666</v>
      </c>
      <c r="F122" s="173" t="s">
        <v>207</v>
      </c>
      <c r="H122" s="174">
        <v>8.4480000000000004</v>
      </c>
      <c r="I122" s="175"/>
      <c r="L122" s="171"/>
      <c r="M122" s="176"/>
      <c r="T122" s="177"/>
      <c r="AT122" s="172" t="s">
        <v>201</v>
      </c>
      <c r="AU122" s="172" t="s">
        <v>87</v>
      </c>
      <c r="AV122" s="15" t="s">
        <v>193</v>
      </c>
      <c r="AW122" s="15" t="s">
        <v>33</v>
      </c>
      <c r="AX122" s="15" t="s">
        <v>81</v>
      </c>
      <c r="AY122" s="172" t="s">
        <v>187</v>
      </c>
    </row>
    <row r="123" spans="2:65" s="1" customFormat="1" ht="37.950000000000003" customHeight="1">
      <c r="B123" s="33"/>
      <c r="C123" s="133" t="s">
        <v>193</v>
      </c>
      <c r="D123" s="133" t="s">
        <v>189</v>
      </c>
      <c r="E123" s="134" t="s">
        <v>1111</v>
      </c>
      <c r="F123" s="135" t="s">
        <v>1112</v>
      </c>
      <c r="G123" s="136" t="s">
        <v>142</v>
      </c>
      <c r="H123" s="137">
        <v>108.30800000000001</v>
      </c>
      <c r="I123" s="138"/>
      <c r="J123" s="139">
        <f>ROUND(I123*H123,2)</f>
        <v>0</v>
      </c>
      <c r="K123" s="135" t="s">
        <v>197</v>
      </c>
      <c r="L123" s="33"/>
      <c r="M123" s="140" t="s">
        <v>19</v>
      </c>
      <c r="N123" s="141" t="s">
        <v>46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193</v>
      </c>
      <c r="AT123" s="144" t="s">
        <v>189</v>
      </c>
      <c r="AU123" s="144" t="s">
        <v>87</v>
      </c>
      <c r="AY123" s="18" t="s">
        <v>187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8" t="s">
        <v>87</v>
      </c>
      <c r="BK123" s="145">
        <f>ROUND(I123*H123,2)</f>
        <v>0</v>
      </c>
      <c r="BL123" s="18" t="s">
        <v>193</v>
      </c>
      <c r="BM123" s="144" t="s">
        <v>4690</v>
      </c>
    </row>
    <row r="124" spans="2:65" s="1" customFormat="1">
      <c r="B124" s="33"/>
      <c r="D124" s="146" t="s">
        <v>199</v>
      </c>
      <c r="F124" s="147" t="s">
        <v>1114</v>
      </c>
      <c r="I124" s="148"/>
      <c r="L124" s="33"/>
      <c r="M124" s="149"/>
      <c r="T124" s="52"/>
      <c r="AT124" s="18" t="s">
        <v>199</v>
      </c>
      <c r="AU124" s="18" t="s">
        <v>87</v>
      </c>
    </row>
    <row r="125" spans="2:65" s="13" customFormat="1">
      <c r="B125" s="157"/>
      <c r="D125" s="151" t="s">
        <v>201</v>
      </c>
      <c r="E125" s="158" t="s">
        <v>19</v>
      </c>
      <c r="F125" s="159" t="s">
        <v>4669</v>
      </c>
      <c r="H125" s="160">
        <v>108.30800000000001</v>
      </c>
      <c r="I125" s="161"/>
      <c r="L125" s="157"/>
      <c r="M125" s="162"/>
      <c r="T125" s="163"/>
      <c r="AT125" s="158" t="s">
        <v>201</v>
      </c>
      <c r="AU125" s="158" t="s">
        <v>87</v>
      </c>
      <c r="AV125" s="13" t="s">
        <v>87</v>
      </c>
      <c r="AW125" s="13" t="s">
        <v>33</v>
      </c>
      <c r="AX125" s="13" t="s">
        <v>74</v>
      </c>
      <c r="AY125" s="158" t="s">
        <v>187</v>
      </c>
    </row>
    <row r="126" spans="2:65" s="15" customFormat="1">
      <c r="B126" s="171"/>
      <c r="D126" s="151" t="s">
        <v>201</v>
      </c>
      <c r="E126" s="172" t="s">
        <v>19</v>
      </c>
      <c r="F126" s="173" t="s">
        <v>207</v>
      </c>
      <c r="H126" s="174">
        <v>108.30800000000001</v>
      </c>
      <c r="I126" s="175"/>
      <c r="L126" s="171"/>
      <c r="M126" s="176"/>
      <c r="T126" s="177"/>
      <c r="AT126" s="172" t="s">
        <v>201</v>
      </c>
      <c r="AU126" s="172" t="s">
        <v>87</v>
      </c>
      <c r="AV126" s="15" t="s">
        <v>193</v>
      </c>
      <c r="AW126" s="15" t="s">
        <v>33</v>
      </c>
      <c r="AX126" s="15" t="s">
        <v>81</v>
      </c>
      <c r="AY126" s="172" t="s">
        <v>187</v>
      </c>
    </row>
    <row r="127" spans="2:65" s="1" customFormat="1" ht="44.25" customHeight="1">
      <c r="B127" s="33"/>
      <c r="C127" s="133" t="s">
        <v>219</v>
      </c>
      <c r="D127" s="133" t="s">
        <v>189</v>
      </c>
      <c r="E127" s="134" t="s">
        <v>4691</v>
      </c>
      <c r="F127" s="135" t="s">
        <v>4692</v>
      </c>
      <c r="G127" s="136" t="s">
        <v>241</v>
      </c>
      <c r="H127" s="137">
        <v>184.124</v>
      </c>
      <c r="I127" s="138"/>
      <c r="J127" s="139">
        <f>ROUND(I127*H127,2)</f>
        <v>0</v>
      </c>
      <c r="K127" s="135" t="s">
        <v>197</v>
      </c>
      <c r="L127" s="33"/>
      <c r="M127" s="140" t="s">
        <v>19</v>
      </c>
      <c r="N127" s="141" t="s">
        <v>46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193</v>
      </c>
      <c r="AT127" s="144" t="s">
        <v>189</v>
      </c>
      <c r="AU127" s="144" t="s">
        <v>87</v>
      </c>
      <c r="AY127" s="18" t="s">
        <v>187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8" t="s">
        <v>87</v>
      </c>
      <c r="BK127" s="145">
        <f>ROUND(I127*H127,2)</f>
        <v>0</v>
      </c>
      <c r="BL127" s="18" t="s">
        <v>193</v>
      </c>
      <c r="BM127" s="144" t="s">
        <v>4693</v>
      </c>
    </row>
    <row r="128" spans="2:65" s="1" customFormat="1">
      <c r="B128" s="33"/>
      <c r="D128" s="146" t="s">
        <v>199</v>
      </c>
      <c r="F128" s="147" t="s">
        <v>4694</v>
      </c>
      <c r="I128" s="148"/>
      <c r="L128" s="33"/>
      <c r="M128" s="149"/>
      <c r="T128" s="52"/>
      <c r="AT128" s="18" t="s">
        <v>199</v>
      </c>
      <c r="AU128" s="18" t="s">
        <v>87</v>
      </c>
    </row>
    <row r="129" spans="2:65" s="13" customFormat="1">
      <c r="B129" s="157"/>
      <c r="D129" s="151" t="s">
        <v>201</v>
      </c>
      <c r="E129" s="158" t="s">
        <v>19</v>
      </c>
      <c r="F129" s="159" t="s">
        <v>4695</v>
      </c>
      <c r="H129" s="160">
        <v>184.124</v>
      </c>
      <c r="I129" s="161"/>
      <c r="L129" s="157"/>
      <c r="M129" s="162"/>
      <c r="T129" s="163"/>
      <c r="AT129" s="158" t="s">
        <v>201</v>
      </c>
      <c r="AU129" s="158" t="s">
        <v>87</v>
      </c>
      <c r="AV129" s="13" t="s">
        <v>87</v>
      </c>
      <c r="AW129" s="13" t="s">
        <v>33</v>
      </c>
      <c r="AX129" s="13" t="s">
        <v>74</v>
      </c>
      <c r="AY129" s="158" t="s">
        <v>187</v>
      </c>
    </row>
    <row r="130" spans="2:65" s="15" customFormat="1">
      <c r="B130" s="171"/>
      <c r="D130" s="151" t="s">
        <v>201</v>
      </c>
      <c r="E130" s="172" t="s">
        <v>19</v>
      </c>
      <c r="F130" s="173" t="s">
        <v>207</v>
      </c>
      <c r="H130" s="174">
        <v>184.124</v>
      </c>
      <c r="I130" s="175"/>
      <c r="L130" s="171"/>
      <c r="M130" s="176"/>
      <c r="T130" s="177"/>
      <c r="AT130" s="172" t="s">
        <v>201</v>
      </c>
      <c r="AU130" s="172" t="s">
        <v>87</v>
      </c>
      <c r="AV130" s="15" t="s">
        <v>193</v>
      </c>
      <c r="AW130" s="15" t="s">
        <v>33</v>
      </c>
      <c r="AX130" s="15" t="s">
        <v>81</v>
      </c>
      <c r="AY130" s="172" t="s">
        <v>187</v>
      </c>
    </row>
    <row r="131" spans="2:65" s="1" customFormat="1" ht="37.950000000000003" customHeight="1">
      <c r="B131" s="33"/>
      <c r="C131" s="133" t="s">
        <v>224</v>
      </c>
      <c r="D131" s="133" t="s">
        <v>189</v>
      </c>
      <c r="E131" s="134" t="s">
        <v>4696</v>
      </c>
      <c r="F131" s="135" t="s">
        <v>4697</v>
      </c>
      <c r="G131" s="136" t="s">
        <v>138</v>
      </c>
      <c r="H131" s="137">
        <v>197.619</v>
      </c>
      <c r="I131" s="138"/>
      <c r="J131" s="139">
        <f>ROUND(I131*H131,2)</f>
        <v>0</v>
      </c>
      <c r="K131" s="135" t="s">
        <v>197</v>
      </c>
      <c r="L131" s="33"/>
      <c r="M131" s="140" t="s">
        <v>19</v>
      </c>
      <c r="N131" s="141" t="s">
        <v>46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193</v>
      </c>
      <c r="AT131" s="144" t="s">
        <v>189</v>
      </c>
      <c r="AU131" s="144" t="s">
        <v>87</v>
      </c>
      <c r="AY131" s="18" t="s">
        <v>187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8" t="s">
        <v>87</v>
      </c>
      <c r="BK131" s="145">
        <f>ROUND(I131*H131,2)</f>
        <v>0</v>
      </c>
      <c r="BL131" s="18" t="s">
        <v>193</v>
      </c>
      <c r="BM131" s="144" t="s">
        <v>4698</v>
      </c>
    </row>
    <row r="132" spans="2:65" s="1" customFormat="1">
      <c r="B132" s="33"/>
      <c r="D132" s="146" t="s">
        <v>199</v>
      </c>
      <c r="F132" s="147" t="s">
        <v>4699</v>
      </c>
      <c r="I132" s="148"/>
      <c r="L132" s="33"/>
      <c r="M132" s="149"/>
      <c r="T132" s="52"/>
      <c r="AT132" s="18" t="s">
        <v>199</v>
      </c>
      <c r="AU132" s="18" t="s">
        <v>87</v>
      </c>
    </row>
    <row r="133" spans="2:65" s="12" customFormat="1">
      <c r="B133" s="150"/>
      <c r="D133" s="151" t="s">
        <v>201</v>
      </c>
      <c r="E133" s="152" t="s">
        <v>19</v>
      </c>
      <c r="F133" s="153" t="s">
        <v>4700</v>
      </c>
      <c r="H133" s="152" t="s">
        <v>19</v>
      </c>
      <c r="I133" s="154"/>
      <c r="L133" s="150"/>
      <c r="M133" s="155"/>
      <c r="T133" s="156"/>
      <c r="AT133" s="152" t="s">
        <v>201</v>
      </c>
      <c r="AU133" s="152" t="s">
        <v>87</v>
      </c>
      <c r="AV133" s="12" t="s">
        <v>81</v>
      </c>
      <c r="AW133" s="12" t="s">
        <v>33</v>
      </c>
      <c r="AX133" s="12" t="s">
        <v>74</v>
      </c>
      <c r="AY133" s="152" t="s">
        <v>187</v>
      </c>
    </row>
    <row r="134" spans="2:65" s="13" customFormat="1">
      <c r="B134" s="157"/>
      <c r="D134" s="151" t="s">
        <v>201</v>
      </c>
      <c r="E134" s="158" t="s">
        <v>19</v>
      </c>
      <c r="F134" s="159" t="s">
        <v>4701</v>
      </c>
      <c r="H134" s="160">
        <v>197.619</v>
      </c>
      <c r="I134" s="161"/>
      <c r="L134" s="157"/>
      <c r="M134" s="162"/>
      <c r="T134" s="163"/>
      <c r="AT134" s="158" t="s">
        <v>201</v>
      </c>
      <c r="AU134" s="158" t="s">
        <v>87</v>
      </c>
      <c r="AV134" s="13" t="s">
        <v>87</v>
      </c>
      <c r="AW134" s="13" t="s">
        <v>33</v>
      </c>
      <c r="AX134" s="13" t="s">
        <v>74</v>
      </c>
      <c r="AY134" s="158" t="s">
        <v>187</v>
      </c>
    </row>
    <row r="135" spans="2:65" s="15" customFormat="1">
      <c r="B135" s="171"/>
      <c r="D135" s="151" t="s">
        <v>201</v>
      </c>
      <c r="E135" s="172" t="s">
        <v>19</v>
      </c>
      <c r="F135" s="173" t="s">
        <v>207</v>
      </c>
      <c r="H135" s="174">
        <v>197.619</v>
      </c>
      <c r="I135" s="175"/>
      <c r="L135" s="171"/>
      <c r="M135" s="176"/>
      <c r="T135" s="177"/>
      <c r="AT135" s="172" t="s">
        <v>201</v>
      </c>
      <c r="AU135" s="172" t="s">
        <v>87</v>
      </c>
      <c r="AV135" s="15" t="s">
        <v>193</v>
      </c>
      <c r="AW135" s="15" t="s">
        <v>33</v>
      </c>
      <c r="AX135" s="15" t="s">
        <v>81</v>
      </c>
      <c r="AY135" s="172" t="s">
        <v>187</v>
      </c>
    </row>
    <row r="136" spans="2:65" s="1" customFormat="1" ht="37.950000000000003" customHeight="1">
      <c r="B136" s="33"/>
      <c r="C136" s="133" t="s">
        <v>230</v>
      </c>
      <c r="D136" s="133" t="s">
        <v>189</v>
      </c>
      <c r="E136" s="134" t="s">
        <v>4702</v>
      </c>
      <c r="F136" s="135" t="s">
        <v>4703</v>
      </c>
      <c r="G136" s="136" t="s">
        <v>138</v>
      </c>
      <c r="H136" s="137">
        <v>197.619</v>
      </c>
      <c r="I136" s="138"/>
      <c r="J136" s="139">
        <f>ROUND(I136*H136,2)</f>
        <v>0</v>
      </c>
      <c r="K136" s="135" t="s">
        <v>197</v>
      </c>
      <c r="L136" s="33"/>
      <c r="M136" s="140" t="s">
        <v>19</v>
      </c>
      <c r="N136" s="141" t="s">
        <v>46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193</v>
      </c>
      <c r="AT136" s="144" t="s">
        <v>189</v>
      </c>
      <c r="AU136" s="144" t="s">
        <v>87</v>
      </c>
      <c r="AY136" s="18" t="s">
        <v>187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8" t="s">
        <v>87</v>
      </c>
      <c r="BK136" s="145">
        <f>ROUND(I136*H136,2)</f>
        <v>0</v>
      </c>
      <c r="BL136" s="18" t="s">
        <v>193</v>
      </c>
      <c r="BM136" s="144" t="s">
        <v>4704</v>
      </c>
    </row>
    <row r="137" spans="2:65" s="1" customFormat="1">
      <c r="B137" s="33"/>
      <c r="D137" s="146" t="s">
        <v>199</v>
      </c>
      <c r="F137" s="147" t="s">
        <v>4705</v>
      </c>
      <c r="I137" s="148"/>
      <c r="L137" s="33"/>
      <c r="M137" s="149"/>
      <c r="T137" s="52"/>
      <c r="AT137" s="18" t="s">
        <v>199</v>
      </c>
      <c r="AU137" s="18" t="s">
        <v>87</v>
      </c>
    </row>
    <row r="138" spans="2:65" s="13" customFormat="1">
      <c r="B138" s="157"/>
      <c r="D138" s="151" t="s">
        <v>201</v>
      </c>
      <c r="E138" s="158" t="s">
        <v>19</v>
      </c>
      <c r="F138" s="159" t="s">
        <v>4701</v>
      </c>
      <c r="H138" s="160">
        <v>197.619</v>
      </c>
      <c r="I138" s="161"/>
      <c r="L138" s="157"/>
      <c r="M138" s="162"/>
      <c r="T138" s="163"/>
      <c r="AT138" s="158" t="s">
        <v>201</v>
      </c>
      <c r="AU138" s="158" t="s">
        <v>87</v>
      </c>
      <c r="AV138" s="13" t="s">
        <v>87</v>
      </c>
      <c r="AW138" s="13" t="s">
        <v>33</v>
      </c>
      <c r="AX138" s="13" t="s">
        <v>74</v>
      </c>
      <c r="AY138" s="158" t="s">
        <v>187</v>
      </c>
    </row>
    <row r="139" spans="2:65" s="15" customFormat="1">
      <c r="B139" s="171"/>
      <c r="D139" s="151" t="s">
        <v>201</v>
      </c>
      <c r="E139" s="172" t="s">
        <v>19</v>
      </c>
      <c r="F139" s="173" t="s">
        <v>207</v>
      </c>
      <c r="H139" s="174">
        <v>197.619</v>
      </c>
      <c r="I139" s="175"/>
      <c r="L139" s="171"/>
      <c r="M139" s="176"/>
      <c r="T139" s="177"/>
      <c r="AT139" s="172" t="s">
        <v>201</v>
      </c>
      <c r="AU139" s="172" t="s">
        <v>87</v>
      </c>
      <c r="AV139" s="15" t="s">
        <v>193</v>
      </c>
      <c r="AW139" s="15" t="s">
        <v>33</v>
      </c>
      <c r="AX139" s="15" t="s">
        <v>81</v>
      </c>
      <c r="AY139" s="172" t="s">
        <v>187</v>
      </c>
    </row>
    <row r="140" spans="2:65" s="1" customFormat="1" ht="16.5" customHeight="1">
      <c r="B140" s="33"/>
      <c r="C140" s="178" t="s">
        <v>237</v>
      </c>
      <c r="D140" s="178" t="s">
        <v>238</v>
      </c>
      <c r="E140" s="179" t="s">
        <v>4706</v>
      </c>
      <c r="F140" s="180" t="s">
        <v>4707</v>
      </c>
      <c r="G140" s="181" t="s">
        <v>785</v>
      </c>
      <c r="H140" s="182">
        <v>3.952</v>
      </c>
      <c r="I140" s="183"/>
      <c r="J140" s="184">
        <f>ROUND(I140*H140,2)</f>
        <v>0</v>
      </c>
      <c r="K140" s="180" t="s">
        <v>197</v>
      </c>
      <c r="L140" s="185"/>
      <c r="M140" s="186" t="s">
        <v>19</v>
      </c>
      <c r="N140" s="187" t="s">
        <v>46</v>
      </c>
      <c r="P140" s="142">
        <f>O140*H140</f>
        <v>0</v>
      </c>
      <c r="Q140" s="142">
        <v>1E-3</v>
      </c>
      <c r="R140" s="142">
        <f>Q140*H140</f>
        <v>3.9519999999999998E-3</v>
      </c>
      <c r="S140" s="142">
        <v>0</v>
      </c>
      <c r="T140" s="143">
        <f>S140*H140</f>
        <v>0</v>
      </c>
      <c r="AR140" s="144" t="s">
        <v>237</v>
      </c>
      <c r="AT140" s="144" t="s">
        <v>238</v>
      </c>
      <c r="AU140" s="144" t="s">
        <v>87</v>
      </c>
      <c r="AY140" s="18" t="s">
        <v>187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8" t="s">
        <v>87</v>
      </c>
      <c r="BK140" s="145">
        <f>ROUND(I140*H140,2)</f>
        <v>0</v>
      </c>
      <c r="BL140" s="18" t="s">
        <v>193</v>
      </c>
      <c r="BM140" s="144" t="s">
        <v>4708</v>
      </c>
    </row>
    <row r="141" spans="2:65" s="13" customFormat="1">
      <c r="B141" s="157"/>
      <c r="D141" s="151" t="s">
        <v>201</v>
      </c>
      <c r="F141" s="159" t="s">
        <v>4709</v>
      </c>
      <c r="H141" s="160">
        <v>3.952</v>
      </c>
      <c r="I141" s="161"/>
      <c r="L141" s="157"/>
      <c r="M141" s="162"/>
      <c r="T141" s="163"/>
      <c r="AT141" s="158" t="s">
        <v>201</v>
      </c>
      <c r="AU141" s="158" t="s">
        <v>87</v>
      </c>
      <c r="AV141" s="13" t="s">
        <v>87</v>
      </c>
      <c r="AW141" s="13" t="s">
        <v>4</v>
      </c>
      <c r="AX141" s="13" t="s">
        <v>81</v>
      </c>
      <c r="AY141" s="158" t="s">
        <v>187</v>
      </c>
    </row>
    <row r="142" spans="2:65" s="1" customFormat="1" ht="33" customHeight="1">
      <c r="B142" s="33"/>
      <c r="C142" s="133" t="s">
        <v>245</v>
      </c>
      <c r="D142" s="133" t="s">
        <v>189</v>
      </c>
      <c r="E142" s="134" t="s">
        <v>4579</v>
      </c>
      <c r="F142" s="135" t="s">
        <v>4580</v>
      </c>
      <c r="G142" s="136" t="s">
        <v>138</v>
      </c>
      <c r="H142" s="137">
        <v>197.619</v>
      </c>
      <c r="I142" s="138"/>
      <c r="J142" s="139">
        <f>ROUND(I142*H142,2)</f>
        <v>0</v>
      </c>
      <c r="K142" s="135" t="s">
        <v>197</v>
      </c>
      <c r="L142" s="33"/>
      <c r="M142" s="140" t="s">
        <v>19</v>
      </c>
      <c r="N142" s="141" t="s">
        <v>46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193</v>
      </c>
      <c r="AT142" s="144" t="s">
        <v>189</v>
      </c>
      <c r="AU142" s="144" t="s">
        <v>87</v>
      </c>
      <c r="AY142" s="18" t="s">
        <v>187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8" t="s">
        <v>87</v>
      </c>
      <c r="BK142" s="145">
        <f>ROUND(I142*H142,2)</f>
        <v>0</v>
      </c>
      <c r="BL142" s="18" t="s">
        <v>193</v>
      </c>
      <c r="BM142" s="144" t="s">
        <v>4710</v>
      </c>
    </row>
    <row r="143" spans="2:65" s="1" customFormat="1">
      <c r="B143" s="33"/>
      <c r="D143" s="146" t="s">
        <v>199</v>
      </c>
      <c r="F143" s="147" t="s">
        <v>4582</v>
      </c>
      <c r="I143" s="148"/>
      <c r="L143" s="33"/>
      <c r="M143" s="149"/>
      <c r="T143" s="52"/>
      <c r="AT143" s="18" t="s">
        <v>199</v>
      </c>
      <c r="AU143" s="18" t="s">
        <v>87</v>
      </c>
    </row>
    <row r="144" spans="2:65" s="12" customFormat="1">
      <c r="B144" s="150"/>
      <c r="D144" s="151" t="s">
        <v>201</v>
      </c>
      <c r="E144" s="152" t="s">
        <v>19</v>
      </c>
      <c r="F144" s="153" t="s">
        <v>4711</v>
      </c>
      <c r="H144" s="152" t="s">
        <v>19</v>
      </c>
      <c r="I144" s="154"/>
      <c r="L144" s="150"/>
      <c r="M144" s="155"/>
      <c r="T144" s="156"/>
      <c r="AT144" s="152" t="s">
        <v>201</v>
      </c>
      <c r="AU144" s="152" t="s">
        <v>87</v>
      </c>
      <c r="AV144" s="12" t="s">
        <v>81</v>
      </c>
      <c r="AW144" s="12" t="s">
        <v>33</v>
      </c>
      <c r="AX144" s="12" t="s">
        <v>74</v>
      </c>
      <c r="AY144" s="152" t="s">
        <v>187</v>
      </c>
    </row>
    <row r="145" spans="2:51" s="13" customFormat="1">
      <c r="B145" s="157"/>
      <c r="D145" s="151" t="s">
        <v>201</v>
      </c>
      <c r="E145" s="158" t="s">
        <v>19</v>
      </c>
      <c r="F145" s="159" t="s">
        <v>4701</v>
      </c>
      <c r="H145" s="160">
        <v>197.619</v>
      </c>
      <c r="I145" s="161"/>
      <c r="L145" s="157"/>
      <c r="M145" s="162"/>
      <c r="T145" s="163"/>
      <c r="AT145" s="158" t="s">
        <v>201</v>
      </c>
      <c r="AU145" s="158" t="s">
        <v>87</v>
      </c>
      <c r="AV145" s="13" t="s">
        <v>87</v>
      </c>
      <c r="AW145" s="13" t="s">
        <v>33</v>
      </c>
      <c r="AX145" s="13" t="s">
        <v>74</v>
      </c>
      <c r="AY145" s="158" t="s">
        <v>187</v>
      </c>
    </row>
    <row r="146" spans="2:51" s="15" customFormat="1">
      <c r="B146" s="171"/>
      <c r="D146" s="151" t="s">
        <v>201</v>
      </c>
      <c r="E146" s="172" t="s">
        <v>19</v>
      </c>
      <c r="F146" s="173" t="s">
        <v>207</v>
      </c>
      <c r="H146" s="174">
        <v>197.619</v>
      </c>
      <c r="I146" s="175"/>
      <c r="L146" s="171"/>
      <c r="M146" s="188"/>
      <c r="N146" s="189"/>
      <c r="O146" s="189"/>
      <c r="P146" s="189"/>
      <c r="Q146" s="189"/>
      <c r="R146" s="189"/>
      <c r="S146" s="189"/>
      <c r="T146" s="190"/>
      <c r="AT146" s="172" t="s">
        <v>201</v>
      </c>
      <c r="AU146" s="172" t="s">
        <v>87</v>
      </c>
      <c r="AV146" s="15" t="s">
        <v>193</v>
      </c>
      <c r="AW146" s="15" t="s">
        <v>33</v>
      </c>
      <c r="AX146" s="15" t="s">
        <v>81</v>
      </c>
      <c r="AY146" s="172" t="s">
        <v>187</v>
      </c>
    </row>
    <row r="147" spans="2:51" s="1" customFormat="1" ht="6.9" customHeight="1">
      <c r="B147" s="41"/>
      <c r="C147" s="42"/>
      <c r="D147" s="42"/>
      <c r="E147" s="42"/>
      <c r="F147" s="42"/>
      <c r="G147" s="42"/>
      <c r="H147" s="42"/>
      <c r="I147" s="42"/>
      <c r="J147" s="42"/>
      <c r="K147" s="42"/>
      <c r="L147" s="33"/>
    </row>
  </sheetData>
  <sheetProtection algorithmName="SHA-512" hashValue="qyDeoW/KQPQtxVS1tS1MF1ExyrZTXQXy5oxOA9/FBU9vtl4mMuTiLgaT1F5xhgr9xRsOfxN2qj51Cn8ywklUHQ==" saltValue="NypVnBnoSiT46lcuR5ZocLcqNEqAf43Sw6f2Arg2+/WOJt7IbdmP3L4Ojs8L3Q/HEenYg/rhI619YefygakL3g==" spinCount="100000" sheet="1" objects="1" scenarios="1" formatColumns="0" formatRows="0" autoFilter="0"/>
  <autoFilter ref="C80:K146" xr:uid="{00000000-0009-0000-0000-00001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1100-000000000000}"/>
    <hyperlink ref="F98" r:id="rId2" xr:uid="{00000000-0004-0000-1100-000001000000}"/>
    <hyperlink ref="F118" r:id="rId3" xr:uid="{00000000-0004-0000-1100-000002000000}"/>
    <hyperlink ref="F124" r:id="rId4" xr:uid="{00000000-0004-0000-1100-000003000000}"/>
    <hyperlink ref="F128" r:id="rId5" xr:uid="{00000000-0004-0000-1100-000004000000}"/>
    <hyperlink ref="F132" r:id="rId6" xr:uid="{00000000-0004-0000-1100-000005000000}"/>
    <hyperlink ref="F137" r:id="rId7" xr:uid="{00000000-0004-0000-1100-000006000000}"/>
    <hyperlink ref="F143" r:id="rId8" xr:uid="{00000000-0004-0000-11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125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18" t="s">
        <v>126</v>
      </c>
      <c r="AZ2" s="89" t="s">
        <v>4663</v>
      </c>
      <c r="BA2" s="89" t="s">
        <v>4664</v>
      </c>
      <c r="BB2" s="89" t="s">
        <v>142</v>
      </c>
      <c r="BC2" s="89" t="s">
        <v>4665</v>
      </c>
      <c r="BD2" s="89" t="s">
        <v>87</v>
      </c>
    </row>
    <row r="3" spans="2:5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56" ht="24.9" customHeight="1">
      <c r="B4" s="21"/>
      <c r="D4" s="22" t="s">
        <v>144</v>
      </c>
      <c r="L4" s="21"/>
      <c r="M4" s="90" t="s">
        <v>10</v>
      </c>
      <c r="AT4" s="18" t="s">
        <v>4</v>
      </c>
    </row>
    <row r="5" spans="2:56" ht="6.9" customHeight="1">
      <c r="B5" s="21"/>
      <c r="L5" s="21"/>
    </row>
    <row r="6" spans="2:56" ht="12" customHeight="1">
      <c r="B6" s="21"/>
      <c r="D6" s="28" t="s">
        <v>16</v>
      </c>
      <c r="L6" s="21"/>
    </row>
    <row r="7" spans="2:56" ht="26.25" customHeight="1">
      <c r="B7" s="21"/>
      <c r="E7" s="584" t="str">
        <f>'Rekapitulace stavby'!K6</f>
        <v>Stavební úpravy č.p. 11, kú Lhotky - Změna užívání, přístavba a půdní vestavba</v>
      </c>
      <c r="F7" s="585"/>
      <c r="G7" s="585"/>
      <c r="H7" s="585"/>
      <c r="L7" s="21"/>
    </row>
    <row r="8" spans="2:56" s="1" customFormat="1" ht="12" customHeight="1">
      <c r="B8" s="33"/>
      <c r="D8" s="28" t="s">
        <v>145</v>
      </c>
      <c r="L8" s="33"/>
    </row>
    <row r="9" spans="2:56" s="1" customFormat="1" ht="16.5" customHeight="1">
      <c r="B9" s="33"/>
      <c r="E9" s="545" t="s">
        <v>4712</v>
      </c>
      <c r="F9" s="583"/>
      <c r="G9" s="583"/>
      <c r="H9" s="583"/>
      <c r="L9" s="33"/>
    </row>
    <row r="10" spans="2:56" s="1" customFormat="1">
      <c r="B10" s="33"/>
      <c r="L10" s="33"/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56" s="1" customFormat="1" ht="12" customHeight="1">
      <c r="B12" s="33"/>
      <c r="D12" s="28" t="s">
        <v>21</v>
      </c>
      <c r="F12" s="26" t="s">
        <v>22</v>
      </c>
      <c r="I12" s="28" t="s">
        <v>23</v>
      </c>
      <c r="J12" s="49" t="str">
        <f>'Rekapitulace stavby'!AN8</f>
        <v>4. 2. 2025</v>
      </c>
      <c r="L12" s="33"/>
    </row>
    <row r="13" spans="2:56" s="1" customFormat="1" ht="10.95" customHeight="1">
      <c r="B13" s="33"/>
      <c r="L13" s="33"/>
    </row>
    <row r="14" spans="2:5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5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56" s="1" customFormat="1" ht="6.9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586" t="str">
        <f>'Rekapitulace stavby'!E14</f>
        <v>Vyplň údaj</v>
      </c>
      <c r="F18" s="557"/>
      <c r="G18" s="557"/>
      <c r="H18" s="557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35</v>
      </c>
      <c r="L23" s="33"/>
    </row>
    <row r="24" spans="2:12" s="1" customFormat="1" ht="18" customHeight="1">
      <c r="B24" s="33"/>
      <c r="E24" s="26" t="s">
        <v>36</v>
      </c>
      <c r="I24" s="28" t="s">
        <v>28</v>
      </c>
      <c r="J24" s="26" t="s">
        <v>37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38</v>
      </c>
      <c r="L26" s="33"/>
    </row>
    <row r="27" spans="2:12" s="7" customFormat="1" ht="16.5" customHeight="1">
      <c r="B27" s="91"/>
      <c r="E27" s="562" t="s">
        <v>19</v>
      </c>
      <c r="F27" s="562"/>
      <c r="G27" s="562"/>
      <c r="H27" s="562"/>
      <c r="L27" s="91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0"/>
      <c r="E29" s="50"/>
      <c r="F29" s="50"/>
      <c r="G29" s="50"/>
      <c r="H29" s="50"/>
      <c r="I29" s="50"/>
      <c r="J29" s="50"/>
      <c r="K29" s="50"/>
      <c r="L29" s="33"/>
    </row>
    <row r="30" spans="2:12" s="1" customFormat="1" ht="25.35" customHeight="1">
      <c r="B30" s="33"/>
      <c r="D30" s="92" t="s">
        <v>40</v>
      </c>
      <c r="J30" s="62">
        <f>ROUND(J83, 2)</f>
        <v>0</v>
      </c>
      <c r="L30" s="33"/>
    </row>
    <row r="31" spans="2:12" s="1" customFormat="1" ht="6.9" customHeight="1">
      <c r="B31" s="33"/>
      <c r="D31" s="50"/>
      <c r="E31" s="50"/>
      <c r="F31" s="50"/>
      <c r="G31" s="50"/>
      <c r="H31" s="50"/>
      <c r="I31" s="50"/>
      <c r="J31" s="50"/>
      <c r="K31" s="50"/>
      <c r="L31" s="33"/>
    </row>
    <row r="32" spans="2:12" s="1" customFormat="1" ht="14.4" customHeight="1">
      <c r="B32" s="33"/>
      <c r="F32" s="93" t="s">
        <v>42</v>
      </c>
      <c r="I32" s="93" t="s">
        <v>41</v>
      </c>
      <c r="J32" s="93" t="s">
        <v>43</v>
      </c>
      <c r="L32" s="33"/>
    </row>
    <row r="33" spans="2:12" s="1" customFormat="1" ht="14.4" customHeight="1">
      <c r="B33" s="33"/>
      <c r="D33" s="94" t="s">
        <v>44</v>
      </c>
      <c r="E33" s="28" t="s">
        <v>45</v>
      </c>
      <c r="F33" s="82">
        <f>ROUND((SUM(BE83:BE124)),  2)</f>
        <v>0</v>
      </c>
      <c r="I33" s="95">
        <v>0.21</v>
      </c>
      <c r="J33" s="82">
        <f>ROUND(((SUM(BE83:BE124))*I33),  2)</f>
        <v>0</v>
      </c>
      <c r="L33" s="33"/>
    </row>
    <row r="34" spans="2:12" s="1" customFormat="1" ht="14.4" customHeight="1">
      <c r="B34" s="33"/>
      <c r="E34" s="28" t="s">
        <v>46</v>
      </c>
      <c r="F34" s="82">
        <f>ROUND((SUM(BF83:BF124)),  2)</f>
        <v>0</v>
      </c>
      <c r="I34" s="95">
        <v>0.12</v>
      </c>
      <c r="J34" s="82">
        <f>ROUND(((SUM(BF83:BF124))*I34),  2)</f>
        <v>0</v>
      </c>
      <c r="L34" s="33"/>
    </row>
    <row r="35" spans="2:12" s="1" customFormat="1" ht="14.4" hidden="1" customHeight="1">
      <c r="B35" s="33"/>
      <c r="E35" s="28" t="s">
        <v>47</v>
      </c>
      <c r="F35" s="82">
        <f>ROUND((SUM(BG83:BG124)),  2)</f>
        <v>0</v>
      </c>
      <c r="I35" s="95">
        <v>0.21</v>
      </c>
      <c r="J35" s="82">
        <f>0</f>
        <v>0</v>
      </c>
      <c r="L35" s="33"/>
    </row>
    <row r="36" spans="2:12" s="1" customFormat="1" ht="14.4" hidden="1" customHeight="1">
      <c r="B36" s="33"/>
      <c r="E36" s="28" t="s">
        <v>48</v>
      </c>
      <c r="F36" s="82">
        <f>ROUND((SUM(BH83:BH124)),  2)</f>
        <v>0</v>
      </c>
      <c r="I36" s="95">
        <v>0.12</v>
      </c>
      <c r="J36" s="82">
        <f>0</f>
        <v>0</v>
      </c>
      <c r="L36" s="33"/>
    </row>
    <row r="37" spans="2:12" s="1" customFormat="1" ht="14.4" hidden="1" customHeight="1">
      <c r="B37" s="33"/>
      <c r="E37" s="28" t="s">
        <v>49</v>
      </c>
      <c r="F37" s="82">
        <f>ROUND((SUM(BI83:BI124)),  2)</f>
        <v>0</v>
      </c>
      <c r="I37" s="95">
        <v>0</v>
      </c>
      <c r="J37" s="8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6"/>
      <c r="D39" s="97" t="s">
        <v>50</v>
      </c>
      <c r="E39" s="53"/>
      <c r="F39" s="53"/>
      <c r="G39" s="98" t="s">
        <v>51</v>
      </c>
      <c r="H39" s="99" t="s">
        <v>52</v>
      </c>
      <c r="I39" s="53"/>
      <c r="J39" s="100">
        <f>SUM(J30:J37)</f>
        <v>0</v>
      </c>
      <c r="K39" s="101"/>
      <c r="L39" s="33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3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3"/>
    </row>
    <row r="45" spans="2:12" s="1" customFormat="1" ht="24.9" customHeight="1">
      <c r="B45" s="33"/>
      <c r="C45" s="22" t="s">
        <v>149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26.25" customHeight="1">
      <c r="B48" s="33"/>
      <c r="E48" s="584" t="str">
        <f>E7</f>
        <v>Stavební úpravy č.p. 11, kú Lhotky - Změna užívání, přístavba a půdní vestavba</v>
      </c>
      <c r="F48" s="585"/>
      <c r="G48" s="585"/>
      <c r="H48" s="585"/>
      <c r="L48" s="33"/>
    </row>
    <row r="49" spans="2:47" s="1" customFormat="1" ht="12" customHeight="1">
      <c r="B49" s="33"/>
      <c r="C49" s="28" t="s">
        <v>145</v>
      </c>
      <c r="L49" s="33"/>
    </row>
    <row r="50" spans="2:47" s="1" customFormat="1" ht="16.5" customHeight="1">
      <c r="B50" s="33"/>
      <c r="E50" s="545" t="str">
        <f>E9</f>
        <v>SO 08 - Oplocení</v>
      </c>
      <c r="F50" s="583"/>
      <c r="G50" s="583"/>
      <c r="H50" s="583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kú Lhotky, p.č. 1,56/1,191,202 a st.č. 16 KN</v>
      </c>
      <c r="I52" s="28" t="s">
        <v>23</v>
      </c>
      <c r="J52" s="49" t="str">
        <f>IF(J12="","",J12)</f>
        <v>4. 2. 2025</v>
      </c>
      <c r="L52" s="33"/>
    </row>
    <row r="53" spans="2:47" s="1" customFormat="1" ht="6.9" customHeight="1">
      <c r="B53" s="33"/>
      <c r="L53" s="33"/>
    </row>
    <row r="54" spans="2:47" s="1" customFormat="1" ht="40.200000000000003" customHeight="1">
      <c r="B54" s="33"/>
      <c r="C54" s="28" t="s">
        <v>25</v>
      </c>
      <c r="F54" s="26" t="str">
        <f>E15</f>
        <v>Obec Kramolna, Kramolna 172, 547 01 Náchod</v>
      </c>
      <c r="I54" s="28" t="s">
        <v>31</v>
      </c>
      <c r="J54" s="31" t="str">
        <f>E21</f>
        <v>Ing. arch. Pavel Hejzlar, Riegrova 194, Náchod</v>
      </c>
      <c r="L54" s="33"/>
    </row>
    <row r="55" spans="2:47" s="1" customFormat="1" ht="15.15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BACing s.r.o.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2" t="s">
        <v>150</v>
      </c>
      <c r="D57" s="96"/>
      <c r="E57" s="96"/>
      <c r="F57" s="96"/>
      <c r="G57" s="96"/>
      <c r="H57" s="96"/>
      <c r="I57" s="96"/>
      <c r="J57" s="103" t="s">
        <v>151</v>
      </c>
      <c r="K57" s="96"/>
      <c r="L57" s="33"/>
    </row>
    <row r="58" spans="2:47" s="1" customFormat="1" ht="10.35" customHeight="1">
      <c r="B58" s="33"/>
      <c r="L58" s="33"/>
    </row>
    <row r="59" spans="2:47" s="1" customFormat="1" ht="22.95" customHeight="1">
      <c r="B59" s="33"/>
      <c r="C59" s="104" t="s">
        <v>72</v>
      </c>
      <c r="J59" s="62">
        <f>J83</f>
        <v>0</v>
      </c>
      <c r="L59" s="33"/>
      <c r="AU59" s="18" t="s">
        <v>152</v>
      </c>
    </row>
    <row r="60" spans="2:47" s="8" customFormat="1" ht="24.9" customHeight="1">
      <c r="B60" s="105"/>
      <c r="D60" s="106" t="s">
        <v>153</v>
      </c>
      <c r="E60" s="107"/>
      <c r="F60" s="107"/>
      <c r="G60" s="107"/>
      <c r="H60" s="107"/>
      <c r="I60" s="107"/>
      <c r="J60" s="108">
        <f>J84</f>
        <v>0</v>
      </c>
      <c r="L60" s="105"/>
    </row>
    <row r="61" spans="2:47" s="9" customFormat="1" ht="19.95" customHeight="1">
      <c r="B61" s="109"/>
      <c r="D61" s="110" t="s">
        <v>154</v>
      </c>
      <c r="E61" s="111"/>
      <c r="F61" s="111"/>
      <c r="G61" s="111"/>
      <c r="H61" s="111"/>
      <c r="I61" s="111"/>
      <c r="J61" s="112">
        <f>J85</f>
        <v>0</v>
      </c>
      <c r="L61" s="109"/>
    </row>
    <row r="62" spans="2:47" s="9" customFormat="1" ht="19.95" customHeight="1">
      <c r="B62" s="109"/>
      <c r="D62" s="110" t="s">
        <v>155</v>
      </c>
      <c r="E62" s="111"/>
      <c r="F62" s="111"/>
      <c r="G62" s="111"/>
      <c r="H62" s="111"/>
      <c r="I62" s="111"/>
      <c r="J62" s="112">
        <f>J109</f>
        <v>0</v>
      </c>
      <c r="L62" s="109"/>
    </row>
    <row r="63" spans="2:47" s="9" customFormat="1" ht="19.95" customHeight="1">
      <c r="B63" s="109"/>
      <c r="D63" s="110" t="s">
        <v>158</v>
      </c>
      <c r="E63" s="111"/>
      <c r="F63" s="111"/>
      <c r="G63" s="111"/>
      <c r="H63" s="111"/>
      <c r="I63" s="111"/>
      <c r="J63" s="112">
        <f>J122</f>
        <v>0</v>
      </c>
      <c r="L63" s="109"/>
    </row>
    <row r="64" spans="2:47" s="1" customFormat="1" ht="21.75" customHeight="1">
      <c r="B64" s="33"/>
      <c r="L64" s="33"/>
    </row>
    <row r="65" spans="2:12" s="1" customFormat="1" ht="6.9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3"/>
    </row>
    <row r="69" spans="2:12" s="1" customFormat="1" ht="6.9" customHeight="1"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33"/>
    </row>
    <row r="70" spans="2:12" s="1" customFormat="1" ht="24.9" customHeight="1">
      <c r="B70" s="33"/>
      <c r="C70" s="22" t="s">
        <v>172</v>
      </c>
      <c r="L70" s="33"/>
    </row>
    <row r="71" spans="2:12" s="1" customFormat="1" ht="6.9" customHeight="1">
      <c r="B71" s="33"/>
      <c r="L71" s="33"/>
    </row>
    <row r="72" spans="2:12" s="1" customFormat="1" ht="12" customHeight="1">
      <c r="B72" s="33"/>
      <c r="C72" s="28" t="s">
        <v>16</v>
      </c>
      <c r="L72" s="33"/>
    </row>
    <row r="73" spans="2:12" s="1" customFormat="1" ht="26.25" customHeight="1">
      <c r="B73" s="33"/>
      <c r="E73" s="584" t="str">
        <f>E7</f>
        <v>Stavební úpravy č.p. 11, kú Lhotky - Změna užívání, přístavba a půdní vestavba</v>
      </c>
      <c r="F73" s="585"/>
      <c r="G73" s="585"/>
      <c r="H73" s="585"/>
      <c r="L73" s="33"/>
    </row>
    <row r="74" spans="2:12" s="1" customFormat="1" ht="12" customHeight="1">
      <c r="B74" s="33"/>
      <c r="C74" s="28" t="s">
        <v>145</v>
      </c>
      <c r="L74" s="33"/>
    </row>
    <row r="75" spans="2:12" s="1" customFormat="1" ht="16.5" customHeight="1">
      <c r="B75" s="33"/>
      <c r="E75" s="545" t="str">
        <f>E9</f>
        <v>SO 08 - Oplocení</v>
      </c>
      <c r="F75" s="583"/>
      <c r="G75" s="583"/>
      <c r="H75" s="583"/>
      <c r="L75" s="33"/>
    </row>
    <row r="76" spans="2:12" s="1" customFormat="1" ht="6.9" customHeight="1">
      <c r="B76" s="33"/>
      <c r="L76" s="33"/>
    </row>
    <row r="77" spans="2:12" s="1" customFormat="1" ht="12" customHeight="1">
      <c r="B77" s="33"/>
      <c r="C77" s="28" t="s">
        <v>21</v>
      </c>
      <c r="F77" s="26" t="str">
        <f>F12</f>
        <v>kú Lhotky, p.č. 1,56/1,191,202 a st.č. 16 KN</v>
      </c>
      <c r="I77" s="28" t="s">
        <v>23</v>
      </c>
      <c r="J77" s="49" t="str">
        <f>IF(J12="","",J12)</f>
        <v>4. 2. 2025</v>
      </c>
      <c r="L77" s="33"/>
    </row>
    <row r="78" spans="2:12" s="1" customFormat="1" ht="6.9" customHeight="1">
      <c r="B78" s="33"/>
      <c r="L78" s="33"/>
    </row>
    <row r="79" spans="2:12" s="1" customFormat="1" ht="40.200000000000003" customHeight="1">
      <c r="B79" s="33"/>
      <c r="C79" s="28" t="s">
        <v>25</v>
      </c>
      <c r="F79" s="26" t="str">
        <f>E15</f>
        <v>Obec Kramolna, Kramolna 172, 547 01 Náchod</v>
      </c>
      <c r="I79" s="28" t="s">
        <v>31</v>
      </c>
      <c r="J79" s="31" t="str">
        <f>E21</f>
        <v>Ing. arch. Pavel Hejzlar, Riegrova 194, Náchod</v>
      </c>
      <c r="L79" s="33"/>
    </row>
    <row r="80" spans="2:12" s="1" customFormat="1" ht="15.15" customHeight="1">
      <c r="B80" s="33"/>
      <c r="C80" s="28" t="s">
        <v>29</v>
      </c>
      <c r="F80" s="26" t="str">
        <f>IF(E18="","",E18)</f>
        <v>Vyplň údaj</v>
      </c>
      <c r="I80" s="28" t="s">
        <v>34</v>
      </c>
      <c r="J80" s="31" t="str">
        <f>E24</f>
        <v>BACing s.r.o.</v>
      </c>
      <c r="L80" s="33"/>
    </row>
    <row r="81" spans="2:65" s="1" customFormat="1" ht="10.35" customHeight="1">
      <c r="B81" s="33"/>
      <c r="L81" s="33"/>
    </row>
    <row r="82" spans="2:65" s="10" customFormat="1" ht="29.25" customHeight="1">
      <c r="B82" s="113"/>
      <c r="C82" s="114" t="s">
        <v>173</v>
      </c>
      <c r="D82" s="115" t="s">
        <v>59</v>
      </c>
      <c r="E82" s="115" t="s">
        <v>55</v>
      </c>
      <c r="F82" s="115" t="s">
        <v>56</v>
      </c>
      <c r="G82" s="115" t="s">
        <v>174</v>
      </c>
      <c r="H82" s="115" t="s">
        <v>175</v>
      </c>
      <c r="I82" s="115" t="s">
        <v>176</v>
      </c>
      <c r="J82" s="115" t="s">
        <v>151</v>
      </c>
      <c r="K82" s="116" t="s">
        <v>177</v>
      </c>
      <c r="L82" s="113"/>
      <c r="M82" s="55" t="s">
        <v>19</v>
      </c>
      <c r="N82" s="56" t="s">
        <v>44</v>
      </c>
      <c r="O82" s="56" t="s">
        <v>178</v>
      </c>
      <c r="P82" s="56" t="s">
        <v>179</v>
      </c>
      <c r="Q82" s="56" t="s">
        <v>180</v>
      </c>
      <c r="R82" s="56" t="s">
        <v>181</v>
      </c>
      <c r="S82" s="56" t="s">
        <v>182</v>
      </c>
      <c r="T82" s="57" t="s">
        <v>183</v>
      </c>
    </row>
    <row r="83" spans="2:65" s="1" customFormat="1" ht="22.95" customHeight="1">
      <c r="B83" s="33"/>
      <c r="C83" s="60" t="s">
        <v>184</v>
      </c>
      <c r="J83" s="117">
        <f>BK83</f>
        <v>0</v>
      </c>
      <c r="L83" s="33"/>
      <c r="M83" s="58"/>
      <c r="N83" s="50"/>
      <c r="O83" s="50"/>
      <c r="P83" s="118">
        <f>P84</f>
        <v>0</v>
      </c>
      <c r="Q83" s="50"/>
      <c r="R83" s="118">
        <f>R84</f>
        <v>9.0402359999999984</v>
      </c>
      <c r="S83" s="50"/>
      <c r="T83" s="119">
        <f>T84</f>
        <v>0</v>
      </c>
      <c r="AT83" s="18" t="s">
        <v>73</v>
      </c>
      <c r="AU83" s="18" t="s">
        <v>152</v>
      </c>
      <c r="BK83" s="120">
        <f>BK84</f>
        <v>0</v>
      </c>
    </row>
    <row r="84" spans="2:65" s="11" customFormat="1" ht="25.95" customHeight="1">
      <c r="B84" s="121"/>
      <c r="D84" s="122" t="s">
        <v>73</v>
      </c>
      <c r="E84" s="123" t="s">
        <v>185</v>
      </c>
      <c r="F84" s="123" t="s">
        <v>186</v>
      </c>
      <c r="I84" s="124"/>
      <c r="J84" s="125">
        <f>BK84</f>
        <v>0</v>
      </c>
      <c r="L84" s="121"/>
      <c r="M84" s="126"/>
      <c r="P84" s="127">
        <f>P85+P109+P122</f>
        <v>0</v>
      </c>
      <c r="R84" s="127">
        <f>R85+R109+R122</f>
        <v>9.0402359999999984</v>
      </c>
      <c r="T84" s="128">
        <f>T85+T109+T122</f>
        <v>0</v>
      </c>
      <c r="AR84" s="122" t="s">
        <v>81</v>
      </c>
      <c r="AT84" s="129" t="s">
        <v>73</v>
      </c>
      <c r="AU84" s="129" t="s">
        <v>74</v>
      </c>
      <c r="AY84" s="122" t="s">
        <v>187</v>
      </c>
      <c r="BK84" s="130">
        <f>BK85+BK109+BK122</f>
        <v>0</v>
      </c>
    </row>
    <row r="85" spans="2:65" s="11" customFormat="1" ht="22.95" customHeight="1">
      <c r="B85" s="121"/>
      <c r="D85" s="122" t="s">
        <v>73</v>
      </c>
      <c r="E85" s="131" t="s">
        <v>81</v>
      </c>
      <c r="F85" s="131" t="s">
        <v>188</v>
      </c>
      <c r="I85" s="124"/>
      <c r="J85" s="132">
        <f>BK85</f>
        <v>0</v>
      </c>
      <c r="L85" s="121"/>
      <c r="M85" s="126"/>
      <c r="P85" s="127">
        <f>SUM(P86:P108)</f>
        <v>0</v>
      </c>
      <c r="R85" s="127">
        <f>SUM(R86:R108)</f>
        <v>0</v>
      </c>
      <c r="T85" s="128">
        <f>SUM(T86:T108)</f>
        <v>0</v>
      </c>
      <c r="AR85" s="122" t="s">
        <v>81</v>
      </c>
      <c r="AT85" s="129" t="s">
        <v>73</v>
      </c>
      <c r="AU85" s="129" t="s">
        <v>81</v>
      </c>
      <c r="AY85" s="122" t="s">
        <v>187</v>
      </c>
      <c r="BK85" s="130">
        <f>SUM(BK86:BK108)</f>
        <v>0</v>
      </c>
    </row>
    <row r="86" spans="2:65" s="1" customFormat="1" ht="24.15" customHeight="1">
      <c r="B86" s="33"/>
      <c r="C86" s="133" t="s">
        <v>81</v>
      </c>
      <c r="D86" s="133" t="s">
        <v>189</v>
      </c>
      <c r="E86" s="134" t="s">
        <v>4713</v>
      </c>
      <c r="F86" s="135" t="s">
        <v>4714</v>
      </c>
      <c r="G86" s="136" t="s">
        <v>384</v>
      </c>
      <c r="H86" s="137">
        <v>46.15</v>
      </c>
      <c r="I86" s="138"/>
      <c r="J86" s="139">
        <f>ROUND(I86*H86,2)</f>
        <v>0</v>
      </c>
      <c r="K86" s="135" t="s">
        <v>197</v>
      </c>
      <c r="L86" s="33"/>
      <c r="M86" s="140" t="s">
        <v>19</v>
      </c>
      <c r="N86" s="141" t="s">
        <v>46</v>
      </c>
      <c r="P86" s="142">
        <f>O86*H86</f>
        <v>0</v>
      </c>
      <c r="Q86" s="142">
        <v>0</v>
      </c>
      <c r="R86" s="142">
        <f>Q86*H86</f>
        <v>0</v>
      </c>
      <c r="S86" s="142">
        <v>0</v>
      </c>
      <c r="T86" s="143">
        <f>S86*H86</f>
        <v>0</v>
      </c>
      <c r="AR86" s="144" t="s">
        <v>193</v>
      </c>
      <c r="AT86" s="144" t="s">
        <v>189</v>
      </c>
      <c r="AU86" s="144" t="s">
        <v>87</v>
      </c>
      <c r="AY86" s="18" t="s">
        <v>187</v>
      </c>
      <c r="BE86" s="145">
        <f>IF(N86="základní",J86,0)</f>
        <v>0</v>
      </c>
      <c r="BF86" s="145">
        <f>IF(N86="snížená",J86,0)</f>
        <v>0</v>
      </c>
      <c r="BG86" s="145">
        <f>IF(N86="zákl. přenesená",J86,0)</f>
        <v>0</v>
      </c>
      <c r="BH86" s="145">
        <f>IF(N86="sníž. přenesená",J86,0)</f>
        <v>0</v>
      </c>
      <c r="BI86" s="145">
        <f>IF(N86="nulová",J86,0)</f>
        <v>0</v>
      </c>
      <c r="BJ86" s="18" t="s">
        <v>87</v>
      </c>
      <c r="BK86" s="145">
        <f>ROUND(I86*H86,2)</f>
        <v>0</v>
      </c>
      <c r="BL86" s="18" t="s">
        <v>193</v>
      </c>
      <c r="BM86" s="144" t="s">
        <v>4715</v>
      </c>
    </row>
    <row r="87" spans="2:65" s="1" customFormat="1">
      <c r="B87" s="33"/>
      <c r="D87" s="146" t="s">
        <v>199</v>
      </c>
      <c r="F87" s="147" t="s">
        <v>4716</v>
      </c>
      <c r="I87" s="148"/>
      <c r="L87" s="33"/>
      <c r="M87" s="149"/>
      <c r="T87" s="52"/>
      <c r="AT87" s="18" t="s">
        <v>199</v>
      </c>
      <c r="AU87" s="18" t="s">
        <v>87</v>
      </c>
    </row>
    <row r="88" spans="2:65" s="12" customFormat="1">
      <c r="B88" s="150"/>
      <c r="D88" s="151" t="s">
        <v>201</v>
      </c>
      <c r="E88" s="152" t="s">
        <v>19</v>
      </c>
      <c r="F88" s="153" t="s">
        <v>387</v>
      </c>
      <c r="H88" s="152" t="s">
        <v>19</v>
      </c>
      <c r="I88" s="154"/>
      <c r="L88" s="150"/>
      <c r="M88" s="155"/>
      <c r="T88" s="156"/>
      <c r="AT88" s="152" t="s">
        <v>201</v>
      </c>
      <c r="AU88" s="152" t="s">
        <v>87</v>
      </c>
      <c r="AV88" s="12" t="s">
        <v>81</v>
      </c>
      <c r="AW88" s="12" t="s">
        <v>33</v>
      </c>
      <c r="AX88" s="12" t="s">
        <v>74</v>
      </c>
      <c r="AY88" s="152" t="s">
        <v>187</v>
      </c>
    </row>
    <row r="89" spans="2:65" s="12" customFormat="1">
      <c r="B89" s="150"/>
      <c r="D89" s="151" t="s">
        <v>201</v>
      </c>
      <c r="E89" s="152" t="s">
        <v>19</v>
      </c>
      <c r="F89" s="153" t="s">
        <v>388</v>
      </c>
      <c r="H89" s="152" t="s">
        <v>19</v>
      </c>
      <c r="I89" s="154"/>
      <c r="L89" s="150"/>
      <c r="M89" s="155"/>
      <c r="T89" s="156"/>
      <c r="AT89" s="152" t="s">
        <v>201</v>
      </c>
      <c r="AU89" s="152" t="s">
        <v>87</v>
      </c>
      <c r="AV89" s="12" t="s">
        <v>81</v>
      </c>
      <c r="AW89" s="12" t="s">
        <v>33</v>
      </c>
      <c r="AX89" s="12" t="s">
        <v>74</v>
      </c>
      <c r="AY89" s="152" t="s">
        <v>187</v>
      </c>
    </row>
    <row r="90" spans="2:65" s="13" customFormat="1">
      <c r="B90" s="157"/>
      <c r="D90" s="151" t="s">
        <v>201</v>
      </c>
      <c r="E90" s="158" t="s">
        <v>19</v>
      </c>
      <c r="F90" s="159" t="s">
        <v>4717</v>
      </c>
      <c r="H90" s="160">
        <v>46.15</v>
      </c>
      <c r="I90" s="161"/>
      <c r="L90" s="157"/>
      <c r="M90" s="162"/>
      <c r="T90" s="163"/>
      <c r="AT90" s="158" t="s">
        <v>201</v>
      </c>
      <c r="AU90" s="158" t="s">
        <v>87</v>
      </c>
      <c r="AV90" s="13" t="s">
        <v>87</v>
      </c>
      <c r="AW90" s="13" t="s">
        <v>33</v>
      </c>
      <c r="AX90" s="13" t="s">
        <v>74</v>
      </c>
      <c r="AY90" s="158" t="s">
        <v>187</v>
      </c>
    </row>
    <row r="91" spans="2:65" s="15" customFormat="1">
      <c r="B91" s="171"/>
      <c r="D91" s="151" t="s">
        <v>201</v>
      </c>
      <c r="E91" s="172" t="s">
        <v>19</v>
      </c>
      <c r="F91" s="173" t="s">
        <v>207</v>
      </c>
      <c r="H91" s="174">
        <v>46.15</v>
      </c>
      <c r="I91" s="175"/>
      <c r="L91" s="171"/>
      <c r="M91" s="176"/>
      <c r="T91" s="177"/>
      <c r="AT91" s="172" t="s">
        <v>201</v>
      </c>
      <c r="AU91" s="172" t="s">
        <v>87</v>
      </c>
      <c r="AV91" s="15" t="s">
        <v>193</v>
      </c>
      <c r="AW91" s="15" t="s">
        <v>33</v>
      </c>
      <c r="AX91" s="15" t="s">
        <v>81</v>
      </c>
      <c r="AY91" s="172" t="s">
        <v>187</v>
      </c>
    </row>
    <row r="92" spans="2:65" s="1" customFormat="1" ht="55.5" customHeight="1">
      <c r="B92" s="33"/>
      <c r="C92" s="133" t="s">
        <v>87</v>
      </c>
      <c r="D92" s="133" t="s">
        <v>189</v>
      </c>
      <c r="E92" s="134" t="s">
        <v>215</v>
      </c>
      <c r="F92" s="135" t="s">
        <v>216</v>
      </c>
      <c r="G92" s="136" t="s">
        <v>142</v>
      </c>
      <c r="H92" s="137">
        <v>3.26</v>
      </c>
      <c r="I92" s="138"/>
      <c r="J92" s="139">
        <f>ROUND(I92*H92,2)</f>
        <v>0</v>
      </c>
      <c r="K92" s="135" t="s">
        <v>197</v>
      </c>
      <c r="L92" s="33"/>
      <c r="M92" s="140" t="s">
        <v>19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193</v>
      </c>
      <c r="AT92" s="144" t="s">
        <v>189</v>
      </c>
      <c r="AU92" s="144" t="s">
        <v>87</v>
      </c>
      <c r="AY92" s="18" t="s">
        <v>187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8" t="s">
        <v>87</v>
      </c>
      <c r="BK92" s="145">
        <f>ROUND(I92*H92,2)</f>
        <v>0</v>
      </c>
      <c r="BL92" s="18" t="s">
        <v>193</v>
      </c>
      <c r="BM92" s="144" t="s">
        <v>4718</v>
      </c>
    </row>
    <row r="93" spans="2:65" s="1" customFormat="1">
      <c r="B93" s="33"/>
      <c r="D93" s="146" t="s">
        <v>199</v>
      </c>
      <c r="F93" s="147" t="s">
        <v>218</v>
      </c>
      <c r="I93" s="148"/>
      <c r="L93" s="33"/>
      <c r="M93" s="149"/>
      <c r="T93" s="52"/>
      <c r="AT93" s="18" t="s">
        <v>199</v>
      </c>
      <c r="AU93" s="18" t="s">
        <v>87</v>
      </c>
    </row>
    <row r="94" spans="2:65" s="12" customFormat="1">
      <c r="B94" s="150"/>
      <c r="D94" s="151" t="s">
        <v>201</v>
      </c>
      <c r="E94" s="152" t="s">
        <v>19</v>
      </c>
      <c r="F94" s="153" t="s">
        <v>4719</v>
      </c>
      <c r="H94" s="152" t="s">
        <v>19</v>
      </c>
      <c r="I94" s="154"/>
      <c r="L94" s="150"/>
      <c r="M94" s="155"/>
      <c r="T94" s="156"/>
      <c r="AT94" s="152" t="s">
        <v>201</v>
      </c>
      <c r="AU94" s="152" t="s">
        <v>87</v>
      </c>
      <c r="AV94" s="12" t="s">
        <v>81</v>
      </c>
      <c r="AW94" s="12" t="s">
        <v>33</v>
      </c>
      <c r="AX94" s="12" t="s">
        <v>74</v>
      </c>
      <c r="AY94" s="152" t="s">
        <v>187</v>
      </c>
    </row>
    <row r="95" spans="2:65" s="13" customFormat="1">
      <c r="B95" s="157"/>
      <c r="D95" s="151" t="s">
        <v>201</v>
      </c>
      <c r="E95" s="158" t="s">
        <v>19</v>
      </c>
      <c r="F95" s="159" t="s">
        <v>4720</v>
      </c>
      <c r="H95" s="160">
        <v>3.26</v>
      </c>
      <c r="I95" s="161"/>
      <c r="L95" s="157"/>
      <c r="M95" s="162"/>
      <c r="T95" s="163"/>
      <c r="AT95" s="158" t="s">
        <v>201</v>
      </c>
      <c r="AU95" s="158" t="s">
        <v>87</v>
      </c>
      <c r="AV95" s="13" t="s">
        <v>87</v>
      </c>
      <c r="AW95" s="13" t="s">
        <v>33</v>
      </c>
      <c r="AX95" s="13" t="s">
        <v>74</v>
      </c>
      <c r="AY95" s="158" t="s">
        <v>187</v>
      </c>
    </row>
    <row r="96" spans="2:65" s="15" customFormat="1">
      <c r="B96" s="171"/>
      <c r="D96" s="151" t="s">
        <v>201</v>
      </c>
      <c r="E96" s="172" t="s">
        <v>4663</v>
      </c>
      <c r="F96" s="173" t="s">
        <v>207</v>
      </c>
      <c r="H96" s="174">
        <v>3.26</v>
      </c>
      <c r="I96" s="175"/>
      <c r="L96" s="171"/>
      <c r="M96" s="176"/>
      <c r="T96" s="177"/>
      <c r="AT96" s="172" t="s">
        <v>201</v>
      </c>
      <c r="AU96" s="172" t="s">
        <v>87</v>
      </c>
      <c r="AV96" s="15" t="s">
        <v>193</v>
      </c>
      <c r="AW96" s="15" t="s">
        <v>33</v>
      </c>
      <c r="AX96" s="15" t="s">
        <v>81</v>
      </c>
      <c r="AY96" s="172" t="s">
        <v>187</v>
      </c>
    </row>
    <row r="97" spans="2:65" s="1" customFormat="1" ht="62.7" customHeight="1">
      <c r="B97" s="33"/>
      <c r="C97" s="133" t="s">
        <v>96</v>
      </c>
      <c r="D97" s="133" t="s">
        <v>189</v>
      </c>
      <c r="E97" s="134" t="s">
        <v>1101</v>
      </c>
      <c r="F97" s="135" t="s">
        <v>1102</v>
      </c>
      <c r="G97" s="136" t="s">
        <v>142</v>
      </c>
      <c r="H97" s="137">
        <v>3.26</v>
      </c>
      <c r="I97" s="138"/>
      <c r="J97" s="139">
        <f>ROUND(I97*H97,2)</f>
        <v>0</v>
      </c>
      <c r="K97" s="135" t="s">
        <v>197</v>
      </c>
      <c r="L97" s="33"/>
      <c r="M97" s="140" t="s">
        <v>19</v>
      </c>
      <c r="N97" s="141" t="s">
        <v>46</v>
      </c>
      <c r="P97" s="142">
        <f>O97*H97</f>
        <v>0</v>
      </c>
      <c r="Q97" s="142">
        <v>0</v>
      </c>
      <c r="R97" s="142">
        <f>Q97*H97</f>
        <v>0</v>
      </c>
      <c r="S97" s="142">
        <v>0</v>
      </c>
      <c r="T97" s="143">
        <f>S97*H97</f>
        <v>0</v>
      </c>
      <c r="AR97" s="144" t="s">
        <v>193</v>
      </c>
      <c r="AT97" s="144" t="s">
        <v>189</v>
      </c>
      <c r="AU97" s="144" t="s">
        <v>87</v>
      </c>
      <c r="AY97" s="18" t="s">
        <v>187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8" t="s">
        <v>87</v>
      </c>
      <c r="BK97" s="145">
        <f>ROUND(I97*H97,2)</f>
        <v>0</v>
      </c>
      <c r="BL97" s="18" t="s">
        <v>193</v>
      </c>
      <c r="BM97" s="144" t="s">
        <v>4721</v>
      </c>
    </row>
    <row r="98" spans="2:65" s="1" customFormat="1">
      <c r="B98" s="33"/>
      <c r="D98" s="146" t="s">
        <v>199</v>
      </c>
      <c r="F98" s="147" t="s">
        <v>1104</v>
      </c>
      <c r="I98" s="148"/>
      <c r="L98" s="33"/>
      <c r="M98" s="149"/>
      <c r="T98" s="52"/>
      <c r="AT98" s="18" t="s">
        <v>199</v>
      </c>
      <c r="AU98" s="18" t="s">
        <v>87</v>
      </c>
    </row>
    <row r="99" spans="2:65" s="13" customFormat="1">
      <c r="B99" s="157"/>
      <c r="D99" s="151" t="s">
        <v>201</v>
      </c>
      <c r="E99" s="158" t="s">
        <v>19</v>
      </c>
      <c r="F99" s="159" t="s">
        <v>4663</v>
      </c>
      <c r="H99" s="160">
        <v>3.26</v>
      </c>
      <c r="I99" s="161"/>
      <c r="L99" s="157"/>
      <c r="M99" s="162"/>
      <c r="T99" s="163"/>
      <c r="AT99" s="158" t="s">
        <v>201</v>
      </c>
      <c r="AU99" s="158" t="s">
        <v>87</v>
      </c>
      <c r="AV99" s="13" t="s">
        <v>87</v>
      </c>
      <c r="AW99" s="13" t="s">
        <v>33</v>
      </c>
      <c r="AX99" s="13" t="s">
        <v>74</v>
      </c>
      <c r="AY99" s="158" t="s">
        <v>187</v>
      </c>
    </row>
    <row r="100" spans="2:65" s="15" customFormat="1">
      <c r="B100" s="171"/>
      <c r="D100" s="151" t="s">
        <v>201</v>
      </c>
      <c r="E100" s="172" t="s">
        <v>19</v>
      </c>
      <c r="F100" s="173" t="s">
        <v>207</v>
      </c>
      <c r="H100" s="174">
        <v>3.26</v>
      </c>
      <c r="I100" s="175"/>
      <c r="L100" s="171"/>
      <c r="M100" s="176"/>
      <c r="T100" s="177"/>
      <c r="AT100" s="172" t="s">
        <v>201</v>
      </c>
      <c r="AU100" s="172" t="s">
        <v>87</v>
      </c>
      <c r="AV100" s="15" t="s">
        <v>193</v>
      </c>
      <c r="AW100" s="15" t="s">
        <v>33</v>
      </c>
      <c r="AX100" s="15" t="s">
        <v>81</v>
      </c>
      <c r="AY100" s="172" t="s">
        <v>187</v>
      </c>
    </row>
    <row r="101" spans="2:65" s="1" customFormat="1" ht="44.25" customHeight="1">
      <c r="B101" s="33"/>
      <c r="C101" s="133" t="s">
        <v>193</v>
      </c>
      <c r="D101" s="133" t="s">
        <v>189</v>
      </c>
      <c r="E101" s="134" t="s">
        <v>1107</v>
      </c>
      <c r="F101" s="135" t="s">
        <v>1108</v>
      </c>
      <c r="G101" s="136" t="s">
        <v>142</v>
      </c>
      <c r="H101" s="137">
        <v>3.26</v>
      </c>
      <c r="I101" s="138"/>
      <c r="J101" s="139">
        <f>ROUND(I101*H101,2)</f>
        <v>0</v>
      </c>
      <c r="K101" s="135" t="s">
        <v>197</v>
      </c>
      <c r="L101" s="33"/>
      <c r="M101" s="140" t="s">
        <v>19</v>
      </c>
      <c r="N101" s="141" t="s">
        <v>46</v>
      </c>
      <c r="P101" s="142">
        <f>O101*H101</f>
        <v>0</v>
      </c>
      <c r="Q101" s="142">
        <v>0</v>
      </c>
      <c r="R101" s="142">
        <f>Q101*H101</f>
        <v>0</v>
      </c>
      <c r="S101" s="142">
        <v>0</v>
      </c>
      <c r="T101" s="143">
        <f>S101*H101</f>
        <v>0</v>
      </c>
      <c r="AR101" s="144" t="s">
        <v>193</v>
      </c>
      <c r="AT101" s="144" t="s">
        <v>189</v>
      </c>
      <c r="AU101" s="144" t="s">
        <v>87</v>
      </c>
      <c r="AY101" s="18" t="s">
        <v>187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8" t="s">
        <v>87</v>
      </c>
      <c r="BK101" s="145">
        <f>ROUND(I101*H101,2)</f>
        <v>0</v>
      </c>
      <c r="BL101" s="18" t="s">
        <v>193</v>
      </c>
      <c r="BM101" s="144" t="s">
        <v>4722</v>
      </c>
    </row>
    <row r="102" spans="2:65" s="1" customFormat="1">
      <c r="B102" s="33"/>
      <c r="D102" s="146" t="s">
        <v>199</v>
      </c>
      <c r="F102" s="147" t="s">
        <v>1110</v>
      </c>
      <c r="I102" s="148"/>
      <c r="L102" s="33"/>
      <c r="M102" s="149"/>
      <c r="T102" s="52"/>
      <c r="AT102" s="18" t="s">
        <v>199</v>
      </c>
      <c r="AU102" s="18" t="s">
        <v>87</v>
      </c>
    </row>
    <row r="103" spans="2:65" s="13" customFormat="1">
      <c r="B103" s="157"/>
      <c r="D103" s="151" t="s">
        <v>201</v>
      </c>
      <c r="E103" s="158" t="s">
        <v>19</v>
      </c>
      <c r="F103" s="159" t="s">
        <v>4663</v>
      </c>
      <c r="H103" s="160">
        <v>3.26</v>
      </c>
      <c r="I103" s="161"/>
      <c r="L103" s="157"/>
      <c r="M103" s="162"/>
      <c r="T103" s="163"/>
      <c r="AT103" s="158" t="s">
        <v>201</v>
      </c>
      <c r="AU103" s="158" t="s">
        <v>87</v>
      </c>
      <c r="AV103" s="13" t="s">
        <v>87</v>
      </c>
      <c r="AW103" s="13" t="s">
        <v>33</v>
      </c>
      <c r="AX103" s="13" t="s">
        <v>74</v>
      </c>
      <c r="AY103" s="158" t="s">
        <v>187</v>
      </c>
    </row>
    <row r="104" spans="2:65" s="15" customFormat="1">
      <c r="B104" s="171"/>
      <c r="D104" s="151" t="s">
        <v>201</v>
      </c>
      <c r="E104" s="172" t="s">
        <v>19</v>
      </c>
      <c r="F104" s="173" t="s">
        <v>207</v>
      </c>
      <c r="H104" s="174">
        <v>3.26</v>
      </c>
      <c r="I104" s="175"/>
      <c r="L104" s="171"/>
      <c r="M104" s="176"/>
      <c r="T104" s="177"/>
      <c r="AT104" s="172" t="s">
        <v>201</v>
      </c>
      <c r="AU104" s="172" t="s">
        <v>87</v>
      </c>
      <c r="AV104" s="15" t="s">
        <v>193</v>
      </c>
      <c r="AW104" s="15" t="s">
        <v>33</v>
      </c>
      <c r="AX104" s="15" t="s">
        <v>81</v>
      </c>
      <c r="AY104" s="172" t="s">
        <v>187</v>
      </c>
    </row>
    <row r="105" spans="2:65" s="1" customFormat="1" ht="37.950000000000003" customHeight="1">
      <c r="B105" s="33"/>
      <c r="C105" s="133" t="s">
        <v>219</v>
      </c>
      <c r="D105" s="133" t="s">
        <v>189</v>
      </c>
      <c r="E105" s="134" t="s">
        <v>1111</v>
      </c>
      <c r="F105" s="135" t="s">
        <v>1112</v>
      </c>
      <c r="G105" s="136" t="s">
        <v>142</v>
      </c>
      <c r="H105" s="137">
        <v>3.26</v>
      </c>
      <c r="I105" s="138"/>
      <c r="J105" s="139">
        <f>ROUND(I105*H105,2)</f>
        <v>0</v>
      </c>
      <c r="K105" s="135" t="s">
        <v>197</v>
      </c>
      <c r="L105" s="33"/>
      <c r="M105" s="140" t="s">
        <v>19</v>
      </c>
      <c r="N105" s="141" t="s">
        <v>46</v>
      </c>
      <c r="P105" s="142">
        <f>O105*H105</f>
        <v>0</v>
      </c>
      <c r="Q105" s="142">
        <v>0</v>
      </c>
      <c r="R105" s="142">
        <f>Q105*H105</f>
        <v>0</v>
      </c>
      <c r="S105" s="142">
        <v>0</v>
      </c>
      <c r="T105" s="143">
        <f>S105*H105</f>
        <v>0</v>
      </c>
      <c r="AR105" s="144" t="s">
        <v>193</v>
      </c>
      <c r="AT105" s="144" t="s">
        <v>189</v>
      </c>
      <c r="AU105" s="144" t="s">
        <v>87</v>
      </c>
      <c r="AY105" s="18" t="s">
        <v>187</v>
      </c>
      <c r="BE105" s="145">
        <f>IF(N105="základní",J105,0)</f>
        <v>0</v>
      </c>
      <c r="BF105" s="145">
        <f>IF(N105="snížená",J105,0)</f>
        <v>0</v>
      </c>
      <c r="BG105" s="145">
        <f>IF(N105="zákl. přenesená",J105,0)</f>
        <v>0</v>
      </c>
      <c r="BH105" s="145">
        <f>IF(N105="sníž. přenesená",J105,0)</f>
        <v>0</v>
      </c>
      <c r="BI105" s="145">
        <f>IF(N105="nulová",J105,0)</f>
        <v>0</v>
      </c>
      <c r="BJ105" s="18" t="s">
        <v>87</v>
      </c>
      <c r="BK105" s="145">
        <f>ROUND(I105*H105,2)</f>
        <v>0</v>
      </c>
      <c r="BL105" s="18" t="s">
        <v>193</v>
      </c>
      <c r="BM105" s="144" t="s">
        <v>4723</v>
      </c>
    </row>
    <row r="106" spans="2:65" s="1" customFormat="1">
      <c r="B106" s="33"/>
      <c r="D106" s="146" t="s">
        <v>199</v>
      </c>
      <c r="F106" s="147" t="s">
        <v>1114</v>
      </c>
      <c r="I106" s="148"/>
      <c r="L106" s="33"/>
      <c r="M106" s="149"/>
      <c r="T106" s="52"/>
      <c r="AT106" s="18" t="s">
        <v>199</v>
      </c>
      <c r="AU106" s="18" t="s">
        <v>87</v>
      </c>
    </row>
    <row r="107" spans="2:65" s="13" customFormat="1">
      <c r="B107" s="157"/>
      <c r="D107" s="151" t="s">
        <v>201</v>
      </c>
      <c r="E107" s="158" t="s">
        <v>19</v>
      </c>
      <c r="F107" s="159" t="s">
        <v>4663</v>
      </c>
      <c r="H107" s="160">
        <v>3.26</v>
      </c>
      <c r="I107" s="161"/>
      <c r="L107" s="157"/>
      <c r="M107" s="162"/>
      <c r="T107" s="163"/>
      <c r="AT107" s="158" t="s">
        <v>201</v>
      </c>
      <c r="AU107" s="158" t="s">
        <v>87</v>
      </c>
      <c r="AV107" s="13" t="s">
        <v>87</v>
      </c>
      <c r="AW107" s="13" t="s">
        <v>33</v>
      </c>
      <c r="AX107" s="13" t="s">
        <v>74</v>
      </c>
      <c r="AY107" s="158" t="s">
        <v>187</v>
      </c>
    </row>
    <row r="108" spans="2:65" s="15" customFormat="1">
      <c r="B108" s="171"/>
      <c r="D108" s="151" t="s">
        <v>201</v>
      </c>
      <c r="E108" s="172" t="s">
        <v>19</v>
      </c>
      <c r="F108" s="173" t="s">
        <v>207</v>
      </c>
      <c r="H108" s="174">
        <v>3.26</v>
      </c>
      <c r="I108" s="175"/>
      <c r="L108" s="171"/>
      <c r="M108" s="176"/>
      <c r="T108" s="177"/>
      <c r="AT108" s="172" t="s">
        <v>201</v>
      </c>
      <c r="AU108" s="172" t="s">
        <v>87</v>
      </c>
      <c r="AV108" s="15" t="s">
        <v>193</v>
      </c>
      <c r="AW108" s="15" t="s">
        <v>33</v>
      </c>
      <c r="AX108" s="15" t="s">
        <v>81</v>
      </c>
      <c r="AY108" s="172" t="s">
        <v>187</v>
      </c>
    </row>
    <row r="109" spans="2:65" s="11" customFormat="1" ht="22.95" customHeight="1">
      <c r="B109" s="121"/>
      <c r="D109" s="122" t="s">
        <v>73</v>
      </c>
      <c r="E109" s="131" t="s">
        <v>96</v>
      </c>
      <c r="F109" s="131" t="s">
        <v>244</v>
      </c>
      <c r="I109" s="124"/>
      <c r="J109" s="132">
        <f>BK109</f>
        <v>0</v>
      </c>
      <c r="L109" s="121"/>
      <c r="M109" s="126"/>
      <c r="P109" s="127">
        <f>SUM(P110:P121)</f>
        <v>0</v>
      </c>
      <c r="R109" s="127">
        <f>SUM(R110:R121)</f>
        <v>9.0402359999999984</v>
      </c>
      <c r="T109" s="128">
        <f>SUM(T110:T121)</f>
        <v>0</v>
      </c>
      <c r="AR109" s="122" t="s">
        <v>81</v>
      </c>
      <c r="AT109" s="129" t="s">
        <v>73</v>
      </c>
      <c r="AU109" s="129" t="s">
        <v>81</v>
      </c>
      <c r="AY109" s="122" t="s">
        <v>187</v>
      </c>
      <c r="BK109" s="130">
        <f>SUM(BK110:BK121)</f>
        <v>0</v>
      </c>
    </row>
    <row r="110" spans="2:65" s="1" customFormat="1" ht="44.25" customHeight="1">
      <c r="B110" s="33"/>
      <c r="C110" s="133" t="s">
        <v>224</v>
      </c>
      <c r="D110" s="133" t="s">
        <v>189</v>
      </c>
      <c r="E110" s="134" t="s">
        <v>4724</v>
      </c>
      <c r="F110" s="135" t="s">
        <v>4725</v>
      </c>
      <c r="G110" s="136" t="s">
        <v>248</v>
      </c>
      <c r="H110" s="137">
        <v>50</v>
      </c>
      <c r="I110" s="138"/>
      <c r="J110" s="139">
        <f>ROUND(I110*H110,2)</f>
        <v>0</v>
      </c>
      <c r="K110" s="135" t="s">
        <v>197</v>
      </c>
      <c r="L110" s="33"/>
      <c r="M110" s="140" t="s">
        <v>19</v>
      </c>
      <c r="N110" s="141" t="s">
        <v>46</v>
      </c>
      <c r="P110" s="142">
        <f>O110*H110</f>
        <v>0</v>
      </c>
      <c r="Q110" s="142">
        <v>0.17488799999999999</v>
      </c>
      <c r="R110" s="142">
        <f>Q110*H110</f>
        <v>8.7443999999999988</v>
      </c>
      <c r="S110" s="142">
        <v>0</v>
      </c>
      <c r="T110" s="143">
        <f>S110*H110</f>
        <v>0</v>
      </c>
      <c r="AR110" s="144" t="s">
        <v>193</v>
      </c>
      <c r="AT110" s="144" t="s">
        <v>189</v>
      </c>
      <c r="AU110" s="144" t="s">
        <v>87</v>
      </c>
      <c r="AY110" s="18" t="s">
        <v>187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8" t="s">
        <v>87</v>
      </c>
      <c r="BK110" s="145">
        <f>ROUND(I110*H110,2)</f>
        <v>0</v>
      </c>
      <c r="BL110" s="18" t="s">
        <v>193</v>
      </c>
      <c r="BM110" s="144" t="s">
        <v>4726</v>
      </c>
    </row>
    <row r="111" spans="2:65" s="1" customFormat="1">
      <c r="B111" s="33"/>
      <c r="D111" s="146" t="s">
        <v>199</v>
      </c>
      <c r="F111" s="147" t="s">
        <v>4727</v>
      </c>
      <c r="I111" s="148"/>
      <c r="L111" s="33"/>
      <c r="M111" s="149"/>
      <c r="T111" s="52"/>
      <c r="AT111" s="18" t="s">
        <v>199</v>
      </c>
      <c r="AU111" s="18" t="s">
        <v>87</v>
      </c>
    </row>
    <row r="112" spans="2:65" s="1" customFormat="1" ht="24.15" customHeight="1">
      <c r="B112" s="33"/>
      <c r="C112" s="178" t="s">
        <v>230</v>
      </c>
      <c r="D112" s="178" t="s">
        <v>238</v>
      </c>
      <c r="E112" s="179" t="s">
        <v>4728</v>
      </c>
      <c r="F112" s="180" t="s">
        <v>4729</v>
      </c>
      <c r="G112" s="181" t="s">
        <v>248</v>
      </c>
      <c r="H112" s="182">
        <v>50</v>
      </c>
      <c r="I112" s="183"/>
      <c r="J112" s="184">
        <f>ROUND(I112*H112,2)</f>
        <v>0</v>
      </c>
      <c r="K112" s="180" t="s">
        <v>197</v>
      </c>
      <c r="L112" s="185"/>
      <c r="M112" s="186" t="s">
        <v>19</v>
      </c>
      <c r="N112" s="187" t="s">
        <v>46</v>
      </c>
      <c r="P112" s="142">
        <f>O112*H112</f>
        <v>0</v>
      </c>
      <c r="Q112" s="142">
        <v>2.3999999999999998E-3</v>
      </c>
      <c r="R112" s="142">
        <f>Q112*H112</f>
        <v>0.12</v>
      </c>
      <c r="S112" s="142">
        <v>0</v>
      </c>
      <c r="T112" s="143">
        <f>S112*H112</f>
        <v>0</v>
      </c>
      <c r="AR112" s="144" t="s">
        <v>237</v>
      </c>
      <c r="AT112" s="144" t="s">
        <v>238</v>
      </c>
      <c r="AU112" s="144" t="s">
        <v>87</v>
      </c>
      <c r="AY112" s="18" t="s">
        <v>187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8" t="s">
        <v>87</v>
      </c>
      <c r="BK112" s="145">
        <f>ROUND(I112*H112,2)</f>
        <v>0</v>
      </c>
      <c r="BL112" s="18" t="s">
        <v>193</v>
      </c>
      <c r="BM112" s="144" t="s">
        <v>4730</v>
      </c>
    </row>
    <row r="113" spans="2:65" s="1" customFormat="1" ht="24.15" customHeight="1">
      <c r="B113" s="33"/>
      <c r="C113" s="178" t="s">
        <v>237</v>
      </c>
      <c r="D113" s="178" t="s">
        <v>238</v>
      </c>
      <c r="E113" s="179" t="s">
        <v>4731</v>
      </c>
      <c r="F113" s="180" t="s">
        <v>4732</v>
      </c>
      <c r="G113" s="181" t="s">
        <v>248</v>
      </c>
      <c r="H113" s="182">
        <v>20</v>
      </c>
      <c r="I113" s="183"/>
      <c r="J113" s="184">
        <f>ROUND(I113*H113,2)</f>
        <v>0</v>
      </c>
      <c r="K113" s="180" t="s">
        <v>197</v>
      </c>
      <c r="L113" s="185"/>
      <c r="M113" s="186" t="s">
        <v>19</v>
      </c>
      <c r="N113" s="187" t="s">
        <v>46</v>
      </c>
      <c r="P113" s="142">
        <f>O113*H113</f>
        <v>0</v>
      </c>
      <c r="Q113" s="142">
        <v>2.7000000000000001E-3</v>
      </c>
      <c r="R113" s="142">
        <f>Q113*H113</f>
        <v>5.4000000000000006E-2</v>
      </c>
      <c r="S113" s="142">
        <v>0</v>
      </c>
      <c r="T113" s="143">
        <f>S113*H113</f>
        <v>0</v>
      </c>
      <c r="AR113" s="144" t="s">
        <v>237</v>
      </c>
      <c r="AT113" s="144" t="s">
        <v>238</v>
      </c>
      <c r="AU113" s="144" t="s">
        <v>87</v>
      </c>
      <c r="AY113" s="18" t="s">
        <v>187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8" t="s">
        <v>87</v>
      </c>
      <c r="BK113" s="145">
        <f>ROUND(I113*H113,2)</f>
        <v>0</v>
      </c>
      <c r="BL113" s="18" t="s">
        <v>193</v>
      </c>
      <c r="BM113" s="144" t="s">
        <v>4733</v>
      </c>
    </row>
    <row r="114" spans="2:65" s="1" customFormat="1" ht="24.15" customHeight="1">
      <c r="B114" s="33"/>
      <c r="C114" s="133" t="s">
        <v>245</v>
      </c>
      <c r="D114" s="133" t="s">
        <v>189</v>
      </c>
      <c r="E114" s="134" t="s">
        <v>4734</v>
      </c>
      <c r="F114" s="135" t="s">
        <v>4735</v>
      </c>
      <c r="G114" s="136" t="s">
        <v>384</v>
      </c>
      <c r="H114" s="137">
        <v>92.3</v>
      </c>
      <c r="I114" s="138"/>
      <c r="J114" s="139">
        <f>ROUND(I114*H114,2)</f>
        <v>0</v>
      </c>
      <c r="K114" s="135" t="s">
        <v>197</v>
      </c>
      <c r="L114" s="33"/>
      <c r="M114" s="140" t="s">
        <v>19</v>
      </c>
      <c r="N114" s="141" t="s">
        <v>46</v>
      </c>
      <c r="P114" s="142">
        <f>O114*H114</f>
        <v>0</v>
      </c>
      <c r="Q114" s="142">
        <v>0</v>
      </c>
      <c r="R114" s="142">
        <f>Q114*H114</f>
        <v>0</v>
      </c>
      <c r="S114" s="142">
        <v>0</v>
      </c>
      <c r="T114" s="143">
        <f>S114*H114</f>
        <v>0</v>
      </c>
      <c r="AR114" s="144" t="s">
        <v>193</v>
      </c>
      <c r="AT114" s="144" t="s">
        <v>189</v>
      </c>
      <c r="AU114" s="144" t="s">
        <v>87</v>
      </c>
      <c r="AY114" s="18" t="s">
        <v>187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8" t="s">
        <v>87</v>
      </c>
      <c r="BK114" s="145">
        <f>ROUND(I114*H114,2)</f>
        <v>0</v>
      </c>
      <c r="BL114" s="18" t="s">
        <v>193</v>
      </c>
      <c r="BM114" s="144" t="s">
        <v>4736</v>
      </c>
    </row>
    <row r="115" spans="2:65" s="1" customFormat="1">
      <c r="B115" s="33"/>
      <c r="D115" s="146" t="s">
        <v>199</v>
      </c>
      <c r="F115" s="147" t="s">
        <v>4737</v>
      </c>
      <c r="I115" s="148"/>
      <c r="L115" s="33"/>
      <c r="M115" s="149"/>
      <c r="T115" s="52"/>
      <c r="AT115" s="18" t="s">
        <v>199</v>
      </c>
      <c r="AU115" s="18" t="s">
        <v>87</v>
      </c>
    </row>
    <row r="116" spans="2:65" s="12" customFormat="1">
      <c r="B116" s="150"/>
      <c r="D116" s="151" t="s">
        <v>201</v>
      </c>
      <c r="E116" s="152" t="s">
        <v>19</v>
      </c>
      <c r="F116" s="153" t="s">
        <v>4719</v>
      </c>
      <c r="H116" s="152" t="s">
        <v>19</v>
      </c>
      <c r="I116" s="154"/>
      <c r="L116" s="150"/>
      <c r="M116" s="155"/>
      <c r="T116" s="156"/>
      <c r="AT116" s="152" t="s">
        <v>201</v>
      </c>
      <c r="AU116" s="152" t="s">
        <v>87</v>
      </c>
      <c r="AV116" s="12" t="s">
        <v>81</v>
      </c>
      <c r="AW116" s="12" t="s">
        <v>33</v>
      </c>
      <c r="AX116" s="12" t="s">
        <v>74</v>
      </c>
      <c r="AY116" s="152" t="s">
        <v>187</v>
      </c>
    </row>
    <row r="117" spans="2:65" s="12" customFormat="1">
      <c r="B117" s="150"/>
      <c r="D117" s="151" t="s">
        <v>201</v>
      </c>
      <c r="E117" s="152" t="s">
        <v>19</v>
      </c>
      <c r="F117" s="153" t="s">
        <v>388</v>
      </c>
      <c r="H117" s="152" t="s">
        <v>19</v>
      </c>
      <c r="I117" s="154"/>
      <c r="L117" s="150"/>
      <c r="M117" s="155"/>
      <c r="T117" s="156"/>
      <c r="AT117" s="152" t="s">
        <v>201</v>
      </c>
      <c r="AU117" s="152" t="s">
        <v>87</v>
      </c>
      <c r="AV117" s="12" t="s">
        <v>81</v>
      </c>
      <c r="AW117" s="12" t="s">
        <v>33</v>
      </c>
      <c r="AX117" s="12" t="s">
        <v>74</v>
      </c>
      <c r="AY117" s="152" t="s">
        <v>187</v>
      </c>
    </row>
    <row r="118" spans="2:65" s="13" customFormat="1">
      <c r="B118" s="157"/>
      <c r="D118" s="151" t="s">
        <v>201</v>
      </c>
      <c r="E118" s="158" t="s">
        <v>19</v>
      </c>
      <c r="F118" s="159" t="s">
        <v>4738</v>
      </c>
      <c r="H118" s="160">
        <v>92.3</v>
      </c>
      <c r="I118" s="161"/>
      <c r="L118" s="157"/>
      <c r="M118" s="162"/>
      <c r="T118" s="163"/>
      <c r="AT118" s="158" t="s">
        <v>201</v>
      </c>
      <c r="AU118" s="158" t="s">
        <v>87</v>
      </c>
      <c r="AV118" s="13" t="s">
        <v>87</v>
      </c>
      <c r="AW118" s="13" t="s">
        <v>33</v>
      </c>
      <c r="AX118" s="13" t="s">
        <v>74</v>
      </c>
      <c r="AY118" s="158" t="s">
        <v>187</v>
      </c>
    </row>
    <row r="119" spans="2:65" s="15" customFormat="1">
      <c r="B119" s="171"/>
      <c r="D119" s="151" t="s">
        <v>201</v>
      </c>
      <c r="E119" s="172" t="s">
        <v>19</v>
      </c>
      <c r="F119" s="173" t="s">
        <v>207</v>
      </c>
      <c r="H119" s="174">
        <v>92.3</v>
      </c>
      <c r="I119" s="175"/>
      <c r="L119" s="171"/>
      <c r="M119" s="176"/>
      <c r="T119" s="177"/>
      <c r="AT119" s="172" t="s">
        <v>201</v>
      </c>
      <c r="AU119" s="172" t="s">
        <v>87</v>
      </c>
      <c r="AV119" s="15" t="s">
        <v>193</v>
      </c>
      <c r="AW119" s="15" t="s">
        <v>33</v>
      </c>
      <c r="AX119" s="15" t="s">
        <v>81</v>
      </c>
      <c r="AY119" s="172" t="s">
        <v>187</v>
      </c>
    </row>
    <row r="120" spans="2:65" s="1" customFormat="1" ht="24.15" customHeight="1">
      <c r="B120" s="33"/>
      <c r="C120" s="178" t="s">
        <v>255</v>
      </c>
      <c r="D120" s="178" t="s">
        <v>238</v>
      </c>
      <c r="E120" s="179" t="s">
        <v>4739</v>
      </c>
      <c r="F120" s="180" t="s">
        <v>4740</v>
      </c>
      <c r="G120" s="181" t="s">
        <v>384</v>
      </c>
      <c r="H120" s="182">
        <v>101.53</v>
      </c>
      <c r="I120" s="183"/>
      <c r="J120" s="184">
        <f>ROUND(I120*H120,2)</f>
        <v>0</v>
      </c>
      <c r="K120" s="180" t="s">
        <v>197</v>
      </c>
      <c r="L120" s="185"/>
      <c r="M120" s="186" t="s">
        <v>19</v>
      </c>
      <c r="N120" s="187" t="s">
        <v>46</v>
      </c>
      <c r="P120" s="142">
        <f>O120*H120</f>
        <v>0</v>
      </c>
      <c r="Q120" s="142">
        <v>1.1999999999999999E-3</v>
      </c>
      <c r="R120" s="142">
        <f>Q120*H120</f>
        <v>0.12183599999999999</v>
      </c>
      <c r="S120" s="142">
        <v>0</v>
      </c>
      <c r="T120" s="143">
        <f>S120*H120</f>
        <v>0</v>
      </c>
      <c r="AR120" s="144" t="s">
        <v>237</v>
      </c>
      <c r="AT120" s="144" t="s">
        <v>238</v>
      </c>
      <c r="AU120" s="144" t="s">
        <v>87</v>
      </c>
      <c r="AY120" s="18" t="s">
        <v>187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8" t="s">
        <v>87</v>
      </c>
      <c r="BK120" s="145">
        <f>ROUND(I120*H120,2)</f>
        <v>0</v>
      </c>
      <c r="BL120" s="18" t="s">
        <v>193</v>
      </c>
      <c r="BM120" s="144" t="s">
        <v>4741</v>
      </c>
    </row>
    <row r="121" spans="2:65" s="13" customFormat="1">
      <c r="B121" s="157"/>
      <c r="D121" s="151" t="s">
        <v>201</v>
      </c>
      <c r="F121" s="159" t="s">
        <v>4742</v>
      </c>
      <c r="H121" s="160">
        <v>101.53</v>
      </c>
      <c r="I121" s="161"/>
      <c r="L121" s="157"/>
      <c r="M121" s="162"/>
      <c r="T121" s="163"/>
      <c r="AT121" s="158" t="s">
        <v>201</v>
      </c>
      <c r="AU121" s="158" t="s">
        <v>87</v>
      </c>
      <c r="AV121" s="13" t="s">
        <v>87</v>
      </c>
      <c r="AW121" s="13" t="s">
        <v>4</v>
      </c>
      <c r="AX121" s="13" t="s">
        <v>81</v>
      </c>
      <c r="AY121" s="158" t="s">
        <v>187</v>
      </c>
    </row>
    <row r="122" spans="2:65" s="11" customFormat="1" ht="22.95" customHeight="1">
      <c r="B122" s="121"/>
      <c r="D122" s="122" t="s">
        <v>73</v>
      </c>
      <c r="E122" s="131" t="s">
        <v>579</v>
      </c>
      <c r="F122" s="131" t="s">
        <v>580</v>
      </c>
      <c r="I122" s="124"/>
      <c r="J122" s="132">
        <f>BK122</f>
        <v>0</v>
      </c>
      <c r="L122" s="121"/>
      <c r="M122" s="126"/>
      <c r="P122" s="127">
        <f>SUM(P123:P124)</f>
        <v>0</v>
      </c>
      <c r="R122" s="127">
        <f>SUM(R123:R124)</f>
        <v>0</v>
      </c>
      <c r="T122" s="128">
        <f>SUM(T123:T124)</f>
        <v>0</v>
      </c>
      <c r="AR122" s="122" t="s">
        <v>81</v>
      </c>
      <c r="AT122" s="129" t="s">
        <v>73</v>
      </c>
      <c r="AU122" s="129" t="s">
        <v>81</v>
      </c>
      <c r="AY122" s="122" t="s">
        <v>187</v>
      </c>
      <c r="BK122" s="130">
        <f>SUM(BK123:BK124)</f>
        <v>0</v>
      </c>
    </row>
    <row r="123" spans="2:65" s="1" customFormat="1" ht="55.5" customHeight="1">
      <c r="B123" s="33"/>
      <c r="C123" s="133" t="s">
        <v>262</v>
      </c>
      <c r="D123" s="133" t="s">
        <v>189</v>
      </c>
      <c r="E123" s="134" t="s">
        <v>4743</v>
      </c>
      <c r="F123" s="135" t="s">
        <v>4744</v>
      </c>
      <c r="G123" s="136" t="s">
        <v>241</v>
      </c>
      <c r="H123" s="137">
        <v>9.0399999999999991</v>
      </c>
      <c r="I123" s="138"/>
      <c r="J123" s="139">
        <f>ROUND(I123*H123,2)</f>
        <v>0</v>
      </c>
      <c r="K123" s="135" t="s">
        <v>197</v>
      </c>
      <c r="L123" s="33"/>
      <c r="M123" s="140" t="s">
        <v>19</v>
      </c>
      <c r="N123" s="141" t="s">
        <v>46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193</v>
      </c>
      <c r="AT123" s="144" t="s">
        <v>189</v>
      </c>
      <c r="AU123" s="144" t="s">
        <v>87</v>
      </c>
      <c r="AY123" s="18" t="s">
        <v>187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8" t="s">
        <v>87</v>
      </c>
      <c r="BK123" s="145">
        <f>ROUND(I123*H123,2)</f>
        <v>0</v>
      </c>
      <c r="BL123" s="18" t="s">
        <v>193</v>
      </c>
      <c r="BM123" s="144" t="s">
        <v>4745</v>
      </c>
    </row>
    <row r="124" spans="2:65" s="1" customFormat="1">
      <c r="B124" s="33"/>
      <c r="D124" s="146" t="s">
        <v>199</v>
      </c>
      <c r="F124" s="147" t="s">
        <v>4746</v>
      </c>
      <c r="I124" s="148"/>
      <c r="L124" s="33"/>
      <c r="M124" s="200"/>
      <c r="N124" s="197"/>
      <c r="O124" s="197"/>
      <c r="P124" s="197"/>
      <c r="Q124" s="197"/>
      <c r="R124" s="197"/>
      <c r="S124" s="197"/>
      <c r="T124" s="201"/>
      <c r="AT124" s="18" t="s">
        <v>199</v>
      </c>
      <c r="AU124" s="18" t="s">
        <v>87</v>
      </c>
    </row>
    <row r="125" spans="2:65" s="1" customFormat="1" ht="6.9" customHeight="1"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33"/>
    </row>
  </sheetData>
  <sheetProtection algorithmName="SHA-512" hashValue="y0alh6pJAF7/XsoBwcT3ysanOhYlyrb126eywq3IIIg4VHbGibeb6tNLoWi3ltwo8+MxOaJkRGl2AGZCLkUSNw==" saltValue="Hya8lCngMx0xqR8nWaIuQ5ll8ko+Oo7MxG6Kp4L7r70f4UJ0bRmxDuc8u3vf1dIHN0z0WxTRokgTFX1VhigiSA==" spinCount="100000" sheet="1" objects="1" scenarios="1" formatColumns="0" formatRows="0" autoFilter="0"/>
  <autoFilter ref="C82:K124" xr:uid="{00000000-0009-0000-0000-00001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1200-000000000000}"/>
    <hyperlink ref="F93" r:id="rId2" xr:uid="{00000000-0004-0000-1200-000001000000}"/>
    <hyperlink ref="F98" r:id="rId3" xr:uid="{00000000-0004-0000-1200-000002000000}"/>
    <hyperlink ref="F102" r:id="rId4" xr:uid="{00000000-0004-0000-1200-000003000000}"/>
    <hyperlink ref="F106" r:id="rId5" xr:uid="{00000000-0004-0000-1200-000004000000}"/>
    <hyperlink ref="F111" r:id="rId6" xr:uid="{00000000-0004-0000-1200-000005000000}"/>
    <hyperlink ref="F115" r:id="rId7" xr:uid="{00000000-0004-0000-1200-000006000000}"/>
    <hyperlink ref="F124" r:id="rId8" xr:uid="{00000000-0004-0000-12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4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18" t="s">
        <v>88</v>
      </c>
      <c r="AZ2" s="89" t="s">
        <v>136</v>
      </c>
      <c r="BA2" s="89" t="s">
        <v>137</v>
      </c>
      <c r="BB2" s="89" t="s">
        <v>138</v>
      </c>
      <c r="BC2" s="89" t="s">
        <v>139</v>
      </c>
      <c r="BD2" s="89" t="s">
        <v>87</v>
      </c>
    </row>
    <row r="3" spans="2:5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  <c r="AZ3" s="89" t="s">
        <v>140</v>
      </c>
      <c r="BA3" s="89" t="s">
        <v>141</v>
      </c>
      <c r="BB3" s="89" t="s">
        <v>142</v>
      </c>
      <c r="BC3" s="89" t="s">
        <v>143</v>
      </c>
      <c r="BD3" s="89" t="s">
        <v>87</v>
      </c>
    </row>
    <row r="4" spans="2:56" ht="24.9" customHeight="1">
      <c r="B4" s="21"/>
      <c r="D4" s="22" t="s">
        <v>144</v>
      </c>
      <c r="L4" s="21"/>
      <c r="M4" s="90" t="s">
        <v>10</v>
      </c>
      <c r="AT4" s="18" t="s">
        <v>4</v>
      </c>
    </row>
    <row r="5" spans="2:56" ht="6.9" customHeight="1">
      <c r="B5" s="21"/>
      <c r="L5" s="21"/>
    </row>
    <row r="6" spans="2:56" ht="12" customHeight="1">
      <c r="B6" s="21"/>
      <c r="D6" s="28" t="s">
        <v>16</v>
      </c>
      <c r="L6" s="21"/>
    </row>
    <row r="7" spans="2:56" ht="26.25" customHeight="1">
      <c r="B7" s="21"/>
      <c r="E7" s="584" t="str">
        <f>'Rekapitulace stavby'!K6</f>
        <v>Stavební úpravy č.p. 11, kú Lhotky - Změna užívání, přístavba a půdní vestavba</v>
      </c>
      <c r="F7" s="585"/>
      <c r="G7" s="585"/>
      <c r="H7" s="585"/>
      <c r="L7" s="21"/>
    </row>
    <row r="8" spans="2:56" ht="12" customHeight="1">
      <c r="B8" s="21"/>
      <c r="D8" s="28" t="s">
        <v>145</v>
      </c>
      <c r="L8" s="21"/>
    </row>
    <row r="9" spans="2:56" s="1" customFormat="1" ht="16.5" customHeight="1">
      <c r="B9" s="33"/>
      <c r="E9" s="584" t="s">
        <v>146</v>
      </c>
      <c r="F9" s="583"/>
      <c r="G9" s="583"/>
      <c r="H9" s="583"/>
      <c r="L9" s="33"/>
    </row>
    <row r="10" spans="2:56" s="1" customFormat="1" ht="12" customHeight="1">
      <c r="B10" s="33"/>
      <c r="D10" s="28" t="s">
        <v>147</v>
      </c>
      <c r="L10" s="33"/>
    </row>
    <row r="11" spans="2:56" s="1" customFormat="1" ht="16.5" customHeight="1">
      <c r="B11" s="33"/>
      <c r="E11" s="545" t="s">
        <v>148</v>
      </c>
      <c r="F11" s="583"/>
      <c r="G11" s="583"/>
      <c r="H11" s="583"/>
      <c r="L11" s="33"/>
    </row>
    <row r="12" spans="2:56" s="1" customFormat="1">
      <c r="B12" s="33"/>
      <c r="L12" s="33"/>
    </row>
    <row r="13" spans="2:5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56" s="1" customFormat="1" ht="12" customHeight="1">
      <c r="B14" s="33"/>
      <c r="D14" s="28" t="s">
        <v>21</v>
      </c>
      <c r="F14" s="26" t="s">
        <v>22</v>
      </c>
      <c r="I14" s="28" t="s">
        <v>23</v>
      </c>
      <c r="J14" s="49" t="str">
        <f>'Rekapitulace stavby'!AN8</f>
        <v>4. 2. 2025</v>
      </c>
      <c r="L14" s="33"/>
    </row>
    <row r="15" spans="2:56" s="1" customFormat="1" ht="10.95" customHeight="1">
      <c r="B15" s="33"/>
      <c r="L15" s="33"/>
    </row>
    <row r="16" spans="2:5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586" t="str">
        <f>'Rekapitulace stavby'!E14</f>
        <v>Vyplň údaj</v>
      </c>
      <c r="F20" s="557"/>
      <c r="G20" s="557"/>
      <c r="H20" s="557"/>
      <c r="I20" s="28" t="s">
        <v>28</v>
      </c>
      <c r="J20" s="29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8" t="s">
        <v>34</v>
      </c>
      <c r="I25" s="28" t="s">
        <v>26</v>
      </c>
      <c r="J25" s="26" t="s">
        <v>35</v>
      </c>
      <c r="L25" s="33"/>
    </row>
    <row r="26" spans="2:12" s="1" customFormat="1" ht="18" customHeight="1">
      <c r="B26" s="33"/>
      <c r="E26" s="26" t="s">
        <v>36</v>
      </c>
      <c r="I26" s="28" t="s">
        <v>28</v>
      </c>
      <c r="J26" s="26" t="s">
        <v>37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8" t="s">
        <v>38</v>
      </c>
      <c r="L28" s="33"/>
    </row>
    <row r="29" spans="2:12" s="7" customFormat="1" ht="16.5" customHeight="1">
      <c r="B29" s="91"/>
      <c r="E29" s="562" t="s">
        <v>19</v>
      </c>
      <c r="F29" s="562"/>
      <c r="G29" s="562"/>
      <c r="H29" s="562"/>
      <c r="L29" s="91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0"/>
      <c r="E31" s="50"/>
      <c r="F31" s="50"/>
      <c r="G31" s="50"/>
      <c r="H31" s="50"/>
      <c r="I31" s="50"/>
      <c r="J31" s="50"/>
      <c r="K31" s="50"/>
      <c r="L31" s="33"/>
    </row>
    <row r="32" spans="2:12" s="1" customFormat="1" ht="25.35" customHeight="1">
      <c r="B32" s="33"/>
      <c r="D32" s="92" t="s">
        <v>40</v>
      </c>
      <c r="J32" s="62">
        <f>ROUND(J104, 2)</f>
        <v>0</v>
      </c>
      <c r="L32" s="33"/>
    </row>
    <row r="33" spans="2:12" s="1" customFormat="1" ht="6.9" customHeight="1">
      <c r="B33" s="33"/>
      <c r="D33" s="50"/>
      <c r="E33" s="50"/>
      <c r="F33" s="50"/>
      <c r="G33" s="50"/>
      <c r="H33" s="50"/>
      <c r="I33" s="50"/>
      <c r="J33" s="50"/>
      <c r="K33" s="50"/>
      <c r="L33" s="33"/>
    </row>
    <row r="34" spans="2:12" s="1" customFormat="1" ht="14.4" customHeight="1">
      <c r="B34" s="33"/>
      <c r="F34" s="93" t="s">
        <v>42</v>
      </c>
      <c r="I34" s="93" t="s">
        <v>41</v>
      </c>
      <c r="J34" s="93" t="s">
        <v>43</v>
      </c>
      <c r="L34" s="33"/>
    </row>
    <row r="35" spans="2:12" s="1" customFormat="1" ht="14.4" customHeight="1">
      <c r="B35" s="33"/>
      <c r="D35" s="94" t="s">
        <v>44</v>
      </c>
      <c r="E35" s="28" t="s">
        <v>45</v>
      </c>
      <c r="F35" s="82">
        <f>ROUND((SUM(BE104:BE647)),  2)</f>
        <v>0</v>
      </c>
      <c r="I35" s="95">
        <v>0.21</v>
      </c>
      <c r="J35" s="82">
        <f>ROUND(((SUM(BE104:BE647))*I35),  2)</f>
        <v>0</v>
      </c>
      <c r="L35" s="33"/>
    </row>
    <row r="36" spans="2:12" s="1" customFormat="1" ht="14.4" customHeight="1">
      <c r="B36" s="33"/>
      <c r="E36" s="28" t="s">
        <v>46</v>
      </c>
      <c r="F36" s="82">
        <f>ROUND((SUM(BF104:BF647)),  2)</f>
        <v>0</v>
      </c>
      <c r="I36" s="95">
        <v>0.12</v>
      </c>
      <c r="J36" s="82">
        <f>ROUND(((SUM(BF104:BF647))*I36),  2)</f>
        <v>0</v>
      </c>
      <c r="L36" s="33"/>
    </row>
    <row r="37" spans="2:12" s="1" customFormat="1" ht="14.4" hidden="1" customHeight="1">
      <c r="B37" s="33"/>
      <c r="E37" s="28" t="s">
        <v>47</v>
      </c>
      <c r="F37" s="82">
        <f>ROUND((SUM(BG104:BG647)),  2)</f>
        <v>0</v>
      </c>
      <c r="I37" s="95">
        <v>0.21</v>
      </c>
      <c r="J37" s="82">
        <f>0</f>
        <v>0</v>
      </c>
      <c r="L37" s="33"/>
    </row>
    <row r="38" spans="2:12" s="1" customFormat="1" ht="14.4" hidden="1" customHeight="1">
      <c r="B38" s="33"/>
      <c r="E38" s="28" t="s">
        <v>48</v>
      </c>
      <c r="F38" s="82">
        <f>ROUND((SUM(BH104:BH647)),  2)</f>
        <v>0</v>
      </c>
      <c r="I38" s="95">
        <v>0.12</v>
      </c>
      <c r="J38" s="82">
        <f>0</f>
        <v>0</v>
      </c>
      <c r="L38" s="33"/>
    </row>
    <row r="39" spans="2:12" s="1" customFormat="1" ht="14.4" hidden="1" customHeight="1">
      <c r="B39" s="33"/>
      <c r="E39" s="28" t="s">
        <v>49</v>
      </c>
      <c r="F39" s="82">
        <f>ROUND((SUM(BI104:BI647)),  2)</f>
        <v>0</v>
      </c>
      <c r="I39" s="95">
        <v>0</v>
      </c>
      <c r="J39" s="82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6"/>
      <c r="D41" s="97" t="s">
        <v>50</v>
      </c>
      <c r="E41" s="53"/>
      <c r="F41" s="53"/>
      <c r="G41" s="98" t="s">
        <v>51</v>
      </c>
      <c r="H41" s="99" t="s">
        <v>52</v>
      </c>
      <c r="I41" s="53"/>
      <c r="J41" s="100">
        <f>SUM(J32:J39)</f>
        <v>0</v>
      </c>
      <c r="K41" s="101"/>
      <c r="L41" s="33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3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3"/>
    </row>
    <row r="47" spans="2:12" s="1" customFormat="1" ht="24.9" customHeight="1">
      <c r="B47" s="33"/>
      <c r="C47" s="22" t="s">
        <v>149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26.25" customHeight="1">
      <c r="B50" s="33"/>
      <c r="E50" s="584" t="str">
        <f>E7</f>
        <v>Stavební úpravy č.p. 11, kú Lhotky - Změna užívání, přístavba a půdní vestavba</v>
      </c>
      <c r="F50" s="585"/>
      <c r="G50" s="585"/>
      <c r="H50" s="585"/>
      <c r="L50" s="33"/>
    </row>
    <row r="51" spans="2:47" ht="12" customHeight="1">
      <c r="B51" s="21"/>
      <c r="C51" s="28" t="s">
        <v>145</v>
      </c>
      <c r="L51" s="21"/>
    </row>
    <row r="52" spans="2:47" s="1" customFormat="1" ht="16.5" customHeight="1">
      <c r="B52" s="33"/>
      <c r="E52" s="584" t="s">
        <v>146</v>
      </c>
      <c r="F52" s="583"/>
      <c r="G52" s="583"/>
      <c r="H52" s="583"/>
      <c r="L52" s="33"/>
    </row>
    <row r="53" spans="2:47" s="1" customFormat="1" ht="12" customHeight="1">
      <c r="B53" s="33"/>
      <c r="C53" s="28" t="s">
        <v>147</v>
      </c>
      <c r="L53" s="33"/>
    </row>
    <row r="54" spans="2:47" s="1" customFormat="1" ht="16.5" customHeight="1">
      <c r="B54" s="33"/>
      <c r="E54" s="545" t="str">
        <f>E11</f>
        <v>D.1.1 Bourání - Stavebně technická část</v>
      </c>
      <c r="F54" s="583"/>
      <c r="G54" s="583"/>
      <c r="H54" s="583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kú Lhotky, p.č. 1,56/1,191,202 a st.č. 16 KN</v>
      </c>
      <c r="I56" s="28" t="s">
        <v>23</v>
      </c>
      <c r="J56" s="49" t="str">
        <f>IF(J14="","",J14)</f>
        <v>4. 2. 2025</v>
      </c>
      <c r="L56" s="33"/>
    </row>
    <row r="57" spans="2:47" s="1" customFormat="1" ht="6.9" customHeight="1">
      <c r="B57" s="33"/>
      <c r="L57" s="33"/>
    </row>
    <row r="58" spans="2:47" s="1" customFormat="1" ht="40.200000000000003" customHeight="1">
      <c r="B58" s="33"/>
      <c r="C58" s="28" t="s">
        <v>25</v>
      </c>
      <c r="F58" s="26" t="str">
        <f>E17</f>
        <v>Obec Kramolna, Kramolna 172, 547 01 Náchod</v>
      </c>
      <c r="I58" s="28" t="s">
        <v>31</v>
      </c>
      <c r="J58" s="31" t="str">
        <f>E23</f>
        <v>Ing. arch. Pavel Hejzlar, Riegrova 194, Náchod</v>
      </c>
      <c r="L58" s="33"/>
    </row>
    <row r="59" spans="2:47" s="1" customFormat="1" ht="15.15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BACing s.r.o.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150</v>
      </c>
      <c r="D61" s="96"/>
      <c r="E61" s="96"/>
      <c r="F61" s="96"/>
      <c r="G61" s="96"/>
      <c r="H61" s="96"/>
      <c r="I61" s="96"/>
      <c r="J61" s="103" t="s">
        <v>151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5" customHeight="1">
      <c r="B63" s="33"/>
      <c r="C63" s="104" t="s">
        <v>72</v>
      </c>
      <c r="J63" s="62">
        <f>J104</f>
        <v>0</v>
      </c>
      <c r="L63" s="33"/>
      <c r="AU63" s="18" t="s">
        <v>152</v>
      </c>
    </row>
    <row r="64" spans="2:47" s="8" customFormat="1" ht="24.9" customHeight="1">
      <c r="B64" s="105"/>
      <c r="D64" s="106" t="s">
        <v>153</v>
      </c>
      <c r="E64" s="107"/>
      <c r="F64" s="107"/>
      <c r="G64" s="107"/>
      <c r="H64" s="107"/>
      <c r="I64" s="107"/>
      <c r="J64" s="108">
        <f>J105</f>
        <v>0</v>
      </c>
      <c r="L64" s="105"/>
    </row>
    <row r="65" spans="2:12" s="9" customFormat="1" ht="19.95" customHeight="1">
      <c r="B65" s="109"/>
      <c r="D65" s="110" t="s">
        <v>154</v>
      </c>
      <c r="E65" s="111"/>
      <c r="F65" s="111"/>
      <c r="G65" s="111"/>
      <c r="H65" s="111"/>
      <c r="I65" s="111"/>
      <c r="J65" s="112">
        <f>J106</f>
        <v>0</v>
      </c>
      <c r="L65" s="109"/>
    </row>
    <row r="66" spans="2:12" s="9" customFormat="1" ht="19.95" customHeight="1">
      <c r="B66" s="109"/>
      <c r="D66" s="110" t="s">
        <v>155</v>
      </c>
      <c r="E66" s="111"/>
      <c r="F66" s="111"/>
      <c r="G66" s="111"/>
      <c r="H66" s="111"/>
      <c r="I66" s="111"/>
      <c r="J66" s="112">
        <f>J144</f>
        <v>0</v>
      </c>
      <c r="L66" s="109"/>
    </row>
    <row r="67" spans="2:12" s="9" customFormat="1" ht="19.95" customHeight="1">
      <c r="B67" s="109"/>
      <c r="D67" s="110" t="s">
        <v>156</v>
      </c>
      <c r="E67" s="111"/>
      <c r="F67" s="111"/>
      <c r="G67" s="111"/>
      <c r="H67" s="111"/>
      <c r="I67" s="111"/>
      <c r="J67" s="112">
        <f>J189</f>
        <v>0</v>
      </c>
      <c r="L67" s="109"/>
    </row>
    <row r="68" spans="2:12" s="9" customFormat="1" ht="19.95" customHeight="1">
      <c r="B68" s="109"/>
      <c r="D68" s="110" t="s">
        <v>157</v>
      </c>
      <c r="E68" s="111"/>
      <c r="F68" s="111"/>
      <c r="G68" s="111"/>
      <c r="H68" s="111"/>
      <c r="I68" s="111"/>
      <c r="J68" s="112">
        <f>J366</f>
        <v>0</v>
      </c>
      <c r="L68" s="109"/>
    </row>
    <row r="69" spans="2:12" s="9" customFormat="1" ht="19.95" customHeight="1">
      <c r="B69" s="109"/>
      <c r="D69" s="110" t="s">
        <v>158</v>
      </c>
      <c r="E69" s="111"/>
      <c r="F69" s="111"/>
      <c r="G69" s="111"/>
      <c r="H69" s="111"/>
      <c r="I69" s="111"/>
      <c r="J69" s="112">
        <f>J433</f>
        <v>0</v>
      </c>
      <c r="L69" s="109"/>
    </row>
    <row r="70" spans="2:12" s="8" customFormat="1" ht="24.9" customHeight="1">
      <c r="B70" s="105"/>
      <c r="D70" s="106" t="s">
        <v>159</v>
      </c>
      <c r="E70" s="107"/>
      <c r="F70" s="107"/>
      <c r="G70" s="107"/>
      <c r="H70" s="107"/>
      <c r="I70" s="107"/>
      <c r="J70" s="108">
        <f>J436</f>
        <v>0</v>
      </c>
      <c r="L70" s="105"/>
    </row>
    <row r="71" spans="2:12" s="9" customFormat="1" ht="19.95" customHeight="1">
      <c r="B71" s="109"/>
      <c r="D71" s="110" t="s">
        <v>160</v>
      </c>
      <c r="E71" s="111"/>
      <c r="F71" s="111"/>
      <c r="G71" s="111"/>
      <c r="H71" s="111"/>
      <c r="I71" s="111"/>
      <c r="J71" s="112">
        <f>J437</f>
        <v>0</v>
      </c>
      <c r="L71" s="109"/>
    </row>
    <row r="72" spans="2:12" s="9" customFormat="1" ht="19.95" customHeight="1">
      <c r="B72" s="109"/>
      <c r="D72" s="110" t="s">
        <v>161</v>
      </c>
      <c r="E72" s="111"/>
      <c r="F72" s="111"/>
      <c r="G72" s="111"/>
      <c r="H72" s="111"/>
      <c r="I72" s="111"/>
      <c r="J72" s="112">
        <f>J449</f>
        <v>0</v>
      </c>
      <c r="L72" s="109"/>
    </row>
    <row r="73" spans="2:12" s="9" customFormat="1" ht="19.95" customHeight="1">
      <c r="B73" s="109"/>
      <c r="D73" s="110" t="s">
        <v>162</v>
      </c>
      <c r="E73" s="111"/>
      <c r="F73" s="111"/>
      <c r="G73" s="111"/>
      <c r="H73" s="111"/>
      <c r="I73" s="111"/>
      <c r="J73" s="112">
        <f>J456</f>
        <v>0</v>
      </c>
      <c r="L73" s="109"/>
    </row>
    <row r="74" spans="2:12" s="9" customFormat="1" ht="19.95" customHeight="1">
      <c r="B74" s="109"/>
      <c r="D74" s="110" t="s">
        <v>163</v>
      </c>
      <c r="E74" s="111"/>
      <c r="F74" s="111"/>
      <c r="G74" s="111"/>
      <c r="H74" s="111"/>
      <c r="I74" s="111"/>
      <c r="J74" s="112">
        <f>J461</f>
        <v>0</v>
      </c>
      <c r="L74" s="109"/>
    </row>
    <row r="75" spans="2:12" s="9" customFormat="1" ht="19.95" customHeight="1">
      <c r="B75" s="109"/>
      <c r="D75" s="110" t="s">
        <v>164</v>
      </c>
      <c r="E75" s="111"/>
      <c r="F75" s="111"/>
      <c r="G75" s="111"/>
      <c r="H75" s="111"/>
      <c r="I75" s="111"/>
      <c r="J75" s="112">
        <f>J517</f>
        <v>0</v>
      </c>
      <c r="L75" s="109"/>
    </row>
    <row r="76" spans="2:12" s="9" customFormat="1" ht="19.95" customHeight="1">
      <c r="B76" s="109"/>
      <c r="D76" s="110" t="s">
        <v>165</v>
      </c>
      <c r="E76" s="111"/>
      <c r="F76" s="111"/>
      <c r="G76" s="111"/>
      <c r="H76" s="111"/>
      <c r="I76" s="111"/>
      <c r="J76" s="112">
        <f>J577</f>
        <v>0</v>
      </c>
      <c r="L76" s="109"/>
    </row>
    <row r="77" spans="2:12" s="9" customFormat="1" ht="19.95" customHeight="1">
      <c r="B77" s="109"/>
      <c r="D77" s="110" t="s">
        <v>166</v>
      </c>
      <c r="E77" s="111"/>
      <c r="F77" s="111"/>
      <c r="G77" s="111"/>
      <c r="H77" s="111"/>
      <c r="I77" s="111"/>
      <c r="J77" s="112">
        <f>J586</f>
        <v>0</v>
      </c>
      <c r="L77" s="109"/>
    </row>
    <row r="78" spans="2:12" s="9" customFormat="1" ht="19.95" customHeight="1">
      <c r="B78" s="109"/>
      <c r="D78" s="110" t="s">
        <v>167</v>
      </c>
      <c r="E78" s="111"/>
      <c r="F78" s="111"/>
      <c r="G78" s="111"/>
      <c r="H78" s="111"/>
      <c r="I78" s="111"/>
      <c r="J78" s="112">
        <f>J605</f>
        <v>0</v>
      </c>
      <c r="L78" s="109"/>
    </row>
    <row r="79" spans="2:12" s="9" customFormat="1" ht="19.95" customHeight="1">
      <c r="B79" s="109"/>
      <c r="D79" s="110" t="s">
        <v>168</v>
      </c>
      <c r="E79" s="111"/>
      <c r="F79" s="111"/>
      <c r="G79" s="111"/>
      <c r="H79" s="111"/>
      <c r="I79" s="111"/>
      <c r="J79" s="112">
        <f>J611</f>
        <v>0</v>
      </c>
      <c r="L79" s="109"/>
    </row>
    <row r="80" spans="2:12" s="9" customFormat="1" ht="19.95" customHeight="1">
      <c r="B80" s="109"/>
      <c r="D80" s="110" t="s">
        <v>169</v>
      </c>
      <c r="E80" s="111"/>
      <c r="F80" s="111"/>
      <c r="G80" s="111"/>
      <c r="H80" s="111"/>
      <c r="I80" s="111"/>
      <c r="J80" s="112">
        <f>J622</f>
        <v>0</v>
      </c>
      <c r="L80" s="109"/>
    </row>
    <row r="81" spans="2:12" s="9" customFormat="1" ht="19.95" customHeight="1">
      <c r="B81" s="109"/>
      <c r="D81" s="110" t="s">
        <v>170</v>
      </c>
      <c r="E81" s="111"/>
      <c r="F81" s="111"/>
      <c r="G81" s="111"/>
      <c r="H81" s="111"/>
      <c r="I81" s="111"/>
      <c r="J81" s="112">
        <f>J635</f>
        <v>0</v>
      </c>
      <c r="L81" s="109"/>
    </row>
    <row r="82" spans="2:12" s="8" customFormat="1" ht="24.9" customHeight="1">
      <c r="B82" s="105"/>
      <c r="D82" s="106" t="s">
        <v>171</v>
      </c>
      <c r="E82" s="107"/>
      <c r="F82" s="107"/>
      <c r="G82" s="107"/>
      <c r="H82" s="107"/>
      <c r="I82" s="107"/>
      <c r="J82" s="108">
        <f>J642</f>
        <v>0</v>
      </c>
      <c r="L82" s="105"/>
    </row>
    <row r="83" spans="2:12" s="1" customFormat="1" ht="21.75" customHeight="1">
      <c r="B83" s="33"/>
      <c r="L83" s="33"/>
    </row>
    <row r="84" spans="2:12" s="1" customFormat="1" ht="6.9" customHeight="1"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33"/>
    </row>
    <row r="88" spans="2:12" s="1" customFormat="1" ht="6.9" customHeight="1"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33"/>
    </row>
    <row r="89" spans="2:12" s="1" customFormat="1" ht="24.9" customHeight="1">
      <c r="B89" s="33"/>
      <c r="C89" s="22" t="s">
        <v>172</v>
      </c>
      <c r="L89" s="33"/>
    </row>
    <row r="90" spans="2:12" s="1" customFormat="1" ht="6.9" customHeight="1">
      <c r="B90" s="33"/>
      <c r="L90" s="33"/>
    </row>
    <row r="91" spans="2:12" s="1" customFormat="1" ht="12" customHeight="1">
      <c r="B91" s="33"/>
      <c r="C91" s="28" t="s">
        <v>16</v>
      </c>
      <c r="L91" s="33"/>
    </row>
    <row r="92" spans="2:12" s="1" customFormat="1" ht="26.25" customHeight="1">
      <c r="B92" s="33"/>
      <c r="E92" s="584" t="str">
        <f>E7</f>
        <v>Stavební úpravy č.p. 11, kú Lhotky - Změna užívání, přístavba a půdní vestavba</v>
      </c>
      <c r="F92" s="585"/>
      <c r="G92" s="585"/>
      <c r="H92" s="585"/>
      <c r="L92" s="33"/>
    </row>
    <row r="93" spans="2:12" ht="12" customHeight="1">
      <c r="B93" s="21"/>
      <c r="C93" s="28" t="s">
        <v>145</v>
      </c>
      <c r="L93" s="21"/>
    </row>
    <row r="94" spans="2:12" s="1" customFormat="1" ht="16.5" customHeight="1">
      <c r="B94" s="33"/>
      <c r="E94" s="584" t="s">
        <v>146</v>
      </c>
      <c r="F94" s="583"/>
      <c r="G94" s="583"/>
      <c r="H94" s="583"/>
      <c r="L94" s="33"/>
    </row>
    <row r="95" spans="2:12" s="1" customFormat="1" ht="12" customHeight="1">
      <c r="B95" s="33"/>
      <c r="C95" s="28" t="s">
        <v>147</v>
      </c>
      <c r="L95" s="33"/>
    </row>
    <row r="96" spans="2:12" s="1" customFormat="1" ht="16.5" customHeight="1">
      <c r="B96" s="33"/>
      <c r="E96" s="545" t="str">
        <f>E11</f>
        <v>D.1.1 Bourání - Stavebně technická část</v>
      </c>
      <c r="F96" s="583"/>
      <c r="G96" s="583"/>
      <c r="H96" s="583"/>
      <c r="L96" s="33"/>
    </row>
    <row r="97" spans="2:65" s="1" customFormat="1" ht="6.9" customHeight="1">
      <c r="B97" s="33"/>
      <c r="L97" s="33"/>
    </row>
    <row r="98" spans="2:65" s="1" customFormat="1" ht="12" customHeight="1">
      <c r="B98" s="33"/>
      <c r="C98" s="28" t="s">
        <v>21</v>
      </c>
      <c r="F98" s="26" t="str">
        <f>F14</f>
        <v>kú Lhotky, p.č. 1,56/1,191,202 a st.č. 16 KN</v>
      </c>
      <c r="I98" s="28" t="s">
        <v>23</v>
      </c>
      <c r="J98" s="49" t="str">
        <f>IF(J14="","",J14)</f>
        <v>4. 2. 2025</v>
      </c>
      <c r="L98" s="33"/>
    </row>
    <row r="99" spans="2:65" s="1" customFormat="1" ht="6.9" customHeight="1">
      <c r="B99" s="33"/>
      <c r="L99" s="33"/>
    </row>
    <row r="100" spans="2:65" s="1" customFormat="1" ht="40.200000000000003" customHeight="1">
      <c r="B100" s="33"/>
      <c r="C100" s="28" t="s">
        <v>25</v>
      </c>
      <c r="F100" s="26" t="str">
        <f>E17</f>
        <v>Obec Kramolna, Kramolna 172, 547 01 Náchod</v>
      </c>
      <c r="I100" s="28" t="s">
        <v>31</v>
      </c>
      <c r="J100" s="31" t="str">
        <f>E23</f>
        <v>Ing. arch. Pavel Hejzlar, Riegrova 194, Náchod</v>
      </c>
      <c r="L100" s="33"/>
    </row>
    <row r="101" spans="2:65" s="1" customFormat="1" ht="15.15" customHeight="1">
      <c r="B101" s="33"/>
      <c r="C101" s="28" t="s">
        <v>29</v>
      </c>
      <c r="F101" s="26" t="str">
        <f>IF(E20="","",E20)</f>
        <v>Vyplň údaj</v>
      </c>
      <c r="I101" s="28" t="s">
        <v>34</v>
      </c>
      <c r="J101" s="31" t="str">
        <f>E26</f>
        <v>BACing s.r.o.</v>
      </c>
      <c r="L101" s="33"/>
    </row>
    <row r="102" spans="2:65" s="1" customFormat="1" ht="10.35" customHeight="1">
      <c r="B102" s="33"/>
      <c r="L102" s="33"/>
    </row>
    <row r="103" spans="2:65" s="10" customFormat="1" ht="29.25" customHeight="1">
      <c r="B103" s="113"/>
      <c r="C103" s="114" t="s">
        <v>173</v>
      </c>
      <c r="D103" s="115" t="s">
        <v>59</v>
      </c>
      <c r="E103" s="115" t="s">
        <v>55</v>
      </c>
      <c r="F103" s="115" t="s">
        <v>56</v>
      </c>
      <c r="G103" s="115" t="s">
        <v>174</v>
      </c>
      <c r="H103" s="115" t="s">
        <v>175</v>
      </c>
      <c r="I103" s="115" t="s">
        <v>176</v>
      </c>
      <c r="J103" s="115" t="s">
        <v>151</v>
      </c>
      <c r="K103" s="116" t="s">
        <v>177</v>
      </c>
      <c r="L103" s="113"/>
      <c r="M103" s="55" t="s">
        <v>19</v>
      </c>
      <c r="N103" s="56" t="s">
        <v>44</v>
      </c>
      <c r="O103" s="56" t="s">
        <v>178</v>
      </c>
      <c r="P103" s="56" t="s">
        <v>179</v>
      </c>
      <c r="Q103" s="56" t="s">
        <v>180</v>
      </c>
      <c r="R103" s="56" t="s">
        <v>181</v>
      </c>
      <c r="S103" s="56" t="s">
        <v>182</v>
      </c>
      <c r="T103" s="57" t="s">
        <v>183</v>
      </c>
    </row>
    <row r="104" spans="2:65" s="1" customFormat="1" ht="22.95" customHeight="1">
      <c r="B104" s="33"/>
      <c r="C104" s="60" t="s">
        <v>184</v>
      </c>
      <c r="J104" s="117">
        <f>BK104</f>
        <v>0</v>
      </c>
      <c r="L104" s="33"/>
      <c r="M104" s="58"/>
      <c r="N104" s="50"/>
      <c r="O104" s="50"/>
      <c r="P104" s="118">
        <f>P105+P436+P642</f>
        <v>0</v>
      </c>
      <c r="Q104" s="50"/>
      <c r="R104" s="118">
        <f>R105+R436+R642</f>
        <v>37.823890295999995</v>
      </c>
      <c r="S104" s="50"/>
      <c r="T104" s="119">
        <f>T105+T436+T642</f>
        <v>196.83171622000009</v>
      </c>
      <c r="AT104" s="18" t="s">
        <v>73</v>
      </c>
      <c r="AU104" s="18" t="s">
        <v>152</v>
      </c>
      <c r="BK104" s="120">
        <f>BK105+BK436+BK642</f>
        <v>0</v>
      </c>
    </row>
    <row r="105" spans="2:65" s="11" customFormat="1" ht="25.95" customHeight="1">
      <c r="B105" s="121"/>
      <c r="D105" s="122" t="s">
        <v>73</v>
      </c>
      <c r="E105" s="123" t="s">
        <v>185</v>
      </c>
      <c r="F105" s="123" t="s">
        <v>186</v>
      </c>
      <c r="I105" s="124"/>
      <c r="J105" s="125">
        <f>BK105</f>
        <v>0</v>
      </c>
      <c r="L105" s="121"/>
      <c r="M105" s="126"/>
      <c r="P105" s="127">
        <f>P106+P144+P189+P366+P433</f>
        <v>0</v>
      </c>
      <c r="R105" s="127">
        <f>R106+R144+R189+R366+R433</f>
        <v>36.768907215999995</v>
      </c>
      <c r="T105" s="128">
        <f>T106+T144+T189+T366+T433</f>
        <v>170.1419460000001</v>
      </c>
      <c r="AR105" s="122" t="s">
        <v>81</v>
      </c>
      <c r="AT105" s="129" t="s">
        <v>73</v>
      </c>
      <c r="AU105" s="129" t="s">
        <v>74</v>
      </c>
      <c r="AY105" s="122" t="s">
        <v>187</v>
      </c>
      <c r="BK105" s="130">
        <f>BK106+BK144+BK189+BK366+BK433</f>
        <v>0</v>
      </c>
    </row>
    <row r="106" spans="2:65" s="11" customFormat="1" ht="22.95" customHeight="1">
      <c r="B106" s="121"/>
      <c r="D106" s="122" t="s">
        <v>73</v>
      </c>
      <c r="E106" s="131" t="s">
        <v>81</v>
      </c>
      <c r="F106" s="131" t="s">
        <v>188</v>
      </c>
      <c r="I106" s="124"/>
      <c r="J106" s="132">
        <f>BK106</f>
        <v>0</v>
      </c>
      <c r="L106" s="121"/>
      <c r="M106" s="126"/>
      <c r="P106" s="127">
        <f>SUM(P107:P143)</f>
        <v>0</v>
      </c>
      <c r="R106" s="127">
        <f>SUM(R107:R143)</f>
        <v>32.794029999999999</v>
      </c>
      <c r="T106" s="128">
        <f>SUM(T107:T143)</f>
        <v>0</v>
      </c>
      <c r="AR106" s="122" t="s">
        <v>81</v>
      </c>
      <c r="AT106" s="129" t="s">
        <v>73</v>
      </c>
      <c r="AU106" s="129" t="s">
        <v>81</v>
      </c>
      <c r="AY106" s="122" t="s">
        <v>187</v>
      </c>
      <c r="BK106" s="130">
        <f>SUM(BK107:BK143)</f>
        <v>0</v>
      </c>
    </row>
    <row r="107" spans="2:65" s="1" customFormat="1" ht="24.15" customHeight="1">
      <c r="B107" s="33"/>
      <c r="C107" s="133" t="s">
        <v>81</v>
      </c>
      <c r="D107" s="133" t="s">
        <v>189</v>
      </c>
      <c r="E107" s="134" t="s">
        <v>190</v>
      </c>
      <c r="F107" s="135" t="s">
        <v>191</v>
      </c>
      <c r="G107" s="136" t="s">
        <v>192</v>
      </c>
      <c r="H107" s="137">
        <v>1</v>
      </c>
      <c r="I107" s="138"/>
      <c r="J107" s="139">
        <f>ROUND(I107*H107,2)</f>
        <v>0</v>
      </c>
      <c r="K107" s="135" t="s">
        <v>19</v>
      </c>
      <c r="L107" s="33"/>
      <c r="M107" s="140" t="s">
        <v>19</v>
      </c>
      <c r="N107" s="141" t="s">
        <v>46</v>
      </c>
      <c r="P107" s="142">
        <f>O107*H107</f>
        <v>0</v>
      </c>
      <c r="Q107" s="142">
        <v>3.0000000000000001E-5</v>
      </c>
      <c r="R107" s="142">
        <f>Q107*H107</f>
        <v>3.0000000000000001E-5</v>
      </c>
      <c r="S107" s="142">
        <v>0</v>
      </c>
      <c r="T107" s="143">
        <f>S107*H107</f>
        <v>0</v>
      </c>
      <c r="AR107" s="144" t="s">
        <v>193</v>
      </c>
      <c r="AT107" s="144" t="s">
        <v>189</v>
      </c>
      <c r="AU107" s="144" t="s">
        <v>87</v>
      </c>
      <c r="AY107" s="18" t="s">
        <v>187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8" t="s">
        <v>87</v>
      </c>
      <c r="BK107" s="145">
        <f>ROUND(I107*H107,2)</f>
        <v>0</v>
      </c>
      <c r="BL107" s="18" t="s">
        <v>193</v>
      </c>
      <c r="BM107" s="144" t="s">
        <v>194</v>
      </c>
    </row>
    <row r="108" spans="2:65" s="1" customFormat="1" ht="24.15" customHeight="1">
      <c r="B108" s="33"/>
      <c r="C108" s="133" t="s">
        <v>87</v>
      </c>
      <c r="D108" s="133" t="s">
        <v>189</v>
      </c>
      <c r="E108" s="134" t="s">
        <v>195</v>
      </c>
      <c r="F108" s="135" t="s">
        <v>196</v>
      </c>
      <c r="G108" s="136" t="s">
        <v>142</v>
      </c>
      <c r="H108" s="137">
        <v>29.669</v>
      </c>
      <c r="I108" s="138"/>
      <c r="J108" s="139">
        <f>ROUND(I108*H108,2)</f>
        <v>0</v>
      </c>
      <c r="K108" s="135" t="s">
        <v>197</v>
      </c>
      <c r="L108" s="33"/>
      <c r="M108" s="140" t="s">
        <v>19</v>
      </c>
      <c r="N108" s="141" t="s">
        <v>46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193</v>
      </c>
      <c r="AT108" s="144" t="s">
        <v>189</v>
      </c>
      <c r="AU108" s="144" t="s">
        <v>87</v>
      </c>
      <c r="AY108" s="18" t="s">
        <v>187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8" t="s">
        <v>87</v>
      </c>
      <c r="BK108" s="145">
        <f>ROUND(I108*H108,2)</f>
        <v>0</v>
      </c>
      <c r="BL108" s="18" t="s">
        <v>193</v>
      </c>
      <c r="BM108" s="144" t="s">
        <v>198</v>
      </c>
    </row>
    <row r="109" spans="2:65" s="1" customFormat="1">
      <c r="B109" s="33"/>
      <c r="D109" s="146" t="s">
        <v>199</v>
      </c>
      <c r="F109" s="147" t="s">
        <v>200</v>
      </c>
      <c r="I109" s="148"/>
      <c r="L109" s="33"/>
      <c r="M109" s="149"/>
      <c r="T109" s="52"/>
      <c r="AT109" s="18" t="s">
        <v>199</v>
      </c>
      <c r="AU109" s="18" t="s">
        <v>87</v>
      </c>
    </row>
    <row r="110" spans="2:65" s="12" customFormat="1">
      <c r="B110" s="150"/>
      <c r="D110" s="151" t="s">
        <v>201</v>
      </c>
      <c r="E110" s="152" t="s">
        <v>19</v>
      </c>
      <c r="F110" s="153" t="s">
        <v>202</v>
      </c>
      <c r="H110" s="152" t="s">
        <v>19</v>
      </c>
      <c r="I110" s="154"/>
      <c r="L110" s="150"/>
      <c r="M110" s="155"/>
      <c r="T110" s="156"/>
      <c r="AT110" s="152" t="s">
        <v>201</v>
      </c>
      <c r="AU110" s="152" t="s">
        <v>87</v>
      </c>
      <c r="AV110" s="12" t="s">
        <v>81</v>
      </c>
      <c r="AW110" s="12" t="s">
        <v>33</v>
      </c>
      <c r="AX110" s="12" t="s">
        <v>74</v>
      </c>
      <c r="AY110" s="152" t="s">
        <v>187</v>
      </c>
    </row>
    <row r="111" spans="2:65" s="13" customFormat="1">
      <c r="B111" s="157"/>
      <c r="D111" s="151" t="s">
        <v>201</v>
      </c>
      <c r="E111" s="158" t="s">
        <v>19</v>
      </c>
      <c r="F111" s="159" t="s">
        <v>203</v>
      </c>
      <c r="H111" s="160">
        <v>21.475000000000001</v>
      </c>
      <c r="I111" s="161"/>
      <c r="L111" s="157"/>
      <c r="M111" s="162"/>
      <c r="T111" s="163"/>
      <c r="AT111" s="158" t="s">
        <v>201</v>
      </c>
      <c r="AU111" s="158" t="s">
        <v>87</v>
      </c>
      <c r="AV111" s="13" t="s">
        <v>87</v>
      </c>
      <c r="AW111" s="13" t="s">
        <v>33</v>
      </c>
      <c r="AX111" s="13" t="s">
        <v>74</v>
      </c>
      <c r="AY111" s="158" t="s">
        <v>187</v>
      </c>
    </row>
    <row r="112" spans="2:65" s="14" customFormat="1">
      <c r="B112" s="164"/>
      <c r="D112" s="151" t="s">
        <v>201</v>
      </c>
      <c r="E112" s="165" t="s">
        <v>19</v>
      </c>
      <c r="F112" s="166" t="s">
        <v>204</v>
      </c>
      <c r="H112" s="167">
        <v>21.475000000000001</v>
      </c>
      <c r="I112" s="168"/>
      <c r="L112" s="164"/>
      <c r="M112" s="169"/>
      <c r="T112" s="170"/>
      <c r="AT112" s="165" t="s">
        <v>201</v>
      </c>
      <c r="AU112" s="165" t="s">
        <v>87</v>
      </c>
      <c r="AV112" s="14" t="s">
        <v>96</v>
      </c>
      <c r="AW112" s="14" t="s">
        <v>33</v>
      </c>
      <c r="AX112" s="14" t="s">
        <v>74</v>
      </c>
      <c r="AY112" s="165" t="s">
        <v>187</v>
      </c>
    </row>
    <row r="113" spans="2:65" s="13" customFormat="1">
      <c r="B113" s="157"/>
      <c r="D113" s="151" t="s">
        <v>201</v>
      </c>
      <c r="E113" s="158" t="s">
        <v>19</v>
      </c>
      <c r="F113" s="159" t="s">
        <v>205</v>
      </c>
      <c r="H113" s="160">
        <v>4.8959999999999999</v>
      </c>
      <c r="I113" s="161"/>
      <c r="L113" s="157"/>
      <c r="M113" s="162"/>
      <c r="T113" s="163"/>
      <c r="AT113" s="158" t="s">
        <v>201</v>
      </c>
      <c r="AU113" s="158" t="s">
        <v>87</v>
      </c>
      <c r="AV113" s="13" t="s">
        <v>87</v>
      </c>
      <c r="AW113" s="13" t="s">
        <v>33</v>
      </c>
      <c r="AX113" s="13" t="s">
        <v>74</v>
      </c>
      <c r="AY113" s="158" t="s">
        <v>187</v>
      </c>
    </row>
    <row r="114" spans="2:65" s="13" customFormat="1">
      <c r="B114" s="157"/>
      <c r="D114" s="151" t="s">
        <v>201</v>
      </c>
      <c r="E114" s="158" t="s">
        <v>19</v>
      </c>
      <c r="F114" s="159" t="s">
        <v>206</v>
      </c>
      <c r="H114" s="160">
        <v>3.298</v>
      </c>
      <c r="I114" s="161"/>
      <c r="L114" s="157"/>
      <c r="M114" s="162"/>
      <c r="T114" s="163"/>
      <c r="AT114" s="158" t="s">
        <v>201</v>
      </c>
      <c r="AU114" s="158" t="s">
        <v>87</v>
      </c>
      <c r="AV114" s="13" t="s">
        <v>87</v>
      </c>
      <c r="AW114" s="13" t="s">
        <v>33</v>
      </c>
      <c r="AX114" s="13" t="s">
        <v>74</v>
      </c>
      <c r="AY114" s="158" t="s">
        <v>187</v>
      </c>
    </row>
    <row r="115" spans="2:65" s="14" customFormat="1">
      <c r="B115" s="164"/>
      <c r="D115" s="151" t="s">
        <v>201</v>
      </c>
      <c r="E115" s="165" t="s">
        <v>19</v>
      </c>
      <c r="F115" s="166" t="s">
        <v>204</v>
      </c>
      <c r="H115" s="167">
        <v>8.1940000000000008</v>
      </c>
      <c r="I115" s="168"/>
      <c r="L115" s="164"/>
      <c r="M115" s="169"/>
      <c r="T115" s="170"/>
      <c r="AT115" s="165" t="s">
        <v>201</v>
      </c>
      <c r="AU115" s="165" t="s">
        <v>87</v>
      </c>
      <c r="AV115" s="14" t="s">
        <v>96</v>
      </c>
      <c r="AW115" s="14" t="s">
        <v>33</v>
      </c>
      <c r="AX115" s="14" t="s">
        <v>74</v>
      </c>
      <c r="AY115" s="165" t="s">
        <v>187</v>
      </c>
    </row>
    <row r="116" spans="2:65" s="15" customFormat="1">
      <c r="B116" s="171"/>
      <c r="D116" s="151" t="s">
        <v>201</v>
      </c>
      <c r="E116" s="172" t="s">
        <v>140</v>
      </c>
      <c r="F116" s="173" t="s">
        <v>207</v>
      </c>
      <c r="H116" s="174">
        <v>29.669</v>
      </c>
      <c r="I116" s="175"/>
      <c r="L116" s="171"/>
      <c r="M116" s="176"/>
      <c r="T116" s="177"/>
      <c r="AT116" s="172" t="s">
        <v>201</v>
      </c>
      <c r="AU116" s="172" t="s">
        <v>87</v>
      </c>
      <c r="AV116" s="15" t="s">
        <v>193</v>
      </c>
      <c r="AW116" s="15" t="s">
        <v>33</v>
      </c>
      <c r="AX116" s="15" t="s">
        <v>81</v>
      </c>
      <c r="AY116" s="172" t="s">
        <v>187</v>
      </c>
    </row>
    <row r="117" spans="2:65" s="1" customFormat="1" ht="66.75" customHeight="1">
      <c r="B117" s="33"/>
      <c r="C117" s="133" t="s">
        <v>96</v>
      </c>
      <c r="D117" s="133" t="s">
        <v>189</v>
      </c>
      <c r="E117" s="134" t="s">
        <v>208</v>
      </c>
      <c r="F117" s="135" t="s">
        <v>209</v>
      </c>
      <c r="G117" s="136" t="s">
        <v>142</v>
      </c>
      <c r="H117" s="137">
        <v>20.672000000000001</v>
      </c>
      <c r="I117" s="138"/>
      <c r="J117" s="139">
        <f>ROUND(I117*H117,2)</f>
        <v>0</v>
      </c>
      <c r="K117" s="135" t="s">
        <v>197</v>
      </c>
      <c r="L117" s="33"/>
      <c r="M117" s="140" t="s">
        <v>19</v>
      </c>
      <c r="N117" s="141" t="s">
        <v>46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193</v>
      </c>
      <c r="AT117" s="144" t="s">
        <v>189</v>
      </c>
      <c r="AU117" s="144" t="s">
        <v>87</v>
      </c>
      <c r="AY117" s="18" t="s">
        <v>187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8" t="s">
        <v>87</v>
      </c>
      <c r="BK117" s="145">
        <f>ROUND(I117*H117,2)</f>
        <v>0</v>
      </c>
      <c r="BL117" s="18" t="s">
        <v>193</v>
      </c>
      <c r="BM117" s="144" t="s">
        <v>210</v>
      </c>
    </row>
    <row r="118" spans="2:65" s="1" customFormat="1">
      <c r="B118" s="33"/>
      <c r="D118" s="146" t="s">
        <v>199</v>
      </c>
      <c r="F118" s="147" t="s">
        <v>211</v>
      </c>
      <c r="I118" s="148"/>
      <c r="L118" s="33"/>
      <c r="M118" s="149"/>
      <c r="T118" s="52"/>
      <c r="AT118" s="18" t="s">
        <v>199</v>
      </c>
      <c r="AU118" s="18" t="s">
        <v>87</v>
      </c>
    </row>
    <row r="119" spans="2:65" s="12" customFormat="1">
      <c r="B119" s="150"/>
      <c r="D119" s="151" t="s">
        <v>201</v>
      </c>
      <c r="E119" s="152" t="s">
        <v>19</v>
      </c>
      <c r="F119" s="153" t="s">
        <v>212</v>
      </c>
      <c r="H119" s="152" t="s">
        <v>19</v>
      </c>
      <c r="I119" s="154"/>
      <c r="L119" s="150"/>
      <c r="M119" s="155"/>
      <c r="T119" s="156"/>
      <c r="AT119" s="152" t="s">
        <v>201</v>
      </c>
      <c r="AU119" s="152" t="s">
        <v>87</v>
      </c>
      <c r="AV119" s="12" t="s">
        <v>81</v>
      </c>
      <c r="AW119" s="12" t="s">
        <v>33</v>
      </c>
      <c r="AX119" s="12" t="s">
        <v>74</v>
      </c>
      <c r="AY119" s="152" t="s">
        <v>187</v>
      </c>
    </row>
    <row r="120" spans="2:65" s="12" customFormat="1">
      <c r="B120" s="150"/>
      <c r="D120" s="151" t="s">
        <v>201</v>
      </c>
      <c r="E120" s="152" t="s">
        <v>19</v>
      </c>
      <c r="F120" s="153" t="s">
        <v>213</v>
      </c>
      <c r="H120" s="152" t="s">
        <v>19</v>
      </c>
      <c r="I120" s="154"/>
      <c r="L120" s="150"/>
      <c r="M120" s="155"/>
      <c r="T120" s="156"/>
      <c r="AT120" s="152" t="s">
        <v>201</v>
      </c>
      <c r="AU120" s="152" t="s">
        <v>87</v>
      </c>
      <c r="AV120" s="12" t="s">
        <v>81</v>
      </c>
      <c r="AW120" s="12" t="s">
        <v>33</v>
      </c>
      <c r="AX120" s="12" t="s">
        <v>74</v>
      </c>
      <c r="AY120" s="152" t="s">
        <v>187</v>
      </c>
    </row>
    <row r="121" spans="2:65" s="13" customFormat="1">
      <c r="B121" s="157"/>
      <c r="D121" s="151" t="s">
        <v>201</v>
      </c>
      <c r="E121" s="158" t="s">
        <v>19</v>
      </c>
      <c r="F121" s="159" t="s">
        <v>214</v>
      </c>
      <c r="H121" s="160">
        <v>20.672000000000001</v>
      </c>
      <c r="I121" s="161"/>
      <c r="L121" s="157"/>
      <c r="M121" s="162"/>
      <c r="T121" s="163"/>
      <c r="AT121" s="158" t="s">
        <v>201</v>
      </c>
      <c r="AU121" s="158" t="s">
        <v>87</v>
      </c>
      <c r="AV121" s="13" t="s">
        <v>87</v>
      </c>
      <c r="AW121" s="13" t="s">
        <v>33</v>
      </c>
      <c r="AX121" s="13" t="s">
        <v>74</v>
      </c>
      <c r="AY121" s="158" t="s">
        <v>187</v>
      </c>
    </row>
    <row r="122" spans="2:65" s="15" customFormat="1">
      <c r="B122" s="171"/>
      <c r="D122" s="151" t="s">
        <v>201</v>
      </c>
      <c r="E122" s="172" t="s">
        <v>19</v>
      </c>
      <c r="F122" s="173" t="s">
        <v>207</v>
      </c>
      <c r="H122" s="174">
        <v>20.672000000000001</v>
      </c>
      <c r="I122" s="175"/>
      <c r="L122" s="171"/>
      <c r="M122" s="176"/>
      <c r="T122" s="177"/>
      <c r="AT122" s="172" t="s">
        <v>201</v>
      </c>
      <c r="AU122" s="172" t="s">
        <v>87</v>
      </c>
      <c r="AV122" s="15" t="s">
        <v>193</v>
      </c>
      <c r="AW122" s="15" t="s">
        <v>33</v>
      </c>
      <c r="AX122" s="15" t="s">
        <v>81</v>
      </c>
      <c r="AY122" s="172" t="s">
        <v>187</v>
      </c>
    </row>
    <row r="123" spans="2:65" s="1" customFormat="1" ht="55.5" customHeight="1">
      <c r="B123" s="33"/>
      <c r="C123" s="133" t="s">
        <v>193</v>
      </c>
      <c r="D123" s="133" t="s">
        <v>189</v>
      </c>
      <c r="E123" s="134" t="s">
        <v>215</v>
      </c>
      <c r="F123" s="135" t="s">
        <v>216</v>
      </c>
      <c r="G123" s="136" t="s">
        <v>142</v>
      </c>
      <c r="H123" s="137">
        <v>29.669</v>
      </c>
      <c r="I123" s="138"/>
      <c r="J123" s="139">
        <f>ROUND(I123*H123,2)</f>
        <v>0</v>
      </c>
      <c r="K123" s="135" t="s">
        <v>197</v>
      </c>
      <c r="L123" s="33"/>
      <c r="M123" s="140" t="s">
        <v>19</v>
      </c>
      <c r="N123" s="141" t="s">
        <v>46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193</v>
      </c>
      <c r="AT123" s="144" t="s">
        <v>189</v>
      </c>
      <c r="AU123" s="144" t="s">
        <v>87</v>
      </c>
      <c r="AY123" s="18" t="s">
        <v>187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8" t="s">
        <v>87</v>
      </c>
      <c r="BK123" s="145">
        <f>ROUND(I123*H123,2)</f>
        <v>0</v>
      </c>
      <c r="BL123" s="18" t="s">
        <v>193</v>
      </c>
      <c r="BM123" s="144" t="s">
        <v>217</v>
      </c>
    </row>
    <row r="124" spans="2:65" s="1" customFormat="1">
      <c r="B124" s="33"/>
      <c r="D124" s="146" t="s">
        <v>199</v>
      </c>
      <c r="F124" s="147" t="s">
        <v>218</v>
      </c>
      <c r="I124" s="148"/>
      <c r="L124" s="33"/>
      <c r="M124" s="149"/>
      <c r="T124" s="52"/>
      <c r="AT124" s="18" t="s">
        <v>199</v>
      </c>
      <c r="AU124" s="18" t="s">
        <v>87</v>
      </c>
    </row>
    <row r="125" spans="2:65" s="13" customFormat="1">
      <c r="B125" s="157"/>
      <c r="D125" s="151" t="s">
        <v>201</v>
      </c>
      <c r="E125" s="158" t="s">
        <v>19</v>
      </c>
      <c r="F125" s="159" t="s">
        <v>140</v>
      </c>
      <c r="H125" s="160">
        <v>29.669</v>
      </c>
      <c r="I125" s="161"/>
      <c r="L125" s="157"/>
      <c r="M125" s="162"/>
      <c r="T125" s="163"/>
      <c r="AT125" s="158" t="s">
        <v>201</v>
      </c>
      <c r="AU125" s="158" t="s">
        <v>87</v>
      </c>
      <c r="AV125" s="13" t="s">
        <v>87</v>
      </c>
      <c r="AW125" s="13" t="s">
        <v>33</v>
      </c>
      <c r="AX125" s="13" t="s">
        <v>74</v>
      </c>
      <c r="AY125" s="158" t="s">
        <v>187</v>
      </c>
    </row>
    <row r="126" spans="2:65" s="15" customFormat="1">
      <c r="B126" s="171"/>
      <c r="D126" s="151" t="s">
        <v>201</v>
      </c>
      <c r="E126" s="172" t="s">
        <v>19</v>
      </c>
      <c r="F126" s="173" t="s">
        <v>207</v>
      </c>
      <c r="H126" s="174">
        <v>29.669</v>
      </c>
      <c r="I126" s="175"/>
      <c r="L126" s="171"/>
      <c r="M126" s="176"/>
      <c r="T126" s="177"/>
      <c r="AT126" s="172" t="s">
        <v>201</v>
      </c>
      <c r="AU126" s="172" t="s">
        <v>87</v>
      </c>
      <c r="AV126" s="15" t="s">
        <v>193</v>
      </c>
      <c r="AW126" s="15" t="s">
        <v>33</v>
      </c>
      <c r="AX126" s="15" t="s">
        <v>81</v>
      </c>
      <c r="AY126" s="172" t="s">
        <v>187</v>
      </c>
    </row>
    <row r="127" spans="2:65" s="1" customFormat="1" ht="62.7" customHeight="1">
      <c r="B127" s="33"/>
      <c r="C127" s="133" t="s">
        <v>219</v>
      </c>
      <c r="D127" s="133" t="s">
        <v>189</v>
      </c>
      <c r="E127" s="134" t="s">
        <v>220</v>
      </c>
      <c r="F127" s="135" t="s">
        <v>221</v>
      </c>
      <c r="G127" s="136" t="s">
        <v>142</v>
      </c>
      <c r="H127" s="137">
        <v>29.669</v>
      </c>
      <c r="I127" s="138"/>
      <c r="J127" s="139">
        <f>ROUND(I127*H127,2)</f>
        <v>0</v>
      </c>
      <c r="K127" s="135" t="s">
        <v>197</v>
      </c>
      <c r="L127" s="33"/>
      <c r="M127" s="140" t="s">
        <v>19</v>
      </c>
      <c r="N127" s="141" t="s">
        <v>46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193</v>
      </c>
      <c r="AT127" s="144" t="s">
        <v>189</v>
      </c>
      <c r="AU127" s="144" t="s">
        <v>87</v>
      </c>
      <c r="AY127" s="18" t="s">
        <v>187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8" t="s">
        <v>87</v>
      </c>
      <c r="BK127" s="145">
        <f>ROUND(I127*H127,2)</f>
        <v>0</v>
      </c>
      <c r="BL127" s="18" t="s">
        <v>193</v>
      </c>
      <c r="BM127" s="144" t="s">
        <v>222</v>
      </c>
    </row>
    <row r="128" spans="2:65" s="1" customFormat="1">
      <c r="B128" s="33"/>
      <c r="D128" s="146" t="s">
        <v>199</v>
      </c>
      <c r="F128" s="147" t="s">
        <v>223</v>
      </c>
      <c r="I128" s="148"/>
      <c r="L128" s="33"/>
      <c r="M128" s="149"/>
      <c r="T128" s="52"/>
      <c r="AT128" s="18" t="s">
        <v>199</v>
      </c>
      <c r="AU128" s="18" t="s">
        <v>87</v>
      </c>
    </row>
    <row r="129" spans="2:65" s="13" customFormat="1">
      <c r="B129" s="157"/>
      <c r="D129" s="151" t="s">
        <v>201</v>
      </c>
      <c r="E129" s="158" t="s">
        <v>19</v>
      </c>
      <c r="F129" s="159" t="s">
        <v>140</v>
      </c>
      <c r="H129" s="160">
        <v>29.669</v>
      </c>
      <c r="I129" s="161"/>
      <c r="L129" s="157"/>
      <c r="M129" s="162"/>
      <c r="T129" s="163"/>
      <c r="AT129" s="158" t="s">
        <v>201</v>
      </c>
      <c r="AU129" s="158" t="s">
        <v>87</v>
      </c>
      <c r="AV129" s="13" t="s">
        <v>87</v>
      </c>
      <c r="AW129" s="13" t="s">
        <v>33</v>
      </c>
      <c r="AX129" s="13" t="s">
        <v>74</v>
      </c>
      <c r="AY129" s="158" t="s">
        <v>187</v>
      </c>
    </row>
    <row r="130" spans="2:65" s="15" customFormat="1">
      <c r="B130" s="171"/>
      <c r="D130" s="151" t="s">
        <v>201</v>
      </c>
      <c r="E130" s="172" t="s">
        <v>19</v>
      </c>
      <c r="F130" s="173" t="s">
        <v>207</v>
      </c>
      <c r="H130" s="174">
        <v>29.669</v>
      </c>
      <c r="I130" s="175"/>
      <c r="L130" s="171"/>
      <c r="M130" s="176"/>
      <c r="T130" s="177"/>
      <c r="AT130" s="172" t="s">
        <v>201</v>
      </c>
      <c r="AU130" s="172" t="s">
        <v>87</v>
      </c>
      <c r="AV130" s="15" t="s">
        <v>193</v>
      </c>
      <c r="AW130" s="15" t="s">
        <v>33</v>
      </c>
      <c r="AX130" s="15" t="s">
        <v>81</v>
      </c>
      <c r="AY130" s="172" t="s">
        <v>187</v>
      </c>
    </row>
    <row r="131" spans="2:65" s="1" customFormat="1" ht="37.950000000000003" customHeight="1">
      <c r="B131" s="33"/>
      <c r="C131" s="133" t="s">
        <v>224</v>
      </c>
      <c r="D131" s="133" t="s">
        <v>189</v>
      </c>
      <c r="E131" s="134" t="s">
        <v>225</v>
      </c>
      <c r="F131" s="135" t="s">
        <v>226</v>
      </c>
      <c r="G131" s="136" t="s">
        <v>142</v>
      </c>
      <c r="H131" s="137">
        <v>29.669</v>
      </c>
      <c r="I131" s="138"/>
      <c r="J131" s="139">
        <f>ROUND(I131*H131,2)</f>
        <v>0</v>
      </c>
      <c r="K131" s="135" t="s">
        <v>197</v>
      </c>
      <c r="L131" s="33"/>
      <c r="M131" s="140" t="s">
        <v>19</v>
      </c>
      <c r="N131" s="141" t="s">
        <v>46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193</v>
      </c>
      <c r="AT131" s="144" t="s">
        <v>189</v>
      </c>
      <c r="AU131" s="144" t="s">
        <v>87</v>
      </c>
      <c r="AY131" s="18" t="s">
        <v>187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8" t="s">
        <v>87</v>
      </c>
      <c r="BK131" s="145">
        <f>ROUND(I131*H131,2)</f>
        <v>0</v>
      </c>
      <c r="BL131" s="18" t="s">
        <v>193</v>
      </c>
      <c r="BM131" s="144" t="s">
        <v>227</v>
      </c>
    </row>
    <row r="132" spans="2:65" s="1" customFormat="1">
      <c r="B132" s="33"/>
      <c r="D132" s="146" t="s">
        <v>199</v>
      </c>
      <c r="F132" s="147" t="s">
        <v>228</v>
      </c>
      <c r="I132" s="148"/>
      <c r="L132" s="33"/>
      <c r="M132" s="149"/>
      <c r="T132" s="52"/>
      <c r="AT132" s="18" t="s">
        <v>199</v>
      </c>
      <c r="AU132" s="18" t="s">
        <v>87</v>
      </c>
    </row>
    <row r="133" spans="2:65" s="12" customFormat="1" ht="20.399999999999999">
      <c r="B133" s="150"/>
      <c r="D133" s="151" t="s">
        <v>201</v>
      </c>
      <c r="E133" s="152" t="s">
        <v>19</v>
      </c>
      <c r="F133" s="153" t="s">
        <v>229</v>
      </c>
      <c r="H133" s="152" t="s">
        <v>19</v>
      </c>
      <c r="I133" s="154"/>
      <c r="L133" s="150"/>
      <c r="M133" s="155"/>
      <c r="T133" s="156"/>
      <c r="AT133" s="152" t="s">
        <v>201</v>
      </c>
      <c r="AU133" s="152" t="s">
        <v>87</v>
      </c>
      <c r="AV133" s="12" t="s">
        <v>81</v>
      </c>
      <c r="AW133" s="12" t="s">
        <v>33</v>
      </c>
      <c r="AX133" s="12" t="s">
        <v>74</v>
      </c>
      <c r="AY133" s="152" t="s">
        <v>187</v>
      </c>
    </row>
    <row r="134" spans="2:65" s="13" customFormat="1">
      <c r="B134" s="157"/>
      <c r="D134" s="151" t="s">
        <v>201</v>
      </c>
      <c r="E134" s="158" t="s">
        <v>19</v>
      </c>
      <c r="F134" s="159" t="s">
        <v>140</v>
      </c>
      <c r="H134" s="160">
        <v>29.669</v>
      </c>
      <c r="I134" s="161"/>
      <c r="L134" s="157"/>
      <c r="M134" s="162"/>
      <c r="T134" s="163"/>
      <c r="AT134" s="158" t="s">
        <v>201</v>
      </c>
      <c r="AU134" s="158" t="s">
        <v>87</v>
      </c>
      <c r="AV134" s="13" t="s">
        <v>87</v>
      </c>
      <c r="AW134" s="13" t="s">
        <v>33</v>
      </c>
      <c r="AX134" s="13" t="s">
        <v>74</v>
      </c>
      <c r="AY134" s="158" t="s">
        <v>187</v>
      </c>
    </row>
    <row r="135" spans="2:65" s="15" customFormat="1">
      <c r="B135" s="171"/>
      <c r="D135" s="151" t="s">
        <v>201</v>
      </c>
      <c r="E135" s="172" t="s">
        <v>19</v>
      </c>
      <c r="F135" s="173" t="s">
        <v>207</v>
      </c>
      <c r="H135" s="174">
        <v>29.669</v>
      </c>
      <c r="I135" s="175"/>
      <c r="L135" s="171"/>
      <c r="M135" s="176"/>
      <c r="T135" s="177"/>
      <c r="AT135" s="172" t="s">
        <v>201</v>
      </c>
      <c r="AU135" s="172" t="s">
        <v>87</v>
      </c>
      <c r="AV135" s="15" t="s">
        <v>193</v>
      </c>
      <c r="AW135" s="15" t="s">
        <v>33</v>
      </c>
      <c r="AX135" s="15" t="s">
        <v>81</v>
      </c>
      <c r="AY135" s="172" t="s">
        <v>187</v>
      </c>
    </row>
    <row r="136" spans="2:65" s="1" customFormat="1" ht="44.25" customHeight="1">
      <c r="B136" s="33"/>
      <c r="C136" s="133" t="s">
        <v>230</v>
      </c>
      <c r="D136" s="133" t="s">
        <v>189</v>
      </c>
      <c r="E136" s="134" t="s">
        <v>231</v>
      </c>
      <c r="F136" s="135" t="s">
        <v>232</v>
      </c>
      <c r="G136" s="136" t="s">
        <v>142</v>
      </c>
      <c r="H136" s="137">
        <v>16.396999999999998</v>
      </c>
      <c r="I136" s="138"/>
      <c r="J136" s="139">
        <f>ROUND(I136*H136,2)</f>
        <v>0</v>
      </c>
      <c r="K136" s="135" t="s">
        <v>197</v>
      </c>
      <c r="L136" s="33"/>
      <c r="M136" s="140" t="s">
        <v>19</v>
      </c>
      <c r="N136" s="141" t="s">
        <v>46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193</v>
      </c>
      <c r="AT136" s="144" t="s">
        <v>189</v>
      </c>
      <c r="AU136" s="144" t="s">
        <v>87</v>
      </c>
      <c r="AY136" s="18" t="s">
        <v>187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8" t="s">
        <v>87</v>
      </c>
      <c r="BK136" s="145">
        <f>ROUND(I136*H136,2)</f>
        <v>0</v>
      </c>
      <c r="BL136" s="18" t="s">
        <v>193</v>
      </c>
      <c r="BM136" s="144" t="s">
        <v>233</v>
      </c>
    </row>
    <row r="137" spans="2:65" s="1" customFormat="1">
      <c r="B137" s="33"/>
      <c r="D137" s="146" t="s">
        <v>199</v>
      </c>
      <c r="F137" s="147" t="s">
        <v>234</v>
      </c>
      <c r="I137" s="148"/>
      <c r="L137" s="33"/>
      <c r="M137" s="149"/>
      <c r="T137" s="52"/>
      <c r="AT137" s="18" t="s">
        <v>199</v>
      </c>
      <c r="AU137" s="18" t="s">
        <v>87</v>
      </c>
    </row>
    <row r="138" spans="2:65" s="12" customFormat="1">
      <c r="B138" s="150"/>
      <c r="D138" s="151" t="s">
        <v>201</v>
      </c>
      <c r="E138" s="152" t="s">
        <v>19</v>
      </c>
      <c r="F138" s="153" t="s">
        <v>212</v>
      </c>
      <c r="H138" s="152" t="s">
        <v>19</v>
      </c>
      <c r="I138" s="154"/>
      <c r="L138" s="150"/>
      <c r="M138" s="155"/>
      <c r="T138" s="156"/>
      <c r="AT138" s="152" t="s">
        <v>201</v>
      </c>
      <c r="AU138" s="152" t="s">
        <v>87</v>
      </c>
      <c r="AV138" s="12" t="s">
        <v>81</v>
      </c>
      <c r="AW138" s="12" t="s">
        <v>33</v>
      </c>
      <c r="AX138" s="12" t="s">
        <v>74</v>
      </c>
      <c r="AY138" s="152" t="s">
        <v>187</v>
      </c>
    </row>
    <row r="139" spans="2:65" s="12" customFormat="1" ht="20.399999999999999">
      <c r="B139" s="150"/>
      <c r="D139" s="151" t="s">
        <v>201</v>
      </c>
      <c r="E139" s="152" t="s">
        <v>19</v>
      </c>
      <c r="F139" s="153" t="s">
        <v>235</v>
      </c>
      <c r="H139" s="152" t="s">
        <v>19</v>
      </c>
      <c r="I139" s="154"/>
      <c r="L139" s="150"/>
      <c r="M139" s="155"/>
      <c r="T139" s="156"/>
      <c r="AT139" s="152" t="s">
        <v>201</v>
      </c>
      <c r="AU139" s="152" t="s">
        <v>87</v>
      </c>
      <c r="AV139" s="12" t="s">
        <v>81</v>
      </c>
      <c r="AW139" s="12" t="s">
        <v>33</v>
      </c>
      <c r="AX139" s="12" t="s">
        <v>74</v>
      </c>
      <c r="AY139" s="152" t="s">
        <v>187</v>
      </c>
    </row>
    <row r="140" spans="2:65" s="13" customFormat="1">
      <c r="B140" s="157"/>
      <c r="D140" s="151" t="s">
        <v>201</v>
      </c>
      <c r="E140" s="158" t="s">
        <v>19</v>
      </c>
      <c r="F140" s="159" t="s">
        <v>236</v>
      </c>
      <c r="H140" s="160">
        <v>16.396999999999998</v>
      </c>
      <c r="I140" s="161"/>
      <c r="L140" s="157"/>
      <c r="M140" s="162"/>
      <c r="T140" s="163"/>
      <c r="AT140" s="158" t="s">
        <v>201</v>
      </c>
      <c r="AU140" s="158" t="s">
        <v>87</v>
      </c>
      <c r="AV140" s="13" t="s">
        <v>87</v>
      </c>
      <c r="AW140" s="13" t="s">
        <v>33</v>
      </c>
      <c r="AX140" s="13" t="s">
        <v>74</v>
      </c>
      <c r="AY140" s="158" t="s">
        <v>187</v>
      </c>
    </row>
    <row r="141" spans="2:65" s="15" customFormat="1">
      <c r="B141" s="171"/>
      <c r="D141" s="151" t="s">
        <v>201</v>
      </c>
      <c r="E141" s="172" t="s">
        <v>19</v>
      </c>
      <c r="F141" s="173" t="s">
        <v>207</v>
      </c>
      <c r="H141" s="174">
        <v>16.396999999999998</v>
      </c>
      <c r="I141" s="175"/>
      <c r="L141" s="171"/>
      <c r="M141" s="176"/>
      <c r="T141" s="177"/>
      <c r="AT141" s="172" t="s">
        <v>201</v>
      </c>
      <c r="AU141" s="172" t="s">
        <v>87</v>
      </c>
      <c r="AV141" s="15" t="s">
        <v>193</v>
      </c>
      <c r="AW141" s="15" t="s">
        <v>33</v>
      </c>
      <c r="AX141" s="15" t="s">
        <v>81</v>
      </c>
      <c r="AY141" s="172" t="s">
        <v>187</v>
      </c>
    </row>
    <row r="142" spans="2:65" s="1" customFormat="1" ht="16.5" customHeight="1">
      <c r="B142" s="33"/>
      <c r="C142" s="178" t="s">
        <v>237</v>
      </c>
      <c r="D142" s="178" t="s">
        <v>238</v>
      </c>
      <c r="E142" s="179" t="s">
        <v>239</v>
      </c>
      <c r="F142" s="180" t="s">
        <v>240</v>
      </c>
      <c r="G142" s="181" t="s">
        <v>241</v>
      </c>
      <c r="H142" s="182">
        <v>32.793999999999997</v>
      </c>
      <c r="I142" s="183"/>
      <c r="J142" s="184">
        <f>ROUND(I142*H142,2)</f>
        <v>0</v>
      </c>
      <c r="K142" s="180" t="s">
        <v>197</v>
      </c>
      <c r="L142" s="185"/>
      <c r="M142" s="186" t="s">
        <v>19</v>
      </c>
      <c r="N142" s="187" t="s">
        <v>46</v>
      </c>
      <c r="P142" s="142">
        <f>O142*H142</f>
        <v>0</v>
      </c>
      <c r="Q142" s="142">
        <v>1</v>
      </c>
      <c r="R142" s="142">
        <f>Q142*H142</f>
        <v>32.793999999999997</v>
      </c>
      <c r="S142" s="142">
        <v>0</v>
      </c>
      <c r="T142" s="143">
        <f>S142*H142</f>
        <v>0</v>
      </c>
      <c r="AR142" s="144" t="s">
        <v>237</v>
      </c>
      <c r="AT142" s="144" t="s">
        <v>238</v>
      </c>
      <c r="AU142" s="144" t="s">
        <v>87</v>
      </c>
      <c r="AY142" s="18" t="s">
        <v>187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8" t="s">
        <v>87</v>
      </c>
      <c r="BK142" s="145">
        <f>ROUND(I142*H142,2)</f>
        <v>0</v>
      </c>
      <c r="BL142" s="18" t="s">
        <v>193</v>
      </c>
      <c r="BM142" s="144" t="s">
        <v>242</v>
      </c>
    </row>
    <row r="143" spans="2:65" s="13" customFormat="1">
      <c r="B143" s="157"/>
      <c r="D143" s="151" t="s">
        <v>201</v>
      </c>
      <c r="F143" s="159" t="s">
        <v>243</v>
      </c>
      <c r="H143" s="160">
        <v>32.793999999999997</v>
      </c>
      <c r="I143" s="161"/>
      <c r="L143" s="157"/>
      <c r="M143" s="162"/>
      <c r="T143" s="163"/>
      <c r="AT143" s="158" t="s">
        <v>201</v>
      </c>
      <c r="AU143" s="158" t="s">
        <v>87</v>
      </c>
      <c r="AV143" s="13" t="s">
        <v>87</v>
      </c>
      <c r="AW143" s="13" t="s">
        <v>4</v>
      </c>
      <c r="AX143" s="13" t="s">
        <v>81</v>
      </c>
      <c r="AY143" s="158" t="s">
        <v>187</v>
      </c>
    </row>
    <row r="144" spans="2:65" s="11" customFormat="1" ht="22.95" customHeight="1">
      <c r="B144" s="121"/>
      <c r="D144" s="122" t="s">
        <v>73</v>
      </c>
      <c r="E144" s="131" t="s">
        <v>96</v>
      </c>
      <c r="F144" s="131" t="s">
        <v>244</v>
      </c>
      <c r="I144" s="124"/>
      <c r="J144" s="132">
        <f>BK144</f>
        <v>0</v>
      </c>
      <c r="L144" s="121"/>
      <c r="M144" s="126"/>
      <c r="P144" s="127">
        <f>SUM(P145:P188)</f>
        <v>0</v>
      </c>
      <c r="R144" s="127">
        <f>SUM(R145:R188)</f>
        <v>3.9307342160000003</v>
      </c>
      <c r="T144" s="128">
        <f>SUM(T145:T188)</f>
        <v>0</v>
      </c>
      <c r="AR144" s="122" t="s">
        <v>81</v>
      </c>
      <c r="AT144" s="129" t="s">
        <v>73</v>
      </c>
      <c r="AU144" s="129" t="s">
        <v>81</v>
      </c>
      <c r="AY144" s="122" t="s">
        <v>187</v>
      </c>
      <c r="BK144" s="130">
        <f>SUM(BK145:BK188)</f>
        <v>0</v>
      </c>
    </row>
    <row r="145" spans="2:65" s="1" customFormat="1" ht="37.950000000000003" customHeight="1">
      <c r="B145" s="33"/>
      <c r="C145" s="133" t="s">
        <v>245</v>
      </c>
      <c r="D145" s="133" t="s">
        <v>189</v>
      </c>
      <c r="E145" s="134" t="s">
        <v>246</v>
      </c>
      <c r="F145" s="135" t="s">
        <v>247</v>
      </c>
      <c r="G145" s="136" t="s">
        <v>248</v>
      </c>
      <c r="H145" s="137">
        <v>12</v>
      </c>
      <c r="I145" s="138"/>
      <c r="J145" s="139">
        <f>ROUND(I145*H145,2)</f>
        <v>0</v>
      </c>
      <c r="K145" s="135" t="s">
        <v>197</v>
      </c>
      <c r="L145" s="33"/>
      <c r="M145" s="140" t="s">
        <v>19</v>
      </c>
      <c r="N145" s="141" t="s">
        <v>46</v>
      </c>
      <c r="P145" s="142">
        <f>O145*H145</f>
        <v>0</v>
      </c>
      <c r="Q145" s="142">
        <v>0.12021</v>
      </c>
      <c r="R145" s="142">
        <f>Q145*H145</f>
        <v>1.44252</v>
      </c>
      <c r="S145" s="142">
        <v>0</v>
      </c>
      <c r="T145" s="143">
        <f>S145*H145</f>
        <v>0</v>
      </c>
      <c r="AR145" s="144" t="s">
        <v>193</v>
      </c>
      <c r="AT145" s="144" t="s">
        <v>189</v>
      </c>
      <c r="AU145" s="144" t="s">
        <v>87</v>
      </c>
      <c r="AY145" s="18" t="s">
        <v>187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8" t="s">
        <v>87</v>
      </c>
      <c r="BK145" s="145">
        <f>ROUND(I145*H145,2)</f>
        <v>0</v>
      </c>
      <c r="BL145" s="18" t="s">
        <v>193</v>
      </c>
      <c r="BM145" s="144" t="s">
        <v>249</v>
      </c>
    </row>
    <row r="146" spans="2:65" s="1" customFormat="1">
      <c r="B146" s="33"/>
      <c r="D146" s="146" t="s">
        <v>199</v>
      </c>
      <c r="F146" s="147" t="s">
        <v>250</v>
      </c>
      <c r="I146" s="148"/>
      <c r="L146" s="33"/>
      <c r="M146" s="149"/>
      <c r="T146" s="52"/>
      <c r="AT146" s="18" t="s">
        <v>199</v>
      </c>
      <c r="AU146" s="18" t="s">
        <v>87</v>
      </c>
    </row>
    <row r="147" spans="2:65" s="12" customFormat="1">
      <c r="B147" s="150"/>
      <c r="D147" s="151" t="s">
        <v>201</v>
      </c>
      <c r="E147" s="152" t="s">
        <v>19</v>
      </c>
      <c r="F147" s="153" t="s">
        <v>251</v>
      </c>
      <c r="H147" s="152" t="s">
        <v>19</v>
      </c>
      <c r="I147" s="154"/>
      <c r="L147" s="150"/>
      <c r="M147" s="155"/>
      <c r="T147" s="156"/>
      <c r="AT147" s="152" t="s">
        <v>201</v>
      </c>
      <c r="AU147" s="152" t="s">
        <v>87</v>
      </c>
      <c r="AV147" s="12" t="s">
        <v>81</v>
      </c>
      <c r="AW147" s="12" t="s">
        <v>33</v>
      </c>
      <c r="AX147" s="12" t="s">
        <v>74</v>
      </c>
      <c r="AY147" s="152" t="s">
        <v>187</v>
      </c>
    </row>
    <row r="148" spans="2:65" s="12" customFormat="1">
      <c r="B148" s="150"/>
      <c r="D148" s="151" t="s">
        <v>201</v>
      </c>
      <c r="E148" s="152" t="s">
        <v>19</v>
      </c>
      <c r="F148" s="153" t="s">
        <v>252</v>
      </c>
      <c r="H148" s="152" t="s">
        <v>19</v>
      </c>
      <c r="I148" s="154"/>
      <c r="L148" s="150"/>
      <c r="M148" s="155"/>
      <c r="T148" s="156"/>
      <c r="AT148" s="152" t="s">
        <v>201</v>
      </c>
      <c r="AU148" s="152" t="s">
        <v>87</v>
      </c>
      <c r="AV148" s="12" t="s">
        <v>81</v>
      </c>
      <c r="AW148" s="12" t="s">
        <v>33</v>
      </c>
      <c r="AX148" s="12" t="s">
        <v>74</v>
      </c>
      <c r="AY148" s="152" t="s">
        <v>187</v>
      </c>
    </row>
    <row r="149" spans="2:65" s="13" customFormat="1">
      <c r="B149" s="157"/>
      <c r="D149" s="151" t="s">
        <v>201</v>
      </c>
      <c r="E149" s="158" t="s">
        <v>19</v>
      </c>
      <c r="F149" s="159" t="s">
        <v>253</v>
      </c>
      <c r="H149" s="160">
        <v>4</v>
      </c>
      <c r="I149" s="161"/>
      <c r="L149" s="157"/>
      <c r="M149" s="162"/>
      <c r="T149" s="163"/>
      <c r="AT149" s="158" t="s">
        <v>201</v>
      </c>
      <c r="AU149" s="158" t="s">
        <v>87</v>
      </c>
      <c r="AV149" s="13" t="s">
        <v>87</v>
      </c>
      <c r="AW149" s="13" t="s">
        <v>33</v>
      </c>
      <c r="AX149" s="13" t="s">
        <v>74</v>
      </c>
      <c r="AY149" s="158" t="s">
        <v>187</v>
      </c>
    </row>
    <row r="150" spans="2:65" s="13" customFormat="1">
      <c r="B150" s="157"/>
      <c r="D150" s="151" t="s">
        <v>201</v>
      </c>
      <c r="E150" s="158" t="s">
        <v>19</v>
      </c>
      <c r="F150" s="159" t="s">
        <v>254</v>
      </c>
      <c r="H150" s="160">
        <v>8</v>
      </c>
      <c r="I150" s="161"/>
      <c r="L150" s="157"/>
      <c r="M150" s="162"/>
      <c r="T150" s="163"/>
      <c r="AT150" s="158" t="s">
        <v>201</v>
      </c>
      <c r="AU150" s="158" t="s">
        <v>87</v>
      </c>
      <c r="AV150" s="13" t="s">
        <v>87</v>
      </c>
      <c r="AW150" s="13" t="s">
        <v>33</v>
      </c>
      <c r="AX150" s="13" t="s">
        <v>74</v>
      </c>
      <c r="AY150" s="158" t="s">
        <v>187</v>
      </c>
    </row>
    <row r="151" spans="2:65" s="15" customFormat="1">
      <c r="B151" s="171"/>
      <c r="D151" s="151" t="s">
        <v>201</v>
      </c>
      <c r="E151" s="172" t="s">
        <v>19</v>
      </c>
      <c r="F151" s="173" t="s">
        <v>207</v>
      </c>
      <c r="H151" s="174">
        <v>12</v>
      </c>
      <c r="I151" s="175"/>
      <c r="L151" s="171"/>
      <c r="M151" s="176"/>
      <c r="T151" s="177"/>
      <c r="AT151" s="172" t="s">
        <v>201</v>
      </c>
      <c r="AU151" s="172" t="s">
        <v>87</v>
      </c>
      <c r="AV151" s="15" t="s">
        <v>193</v>
      </c>
      <c r="AW151" s="15" t="s">
        <v>33</v>
      </c>
      <c r="AX151" s="15" t="s">
        <v>81</v>
      </c>
      <c r="AY151" s="172" t="s">
        <v>187</v>
      </c>
    </row>
    <row r="152" spans="2:65" s="1" customFormat="1" ht="24.15" customHeight="1">
      <c r="B152" s="33"/>
      <c r="C152" s="133" t="s">
        <v>255</v>
      </c>
      <c r="D152" s="133" t="s">
        <v>189</v>
      </c>
      <c r="E152" s="134" t="s">
        <v>256</v>
      </c>
      <c r="F152" s="135" t="s">
        <v>257</v>
      </c>
      <c r="G152" s="136" t="s">
        <v>241</v>
      </c>
      <c r="H152" s="137">
        <v>0.14000000000000001</v>
      </c>
      <c r="I152" s="138"/>
      <c r="J152" s="139">
        <f>ROUND(I152*H152,2)</f>
        <v>0</v>
      </c>
      <c r="K152" s="135" t="s">
        <v>197</v>
      </c>
      <c r="L152" s="33"/>
      <c r="M152" s="140" t="s">
        <v>19</v>
      </c>
      <c r="N152" s="141" t="s">
        <v>46</v>
      </c>
      <c r="P152" s="142">
        <f>O152*H152</f>
        <v>0</v>
      </c>
      <c r="Q152" s="142">
        <v>1.0900000000000001</v>
      </c>
      <c r="R152" s="142">
        <f>Q152*H152</f>
        <v>0.15260000000000001</v>
      </c>
      <c r="S152" s="142">
        <v>0</v>
      </c>
      <c r="T152" s="143">
        <f>S152*H152</f>
        <v>0</v>
      </c>
      <c r="AR152" s="144" t="s">
        <v>193</v>
      </c>
      <c r="AT152" s="144" t="s">
        <v>189</v>
      </c>
      <c r="AU152" s="144" t="s">
        <v>87</v>
      </c>
      <c r="AY152" s="18" t="s">
        <v>187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8" t="s">
        <v>87</v>
      </c>
      <c r="BK152" s="145">
        <f>ROUND(I152*H152,2)</f>
        <v>0</v>
      </c>
      <c r="BL152" s="18" t="s">
        <v>193</v>
      </c>
      <c r="BM152" s="144" t="s">
        <v>258</v>
      </c>
    </row>
    <row r="153" spans="2:65" s="1" customFormat="1">
      <c r="B153" s="33"/>
      <c r="D153" s="146" t="s">
        <v>199</v>
      </c>
      <c r="F153" s="147" t="s">
        <v>259</v>
      </c>
      <c r="I153" s="148"/>
      <c r="L153" s="33"/>
      <c r="M153" s="149"/>
      <c r="T153" s="52"/>
      <c r="AT153" s="18" t="s">
        <v>199</v>
      </c>
      <c r="AU153" s="18" t="s">
        <v>87</v>
      </c>
    </row>
    <row r="154" spans="2:65" s="12" customFormat="1">
      <c r="B154" s="150"/>
      <c r="D154" s="151" t="s">
        <v>201</v>
      </c>
      <c r="E154" s="152" t="s">
        <v>19</v>
      </c>
      <c r="F154" s="153" t="s">
        <v>251</v>
      </c>
      <c r="H154" s="152" t="s">
        <v>19</v>
      </c>
      <c r="I154" s="154"/>
      <c r="L154" s="150"/>
      <c r="M154" s="155"/>
      <c r="T154" s="156"/>
      <c r="AT154" s="152" t="s">
        <v>201</v>
      </c>
      <c r="AU154" s="152" t="s">
        <v>87</v>
      </c>
      <c r="AV154" s="12" t="s">
        <v>81</v>
      </c>
      <c r="AW154" s="12" t="s">
        <v>33</v>
      </c>
      <c r="AX154" s="12" t="s">
        <v>74</v>
      </c>
      <c r="AY154" s="152" t="s">
        <v>187</v>
      </c>
    </row>
    <row r="155" spans="2:65" s="12" customFormat="1">
      <c r="B155" s="150"/>
      <c r="D155" s="151" t="s">
        <v>201</v>
      </c>
      <c r="E155" s="152" t="s">
        <v>19</v>
      </c>
      <c r="F155" s="153" t="s">
        <v>260</v>
      </c>
      <c r="H155" s="152" t="s">
        <v>19</v>
      </c>
      <c r="I155" s="154"/>
      <c r="L155" s="150"/>
      <c r="M155" s="155"/>
      <c r="T155" s="156"/>
      <c r="AT155" s="152" t="s">
        <v>201</v>
      </c>
      <c r="AU155" s="152" t="s">
        <v>87</v>
      </c>
      <c r="AV155" s="12" t="s">
        <v>81</v>
      </c>
      <c r="AW155" s="12" t="s">
        <v>33</v>
      </c>
      <c r="AX155" s="12" t="s">
        <v>74</v>
      </c>
      <c r="AY155" s="152" t="s">
        <v>187</v>
      </c>
    </row>
    <row r="156" spans="2:65" s="13" customFormat="1">
      <c r="B156" s="157"/>
      <c r="D156" s="151" t="s">
        <v>201</v>
      </c>
      <c r="E156" s="158" t="s">
        <v>19</v>
      </c>
      <c r="F156" s="159" t="s">
        <v>261</v>
      </c>
      <c r="H156" s="160">
        <v>0.14000000000000001</v>
      </c>
      <c r="I156" s="161"/>
      <c r="L156" s="157"/>
      <c r="M156" s="162"/>
      <c r="T156" s="163"/>
      <c r="AT156" s="158" t="s">
        <v>201</v>
      </c>
      <c r="AU156" s="158" t="s">
        <v>87</v>
      </c>
      <c r="AV156" s="13" t="s">
        <v>87</v>
      </c>
      <c r="AW156" s="13" t="s">
        <v>33</v>
      </c>
      <c r="AX156" s="13" t="s">
        <v>74</v>
      </c>
      <c r="AY156" s="158" t="s">
        <v>187</v>
      </c>
    </row>
    <row r="157" spans="2:65" s="15" customFormat="1">
      <c r="B157" s="171"/>
      <c r="D157" s="151" t="s">
        <v>201</v>
      </c>
      <c r="E157" s="172" t="s">
        <v>19</v>
      </c>
      <c r="F157" s="173" t="s">
        <v>207</v>
      </c>
      <c r="H157" s="174">
        <v>0.14000000000000001</v>
      </c>
      <c r="I157" s="175"/>
      <c r="L157" s="171"/>
      <c r="M157" s="176"/>
      <c r="T157" s="177"/>
      <c r="AT157" s="172" t="s">
        <v>201</v>
      </c>
      <c r="AU157" s="172" t="s">
        <v>87</v>
      </c>
      <c r="AV157" s="15" t="s">
        <v>193</v>
      </c>
      <c r="AW157" s="15" t="s">
        <v>33</v>
      </c>
      <c r="AX157" s="15" t="s">
        <v>81</v>
      </c>
      <c r="AY157" s="172" t="s">
        <v>187</v>
      </c>
    </row>
    <row r="158" spans="2:65" s="1" customFormat="1" ht="33" customHeight="1">
      <c r="B158" s="33"/>
      <c r="C158" s="133" t="s">
        <v>262</v>
      </c>
      <c r="D158" s="133" t="s">
        <v>189</v>
      </c>
      <c r="E158" s="134" t="s">
        <v>263</v>
      </c>
      <c r="F158" s="135" t="s">
        <v>264</v>
      </c>
      <c r="G158" s="136" t="s">
        <v>241</v>
      </c>
      <c r="H158" s="137">
        <v>0.95899999999999996</v>
      </c>
      <c r="I158" s="138"/>
      <c r="J158" s="139">
        <f>ROUND(I158*H158,2)</f>
        <v>0</v>
      </c>
      <c r="K158" s="135" t="s">
        <v>197</v>
      </c>
      <c r="L158" s="33"/>
      <c r="M158" s="140" t="s">
        <v>19</v>
      </c>
      <c r="N158" s="141" t="s">
        <v>46</v>
      </c>
      <c r="P158" s="142">
        <f>O158*H158</f>
        <v>0</v>
      </c>
      <c r="Q158" s="142">
        <v>1.0900000000000001</v>
      </c>
      <c r="R158" s="142">
        <f>Q158*H158</f>
        <v>1.04531</v>
      </c>
      <c r="S158" s="142">
        <v>0</v>
      </c>
      <c r="T158" s="143">
        <f>S158*H158</f>
        <v>0</v>
      </c>
      <c r="AR158" s="144" t="s">
        <v>193</v>
      </c>
      <c r="AT158" s="144" t="s">
        <v>189</v>
      </c>
      <c r="AU158" s="144" t="s">
        <v>87</v>
      </c>
      <c r="AY158" s="18" t="s">
        <v>187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8" t="s">
        <v>87</v>
      </c>
      <c r="BK158" s="145">
        <f>ROUND(I158*H158,2)</f>
        <v>0</v>
      </c>
      <c r="BL158" s="18" t="s">
        <v>193</v>
      </c>
      <c r="BM158" s="144" t="s">
        <v>265</v>
      </c>
    </row>
    <row r="159" spans="2:65" s="1" customFormat="1">
      <c r="B159" s="33"/>
      <c r="D159" s="146" t="s">
        <v>199</v>
      </c>
      <c r="F159" s="147" t="s">
        <v>266</v>
      </c>
      <c r="I159" s="148"/>
      <c r="L159" s="33"/>
      <c r="M159" s="149"/>
      <c r="T159" s="52"/>
      <c r="AT159" s="18" t="s">
        <v>199</v>
      </c>
      <c r="AU159" s="18" t="s">
        <v>87</v>
      </c>
    </row>
    <row r="160" spans="2:65" s="12" customFormat="1">
      <c r="B160" s="150"/>
      <c r="D160" s="151" t="s">
        <v>201</v>
      </c>
      <c r="E160" s="152" t="s">
        <v>19</v>
      </c>
      <c r="F160" s="153" t="s">
        <v>251</v>
      </c>
      <c r="H160" s="152" t="s">
        <v>19</v>
      </c>
      <c r="I160" s="154"/>
      <c r="L160" s="150"/>
      <c r="M160" s="155"/>
      <c r="T160" s="156"/>
      <c r="AT160" s="152" t="s">
        <v>201</v>
      </c>
      <c r="AU160" s="152" t="s">
        <v>87</v>
      </c>
      <c r="AV160" s="12" t="s">
        <v>81</v>
      </c>
      <c r="AW160" s="12" t="s">
        <v>33</v>
      </c>
      <c r="AX160" s="12" t="s">
        <v>74</v>
      </c>
      <c r="AY160" s="152" t="s">
        <v>187</v>
      </c>
    </row>
    <row r="161" spans="2:65" s="12" customFormat="1">
      <c r="B161" s="150"/>
      <c r="D161" s="151" t="s">
        <v>201</v>
      </c>
      <c r="E161" s="152" t="s">
        <v>19</v>
      </c>
      <c r="F161" s="153" t="s">
        <v>260</v>
      </c>
      <c r="H161" s="152" t="s">
        <v>19</v>
      </c>
      <c r="I161" s="154"/>
      <c r="L161" s="150"/>
      <c r="M161" s="155"/>
      <c r="T161" s="156"/>
      <c r="AT161" s="152" t="s">
        <v>201</v>
      </c>
      <c r="AU161" s="152" t="s">
        <v>87</v>
      </c>
      <c r="AV161" s="12" t="s">
        <v>81</v>
      </c>
      <c r="AW161" s="12" t="s">
        <v>33</v>
      </c>
      <c r="AX161" s="12" t="s">
        <v>74</v>
      </c>
      <c r="AY161" s="152" t="s">
        <v>187</v>
      </c>
    </row>
    <row r="162" spans="2:65" s="13" customFormat="1">
      <c r="B162" s="157"/>
      <c r="D162" s="151" t="s">
        <v>201</v>
      </c>
      <c r="E162" s="158" t="s">
        <v>19</v>
      </c>
      <c r="F162" s="159" t="s">
        <v>267</v>
      </c>
      <c r="H162" s="160">
        <v>0.30099999999999999</v>
      </c>
      <c r="I162" s="161"/>
      <c r="L162" s="157"/>
      <c r="M162" s="162"/>
      <c r="T162" s="163"/>
      <c r="AT162" s="158" t="s">
        <v>201</v>
      </c>
      <c r="AU162" s="158" t="s">
        <v>87</v>
      </c>
      <c r="AV162" s="13" t="s">
        <v>87</v>
      </c>
      <c r="AW162" s="13" t="s">
        <v>33</v>
      </c>
      <c r="AX162" s="13" t="s">
        <v>74</v>
      </c>
      <c r="AY162" s="158" t="s">
        <v>187</v>
      </c>
    </row>
    <row r="163" spans="2:65" s="13" customFormat="1">
      <c r="B163" s="157"/>
      <c r="D163" s="151" t="s">
        <v>201</v>
      </c>
      <c r="E163" s="158" t="s">
        <v>19</v>
      </c>
      <c r="F163" s="159" t="s">
        <v>268</v>
      </c>
      <c r="H163" s="160">
        <v>0.154</v>
      </c>
      <c r="I163" s="161"/>
      <c r="L163" s="157"/>
      <c r="M163" s="162"/>
      <c r="T163" s="163"/>
      <c r="AT163" s="158" t="s">
        <v>201</v>
      </c>
      <c r="AU163" s="158" t="s">
        <v>87</v>
      </c>
      <c r="AV163" s="13" t="s">
        <v>87</v>
      </c>
      <c r="AW163" s="13" t="s">
        <v>33</v>
      </c>
      <c r="AX163" s="13" t="s">
        <v>74</v>
      </c>
      <c r="AY163" s="158" t="s">
        <v>187</v>
      </c>
    </row>
    <row r="164" spans="2:65" s="13" customFormat="1">
      <c r="B164" s="157"/>
      <c r="D164" s="151" t="s">
        <v>201</v>
      </c>
      <c r="E164" s="158" t="s">
        <v>19</v>
      </c>
      <c r="F164" s="159" t="s">
        <v>269</v>
      </c>
      <c r="H164" s="160">
        <v>0.12</v>
      </c>
      <c r="I164" s="161"/>
      <c r="L164" s="157"/>
      <c r="M164" s="162"/>
      <c r="T164" s="163"/>
      <c r="AT164" s="158" t="s">
        <v>201</v>
      </c>
      <c r="AU164" s="158" t="s">
        <v>87</v>
      </c>
      <c r="AV164" s="13" t="s">
        <v>87</v>
      </c>
      <c r="AW164" s="13" t="s">
        <v>33</v>
      </c>
      <c r="AX164" s="13" t="s">
        <v>74</v>
      </c>
      <c r="AY164" s="158" t="s">
        <v>187</v>
      </c>
    </row>
    <row r="165" spans="2:65" s="13" customFormat="1">
      <c r="B165" s="157"/>
      <c r="D165" s="151" t="s">
        <v>201</v>
      </c>
      <c r="E165" s="158" t="s">
        <v>19</v>
      </c>
      <c r="F165" s="159" t="s">
        <v>270</v>
      </c>
      <c r="H165" s="160">
        <v>0.1</v>
      </c>
      <c r="I165" s="161"/>
      <c r="L165" s="157"/>
      <c r="M165" s="162"/>
      <c r="T165" s="163"/>
      <c r="AT165" s="158" t="s">
        <v>201</v>
      </c>
      <c r="AU165" s="158" t="s">
        <v>87</v>
      </c>
      <c r="AV165" s="13" t="s">
        <v>87</v>
      </c>
      <c r="AW165" s="13" t="s">
        <v>33</v>
      </c>
      <c r="AX165" s="13" t="s">
        <v>74</v>
      </c>
      <c r="AY165" s="158" t="s">
        <v>187</v>
      </c>
    </row>
    <row r="166" spans="2:65" s="13" customFormat="1">
      <c r="B166" s="157"/>
      <c r="D166" s="151" t="s">
        <v>201</v>
      </c>
      <c r="E166" s="158" t="s">
        <v>19</v>
      </c>
      <c r="F166" s="159" t="s">
        <v>271</v>
      </c>
      <c r="H166" s="160">
        <v>0.158</v>
      </c>
      <c r="I166" s="161"/>
      <c r="L166" s="157"/>
      <c r="M166" s="162"/>
      <c r="T166" s="163"/>
      <c r="AT166" s="158" t="s">
        <v>201</v>
      </c>
      <c r="AU166" s="158" t="s">
        <v>87</v>
      </c>
      <c r="AV166" s="13" t="s">
        <v>87</v>
      </c>
      <c r="AW166" s="13" t="s">
        <v>33</v>
      </c>
      <c r="AX166" s="13" t="s">
        <v>74</v>
      </c>
      <c r="AY166" s="158" t="s">
        <v>187</v>
      </c>
    </row>
    <row r="167" spans="2:65" s="13" customFormat="1">
      <c r="B167" s="157"/>
      <c r="D167" s="151" t="s">
        <v>201</v>
      </c>
      <c r="E167" s="158" t="s">
        <v>19</v>
      </c>
      <c r="F167" s="159" t="s">
        <v>272</v>
      </c>
      <c r="H167" s="160">
        <v>0.126</v>
      </c>
      <c r="I167" s="161"/>
      <c r="L167" s="157"/>
      <c r="M167" s="162"/>
      <c r="T167" s="163"/>
      <c r="AT167" s="158" t="s">
        <v>201</v>
      </c>
      <c r="AU167" s="158" t="s">
        <v>87</v>
      </c>
      <c r="AV167" s="13" t="s">
        <v>87</v>
      </c>
      <c r="AW167" s="13" t="s">
        <v>33</v>
      </c>
      <c r="AX167" s="13" t="s">
        <v>74</v>
      </c>
      <c r="AY167" s="158" t="s">
        <v>187</v>
      </c>
    </row>
    <row r="168" spans="2:65" s="15" customFormat="1">
      <c r="B168" s="171"/>
      <c r="D168" s="151" t="s">
        <v>201</v>
      </c>
      <c r="E168" s="172" t="s">
        <v>19</v>
      </c>
      <c r="F168" s="173" t="s">
        <v>207</v>
      </c>
      <c r="H168" s="174">
        <v>0.95899999999999996</v>
      </c>
      <c r="I168" s="175"/>
      <c r="L168" s="171"/>
      <c r="M168" s="176"/>
      <c r="T168" s="177"/>
      <c r="AT168" s="172" t="s">
        <v>201</v>
      </c>
      <c r="AU168" s="172" t="s">
        <v>87</v>
      </c>
      <c r="AV168" s="15" t="s">
        <v>193</v>
      </c>
      <c r="AW168" s="15" t="s">
        <v>33</v>
      </c>
      <c r="AX168" s="15" t="s">
        <v>81</v>
      </c>
      <c r="AY168" s="172" t="s">
        <v>187</v>
      </c>
    </row>
    <row r="169" spans="2:65" s="1" customFormat="1" ht="37.950000000000003" customHeight="1">
      <c r="B169" s="33"/>
      <c r="C169" s="133" t="s">
        <v>8</v>
      </c>
      <c r="D169" s="133" t="s">
        <v>189</v>
      </c>
      <c r="E169" s="134" t="s">
        <v>273</v>
      </c>
      <c r="F169" s="135" t="s">
        <v>274</v>
      </c>
      <c r="G169" s="136" t="s">
        <v>138</v>
      </c>
      <c r="H169" s="137">
        <v>6.6520000000000001</v>
      </c>
      <c r="I169" s="138"/>
      <c r="J169" s="139">
        <f>ROUND(I169*H169,2)</f>
        <v>0</v>
      </c>
      <c r="K169" s="135" t="s">
        <v>197</v>
      </c>
      <c r="L169" s="33"/>
      <c r="M169" s="140" t="s">
        <v>19</v>
      </c>
      <c r="N169" s="141" t="s">
        <v>46</v>
      </c>
      <c r="P169" s="142">
        <f>O169*H169</f>
        <v>0</v>
      </c>
      <c r="Q169" s="142">
        <v>0.17818400000000001</v>
      </c>
      <c r="R169" s="142">
        <f>Q169*H169</f>
        <v>1.1852799680000001</v>
      </c>
      <c r="S169" s="142">
        <v>0</v>
      </c>
      <c r="T169" s="143">
        <f>S169*H169</f>
        <v>0</v>
      </c>
      <c r="AR169" s="144" t="s">
        <v>193</v>
      </c>
      <c r="AT169" s="144" t="s">
        <v>189</v>
      </c>
      <c r="AU169" s="144" t="s">
        <v>87</v>
      </c>
      <c r="AY169" s="18" t="s">
        <v>187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8" t="s">
        <v>87</v>
      </c>
      <c r="BK169" s="145">
        <f>ROUND(I169*H169,2)</f>
        <v>0</v>
      </c>
      <c r="BL169" s="18" t="s">
        <v>193</v>
      </c>
      <c r="BM169" s="144" t="s">
        <v>275</v>
      </c>
    </row>
    <row r="170" spans="2:65" s="1" customFormat="1">
      <c r="B170" s="33"/>
      <c r="D170" s="146" t="s">
        <v>199</v>
      </c>
      <c r="F170" s="147" t="s">
        <v>276</v>
      </c>
      <c r="I170" s="148"/>
      <c r="L170" s="33"/>
      <c r="M170" s="149"/>
      <c r="T170" s="52"/>
      <c r="AT170" s="18" t="s">
        <v>199</v>
      </c>
      <c r="AU170" s="18" t="s">
        <v>87</v>
      </c>
    </row>
    <row r="171" spans="2:65" s="12" customFormat="1">
      <c r="B171" s="150"/>
      <c r="D171" s="151" t="s">
        <v>201</v>
      </c>
      <c r="E171" s="152" t="s">
        <v>19</v>
      </c>
      <c r="F171" s="153" t="s">
        <v>251</v>
      </c>
      <c r="H171" s="152" t="s">
        <v>19</v>
      </c>
      <c r="I171" s="154"/>
      <c r="L171" s="150"/>
      <c r="M171" s="155"/>
      <c r="T171" s="156"/>
      <c r="AT171" s="152" t="s">
        <v>201</v>
      </c>
      <c r="AU171" s="152" t="s">
        <v>87</v>
      </c>
      <c r="AV171" s="12" t="s">
        <v>81</v>
      </c>
      <c r="AW171" s="12" t="s">
        <v>33</v>
      </c>
      <c r="AX171" s="12" t="s">
        <v>74</v>
      </c>
      <c r="AY171" s="152" t="s">
        <v>187</v>
      </c>
    </row>
    <row r="172" spans="2:65" s="13" customFormat="1">
      <c r="B172" s="157"/>
      <c r="D172" s="151" t="s">
        <v>201</v>
      </c>
      <c r="E172" s="158" t="s">
        <v>19</v>
      </c>
      <c r="F172" s="159" t="s">
        <v>277</v>
      </c>
      <c r="H172" s="160">
        <v>0.76</v>
      </c>
      <c r="I172" s="161"/>
      <c r="L172" s="157"/>
      <c r="M172" s="162"/>
      <c r="T172" s="163"/>
      <c r="AT172" s="158" t="s">
        <v>201</v>
      </c>
      <c r="AU172" s="158" t="s">
        <v>87</v>
      </c>
      <c r="AV172" s="13" t="s">
        <v>87</v>
      </c>
      <c r="AW172" s="13" t="s">
        <v>33</v>
      </c>
      <c r="AX172" s="13" t="s">
        <v>74</v>
      </c>
      <c r="AY172" s="158" t="s">
        <v>187</v>
      </c>
    </row>
    <row r="173" spans="2:65" s="13" customFormat="1">
      <c r="B173" s="157"/>
      <c r="D173" s="151" t="s">
        <v>201</v>
      </c>
      <c r="E173" s="158" t="s">
        <v>19</v>
      </c>
      <c r="F173" s="159" t="s">
        <v>278</v>
      </c>
      <c r="H173" s="160">
        <v>0.66</v>
      </c>
      <c r="I173" s="161"/>
      <c r="L173" s="157"/>
      <c r="M173" s="162"/>
      <c r="T173" s="163"/>
      <c r="AT173" s="158" t="s">
        <v>201</v>
      </c>
      <c r="AU173" s="158" t="s">
        <v>87</v>
      </c>
      <c r="AV173" s="13" t="s">
        <v>87</v>
      </c>
      <c r="AW173" s="13" t="s">
        <v>33</v>
      </c>
      <c r="AX173" s="13" t="s">
        <v>74</v>
      </c>
      <c r="AY173" s="158" t="s">
        <v>187</v>
      </c>
    </row>
    <row r="174" spans="2:65" s="13" customFormat="1">
      <c r="B174" s="157"/>
      <c r="D174" s="151" t="s">
        <v>201</v>
      </c>
      <c r="E174" s="158" t="s">
        <v>19</v>
      </c>
      <c r="F174" s="159" t="s">
        <v>279</v>
      </c>
      <c r="H174" s="160">
        <v>2.2280000000000002</v>
      </c>
      <c r="I174" s="161"/>
      <c r="L174" s="157"/>
      <c r="M174" s="162"/>
      <c r="T174" s="163"/>
      <c r="AT174" s="158" t="s">
        <v>201</v>
      </c>
      <c r="AU174" s="158" t="s">
        <v>87</v>
      </c>
      <c r="AV174" s="13" t="s">
        <v>87</v>
      </c>
      <c r="AW174" s="13" t="s">
        <v>33</v>
      </c>
      <c r="AX174" s="13" t="s">
        <v>74</v>
      </c>
      <c r="AY174" s="158" t="s">
        <v>187</v>
      </c>
    </row>
    <row r="175" spans="2:65" s="13" customFormat="1">
      <c r="B175" s="157"/>
      <c r="D175" s="151" t="s">
        <v>201</v>
      </c>
      <c r="E175" s="158" t="s">
        <v>19</v>
      </c>
      <c r="F175" s="159" t="s">
        <v>280</v>
      </c>
      <c r="H175" s="160">
        <v>1.18</v>
      </c>
      <c r="I175" s="161"/>
      <c r="L175" s="157"/>
      <c r="M175" s="162"/>
      <c r="T175" s="163"/>
      <c r="AT175" s="158" t="s">
        <v>201</v>
      </c>
      <c r="AU175" s="158" t="s">
        <v>87</v>
      </c>
      <c r="AV175" s="13" t="s">
        <v>87</v>
      </c>
      <c r="AW175" s="13" t="s">
        <v>33</v>
      </c>
      <c r="AX175" s="13" t="s">
        <v>74</v>
      </c>
      <c r="AY175" s="158" t="s">
        <v>187</v>
      </c>
    </row>
    <row r="176" spans="2:65" s="13" customFormat="1">
      <c r="B176" s="157"/>
      <c r="D176" s="151" t="s">
        <v>201</v>
      </c>
      <c r="E176" s="158" t="s">
        <v>19</v>
      </c>
      <c r="F176" s="159" t="s">
        <v>281</v>
      </c>
      <c r="H176" s="160">
        <v>0.70399999999999996</v>
      </c>
      <c r="I176" s="161"/>
      <c r="L176" s="157"/>
      <c r="M176" s="162"/>
      <c r="T176" s="163"/>
      <c r="AT176" s="158" t="s">
        <v>201</v>
      </c>
      <c r="AU176" s="158" t="s">
        <v>87</v>
      </c>
      <c r="AV176" s="13" t="s">
        <v>87</v>
      </c>
      <c r="AW176" s="13" t="s">
        <v>33</v>
      </c>
      <c r="AX176" s="13" t="s">
        <v>74</v>
      </c>
      <c r="AY176" s="158" t="s">
        <v>187</v>
      </c>
    </row>
    <row r="177" spans="2:65" s="13" customFormat="1">
      <c r="B177" s="157"/>
      <c r="D177" s="151" t="s">
        <v>201</v>
      </c>
      <c r="E177" s="158" t="s">
        <v>19</v>
      </c>
      <c r="F177" s="159" t="s">
        <v>282</v>
      </c>
      <c r="H177" s="160">
        <v>1.1200000000000001</v>
      </c>
      <c r="I177" s="161"/>
      <c r="L177" s="157"/>
      <c r="M177" s="162"/>
      <c r="T177" s="163"/>
      <c r="AT177" s="158" t="s">
        <v>201</v>
      </c>
      <c r="AU177" s="158" t="s">
        <v>87</v>
      </c>
      <c r="AV177" s="13" t="s">
        <v>87</v>
      </c>
      <c r="AW177" s="13" t="s">
        <v>33</v>
      </c>
      <c r="AX177" s="13" t="s">
        <v>74</v>
      </c>
      <c r="AY177" s="158" t="s">
        <v>187</v>
      </c>
    </row>
    <row r="178" spans="2:65" s="15" customFormat="1">
      <c r="B178" s="171"/>
      <c r="D178" s="151" t="s">
        <v>201</v>
      </c>
      <c r="E178" s="172" t="s">
        <v>19</v>
      </c>
      <c r="F178" s="173" t="s">
        <v>207</v>
      </c>
      <c r="H178" s="174">
        <v>6.6520000000000001</v>
      </c>
      <c r="I178" s="175"/>
      <c r="L178" s="171"/>
      <c r="M178" s="176"/>
      <c r="T178" s="177"/>
      <c r="AT178" s="172" t="s">
        <v>201</v>
      </c>
      <c r="AU178" s="172" t="s">
        <v>87</v>
      </c>
      <c r="AV178" s="15" t="s">
        <v>193</v>
      </c>
      <c r="AW178" s="15" t="s">
        <v>33</v>
      </c>
      <c r="AX178" s="15" t="s">
        <v>81</v>
      </c>
      <c r="AY178" s="172" t="s">
        <v>187</v>
      </c>
    </row>
    <row r="179" spans="2:65" s="1" customFormat="1" ht="44.25" customHeight="1">
      <c r="B179" s="33"/>
      <c r="C179" s="133" t="s">
        <v>283</v>
      </c>
      <c r="D179" s="133" t="s">
        <v>189</v>
      </c>
      <c r="E179" s="134" t="s">
        <v>284</v>
      </c>
      <c r="F179" s="135" t="s">
        <v>285</v>
      </c>
      <c r="G179" s="136" t="s">
        <v>138</v>
      </c>
      <c r="H179" s="137">
        <v>13.384</v>
      </c>
      <c r="I179" s="138"/>
      <c r="J179" s="139">
        <f>ROUND(I179*H179,2)</f>
        <v>0</v>
      </c>
      <c r="K179" s="135" t="s">
        <v>197</v>
      </c>
      <c r="L179" s="33"/>
      <c r="M179" s="140" t="s">
        <v>19</v>
      </c>
      <c r="N179" s="141" t="s">
        <v>46</v>
      </c>
      <c r="P179" s="142">
        <f>O179*H179</f>
        <v>0</v>
      </c>
      <c r="Q179" s="142">
        <v>7.8469999999999998E-3</v>
      </c>
      <c r="R179" s="142">
        <f>Q179*H179</f>
        <v>0.105024248</v>
      </c>
      <c r="S179" s="142">
        <v>0</v>
      </c>
      <c r="T179" s="143">
        <f>S179*H179</f>
        <v>0</v>
      </c>
      <c r="AR179" s="144" t="s">
        <v>193</v>
      </c>
      <c r="AT179" s="144" t="s">
        <v>189</v>
      </c>
      <c r="AU179" s="144" t="s">
        <v>87</v>
      </c>
      <c r="AY179" s="18" t="s">
        <v>187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8" t="s">
        <v>87</v>
      </c>
      <c r="BK179" s="145">
        <f>ROUND(I179*H179,2)</f>
        <v>0</v>
      </c>
      <c r="BL179" s="18" t="s">
        <v>193</v>
      </c>
      <c r="BM179" s="144" t="s">
        <v>286</v>
      </c>
    </row>
    <row r="180" spans="2:65" s="1" customFormat="1">
      <c r="B180" s="33"/>
      <c r="D180" s="146" t="s">
        <v>199</v>
      </c>
      <c r="F180" s="147" t="s">
        <v>287</v>
      </c>
      <c r="I180" s="148"/>
      <c r="L180" s="33"/>
      <c r="M180" s="149"/>
      <c r="T180" s="52"/>
      <c r="AT180" s="18" t="s">
        <v>199</v>
      </c>
      <c r="AU180" s="18" t="s">
        <v>87</v>
      </c>
    </row>
    <row r="181" spans="2:65" s="12" customFormat="1">
      <c r="B181" s="150"/>
      <c r="D181" s="151" t="s">
        <v>201</v>
      </c>
      <c r="E181" s="152" t="s">
        <v>19</v>
      </c>
      <c r="F181" s="153" t="s">
        <v>251</v>
      </c>
      <c r="H181" s="152" t="s">
        <v>19</v>
      </c>
      <c r="I181" s="154"/>
      <c r="L181" s="150"/>
      <c r="M181" s="155"/>
      <c r="T181" s="156"/>
      <c r="AT181" s="152" t="s">
        <v>201</v>
      </c>
      <c r="AU181" s="152" t="s">
        <v>87</v>
      </c>
      <c r="AV181" s="12" t="s">
        <v>81</v>
      </c>
      <c r="AW181" s="12" t="s">
        <v>33</v>
      </c>
      <c r="AX181" s="12" t="s">
        <v>74</v>
      </c>
      <c r="AY181" s="152" t="s">
        <v>187</v>
      </c>
    </row>
    <row r="182" spans="2:65" s="13" customFormat="1">
      <c r="B182" s="157"/>
      <c r="D182" s="151" t="s">
        <v>201</v>
      </c>
      <c r="E182" s="158" t="s">
        <v>19</v>
      </c>
      <c r="F182" s="159" t="s">
        <v>288</v>
      </c>
      <c r="H182" s="160">
        <v>1.1399999999999999</v>
      </c>
      <c r="I182" s="161"/>
      <c r="L182" s="157"/>
      <c r="M182" s="162"/>
      <c r="T182" s="163"/>
      <c r="AT182" s="158" t="s">
        <v>201</v>
      </c>
      <c r="AU182" s="158" t="s">
        <v>87</v>
      </c>
      <c r="AV182" s="13" t="s">
        <v>87</v>
      </c>
      <c r="AW182" s="13" t="s">
        <v>33</v>
      </c>
      <c r="AX182" s="13" t="s">
        <v>74</v>
      </c>
      <c r="AY182" s="158" t="s">
        <v>187</v>
      </c>
    </row>
    <row r="183" spans="2:65" s="13" customFormat="1">
      <c r="B183" s="157"/>
      <c r="D183" s="151" t="s">
        <v>201</v>
      </c>
      <c r="E183" s="158" t="s">
        <v>19</v>
      </c>
      <c r="F183" s="159" t="s">
        <v>289</v>
      </c>
      <c r="H183" s="160">
        <v>0.99</v>
      </c>
      <c r="I183" s="161"/>
      <c r="L183" s="157"/>
      <c r="M183" s="162"/>
      <c r="T183" s="163"/>
      <c r="AT183" s="158" t="s">
        <v>201</v>
      </c>
      <c r="AU183" s="158" t="s">
        <v>87</v>
      </c>
      <c r="AV183" s="13" t="s">
        <v>87</v>
      </c>
      <c r="AW183" s="13" t="s">
        <v>33</v>
      </c>
      <c r="AX183" s="13" t="s">
        <v>74</v>
      </c>
      <c r="AY183" s="158" t="s">
        <v>187</v>
      </c>
    </row>
    <row r="184" spans="2:65" s="13" customFormat="1">
      <c r="B184" s="157"/>
      <c r="D184" s="151" t="s">
        <v>201</v>
      </c>
      <c r="E184" s="158" t="s">
        <v>19</v>
      </c>
      <c r="F184" s="159" t="s">
        <v>290</v>
      </c>
      <c r="H184" s="160">
        <v>3.3420000000000001</v>
      </c>
      <c r="I184" s="161"/>
      <c r="L184" s="157"/>
      <c r="M184" s="162"/>
      <c r="T184" s="163"/>
      <c r="AT184" s="158" t="s">
        <v>201</v>
      </c>
      <c r="AU184" s="158" t="s">
        <v>87</v>
      </c>
      <c r="AV184" s="13" t="s">
        <v>87</v>
      </c>
      <c r="AW184" s="13" t="s">
        <v>33</v>
      </c>
      <c r="AX184" s="13" t="s">
        <v>74</v>
      </c>
      <c r="AY184" s="158" t="s">
        <v>187</v>
      </c>
    </row>
    <row r="185" spans="2:65" s="13" customFormat="1">
      <c r="B185" s="157"/>
      <c r="D185" s="151" t="s">
        <v>201</v>
      </c>
      <c r="E185" s="158" t="s">
        <v>19</v>
      </c>
      <c r="F185" s="159" t="s">
        <v>291</v>
      </c>
      <c r="H185" s="160">
        <v>3.448</v>
      </c>
      <c r="I185" s="161"/>
      <c r="L185" s="157"/>
      <c r="M185" s="162"/>
      <c r="T185" s="163"/>
      <c r="AT185" s="158" t="s">
        <v>201</v>
      </c>
      <c r="AU185" s="158" t="s">
        <v>87</v>
      </c>
      <c r="AV185" s="13" t="s">
        <v>87</v>
      </c>
      <c r="AW185" s="13" t="s">
        <v>33</v>
      </c>
      <c r="AX185" s="13" t="s">
        <v>74</v>
      </c>
      <c r="AY185" s="158" t="s">
        <v>187</v>
      </c>
    </row>
    <row r="186" spans="2:65" s="13" customFormat="1">
      <c r="B186" s="157"/>
      <c r="D186" s="151" t="s">
        <v>201</v>
      </c>
      <c r="E186" s="158" t="s">
        <v>19</v>
      </c>
      <c r="F186" s="159" t="s">
        <v>292</v>
      </c>
      <c r="H186" s="160">
        <v>1.9330000000000001</v>
      </c>
      <c r="I186" s="161"/>
      <c r="L186" s="157"/>
      <c r="M186" s="162"/>
      <c r="T186" s="163"/>
      <c r="AT186" s="158" t="s">
        <v>201</v>
      </c>
      <c r="AU186" s="158" t="s">
        <v>87</v>
      </c>
      <c r="AV186" s="13" t="s">
        <v>87</v>
      </c>
      <c r="AW186" s="13" t="s">
        <v>33</v>
      </c>
      <c r="AX186" s="13" t="s">
        <v>74</v>
      </c>
      <c r="AY186" s="158" t="s">
        <v>187</v>
      </c>
    </row>
    <row r="187" spans="2:65" s="13" customFormat="1">
      <c r="B187" s="157"/>
      <c r="D187" s="151" t="s">
        <v>201</v>
      </c>
      <c r="E187" s="158" t="s">
        <v>19</v>
      </c>
      <c r="F187" s="159" t="s">
        <v>293</v>
      </c>
      <c r="H187" s="160">
        <v>2.5310000000000001</v>
      </c>
      <c r="I187" s="161"/>
      <c r="L187" s="157"/>
      <c r="M187" s="162"/>
      <c r="T187" s="163"/>
      <c r="AT187" s="158" t="s">
        <v>201</v>
      </c>
      <c r="AU187" s="158" t="s">
        <v>87</v>
      </c>
      <c r="AV187" s="13" t="s">
        <v>87</v>
      </c>
      <c r="AW187" s="13" t="s">
        <v>33</v>
      </c>
      <c r="AX187" s="13" t="s">
        <v>74</v>
      </c>
      <c r="AY187" s="158" t="s">
        <v>187</v>
      </c>
    </row>
    <row r="188" spans="2:65" s="15" customFormat="1">
      <c r="B188" s="171"/>
      <c r="D188" s="151" t="s">
        <v>201</v>
      </c>
      <c r="E188" s="172" t="s">
        <v>19</v>
      </c>
      <c r="F188" s="173" t="s">
        <v>207</v>
      </c>
      <c r="H188" s="174">
        <v>13.384</v>
      </c>
      <c r="I188" s="175"/>
      <c r="L188" s="171"/>
      <c r="M188" s="176"/>
      <c r="T188" s="177"/>
      <c r="AT188" s="172" t="s">
        <v>201</v>
      </c>
      <c r="AU188" s="172" t="s">
        <v>87</v>
      </c>
      <c r="AV188" s="15" t="s">
        <v>193</v>
      </c>
      <c r="AW188" s="15" t="s">
        <v>33</v>
      </c>
      <c r="AX188" s="15" t="s">
        <v>81</v>
      </c>
      <c r="AY188" s="172" t="s">
        <v>187</v>
      </c>
    </row>
    <row r="189" spans="2:65" s="11" customFormat="1" ht="22.95" customHeight="1">
      <c r="B189" s="121"/>
      <c r="D189" s="122" t="s">
        <v>73</v>
      </c>
      <c r="E189" s="131" t="s">
        <v>245</v>
      </c>
      <c r="F189" s="131" t="s">
        <v>294</v>
      </c>
      <c r="I189" s="124"/>
      <c r="J189" s="132">
        <f>BK189</f>
        <v>0</v>
      </c>
      <c r="L189" s="121"/>
      <c r="M189" s="126"/>
      <c r="P189" s="127">
        <f>SUM(P190:P365)</f>
        <v>0</v>
      </c>
      <c r="R189" s="127">
        <f>SUM(R190:R365)</f>
        <v>0</v>
      </c>
      <c r="T189" s="128">
        <f>SUM(T190:T365)</f>
        <v>170.1419460000001</v>
      </c>
      <c r="AR189" s="122" t="s">
        <v>81</v>
      </c>
      <c r="AT189" s="129" t="s">
        <v>73</v>
      </c>
      <c r="AU189" s="129" t="s">
        <v>81</v>
      </c>
      <c r="AY189" s="122" t="s">
        <v>187</v>
      </c>
      <c r="BK189" s="130">
        <f>SUM(BK190:BK365)</f>
        <v>0</v>
      </c>
    </row>
    <row r="190" spans="2:65" s="1" customFormat="1" ht="16.5" customHeight="1">
      <c r="B190" s="33"/>
      <c r="C190" s="133" t="s">
        <v>295</v>
      </c>
      <c r="D190" s="133" t="s">
        <v>189</v>
      </c>
      <c r="E190" s="134" t="s">
        <v>296</v>
      </c>
      <c r="F190" s="135" t="s">
        <v>297</v>
      </c>
      <c r="G190" s="136" t="s">
        <v>142</v>
      </c>
      <c r="H190" s="137">
        <v>6.9139999999999997</v>
      </c>
      <c r="I190" s="138"/>
      <c r="J190" s="139">
        <f>ROUND(I190*H190,2)</f>
        <v>0</v>
      </c>
      <c r="K190" s="135" t="s">
        <v>197</v>
      </c>
      <c r="L190" s="33"/>
      <c r="M190" s="140" t="s">
        <v>19</v>
      </c>
      <c r="N190" s="141" t="s">
        <v>46</v>
      </c>
      <c r="P190" s="142">
        <f>O190*H190</f>
        <v>0</v>
      </c>
      <c r="Q190" s="142">
        <v>0</v>
      </c>
      <c r="R190" s="142">
        <f>Q190*H190</f>
        <v>0</v>
      </c>
      <c r="S190" s="142">
        <v>2</v>
      </c>
      <c r="T190" s="143">
        <f>S190*H190</f>
        <v>13.827999999999999</v>
      </c>
      <c r="AR190" s="144" t="s">
        <v>193</v>
      </c>
      <c r="AT190" s="144" t="s">
        <v>189</v>
      </c>
      <c r="AU190" s="144" t="s">
        <v>87</v>
      </c>
      <c r="AY190" s="18" t="s">
        <v>187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8" t="s">
        <v>87</v>
      </c>
      <c r="BK190" s="145">
        <f>ROUND(I190*H190,2)</f>
        <v>0</v>
      </c>
      <c r="BL190" s="18" t="s">
        <v>193</v>
      </c>
      <c r="BM190" s="144" t="s">
        <v>298</v>
      </c>
    </row>
    <row r="191" spans="2:65" s="1" customFormat="1">
      <c r="B191" s="33"/>
      <c r="D191" s="146" t="s">
        <v>199</v>
      </c>
      <c r="F191" s="147" t="s">
        <v>299</v>
      </c>
      <c r="I191" s="148"/>
      <c r="L191" s="33"/>
      <c r="M191" s="149"/>
      <c r="T191" s="52"/>
      <c r="AT191" s="18" t="s">
        <v>199</v>
      </c>
      <c r="AU191" s="18" t="s">
        <v>87</v>
      </c>
    </row>
    <row r="192" spans="2:65" s="12" customFormat="1">
      <c r="B192" s="150"/>
      <c r="D192" s="151" t="s">
        <v>201</v>
      </c>
      <c r="E192" s="152" t="s">
        <v>19</v>
      </c>
      <c r="F192" s="153" t="s">
        <v>202</v>
      </c>
      <c r="H192" s="152" t="s">
        <v>19</v>
      </c>
      <c r="I192" s="154"/>
      <c r="L192" s="150"/>
      <c r="M192" s="155"/>
      <c r="T192" s="156"/>
      <c r="AT192" s="152" t="s">
        <v>201</v>
      </c>
      <c r="AU192" s="152" t="s">
        <v>87</v>
      </c>
      <c r="AV192" s="12" t="s">
        <v>81</v>
      </c>
      <c r="AW192" s="12" t="s">
        <v>33</v>
      </c>
      <c r="AX192" s="12" t="s">
        <v>74</v>
      </c>
      <c r="AY192" s="152" t="s">
        <v>187</v>
      </c>
    </row>
    <row r="193" spans="2:65" s="12" customFormat="1">
      <c r="B193" s="150"/>
      <c r="D193" s="151" t="s">
        <v>201</v>
      </c>
      <c r="E193" s="152" t="s">
        <v>19</v>
      </c>
      <c r="F193" s="153" t="s">
        <v>300</v>
      </c>
      <c r="H193" s="152" t="s">
        <v>19</v>
      </c>
      <c r="I193" s="154"/>
      <c r="L193" s="150"/>
      <c r="M193" s="155"/>
      <c r="T193" s="156"/>
      <c r="AT193" s="152" t="s">
        <v>201</v>
      </c>
      <c r="AU193" s="152" t="s">
        <v>87</v>
      </c>
      <c r="AV193" s="12" t="s">
        <v>81</v>
      </c>
      <c r="AW193" s="12" t="s">
        <v>33</v>
      </c>
      <c r="AX193" s="12" t="s">
        <v>74</v>
      </c>
      <c r="AY193" s="152" t="s">
        <v>187</v>
      </c>
    </row>
    <row r="194" spans="2:65" s="13" customFormat="1">
      <c r="B194" s="157"/>
      <c r="D194" s="151" t="s">
        <v>201</v>
      </c>
      <c r="E194" s="158" t="s">
        <v>19</v>
      </c>
      <c r="F194" s="159" t="s">
        <v>301</v>
      </c>
      <c r="H194" s="160">
        <v>1.962</v>
      </c>
      <c r="I194" s="161"/>
      <c r="L194" s="157"/>
      <c r="M194" s="162"/>
      <c r="T194" s="163"/>
      <c r="AT194" s="158" t="s">
        <v>201</v>
      </c>
      <c r="AU194" s="158" t="s">
        <v>87</v>
      </c>
      <c r="AV194" s="13" t="s">
        <v>87</v>
      </c>
      <c r="AW194" s="13" t="s">
        <v>33</v>
      </c>
      <c r="AX194" s="13" t="s">
        <v>74</v>
      </c>
      <c r="AY194" s="158" t="s">
        <v>187</v>
      </c>
    </row>
    <row r="195" spans="2:65" s="13" customFormat="1">
      <c r="B195" s="157"/>
      <c r="D195" s="151" t="s">
        <v>201</v>
      </c>
      <c r="E195" s="158" t="s">
        <v>19</v>
      </c>
      <c r="F195" s="159" t="s">
        <v>302</v>
      </c>
      <c r="H195" s="160">
        <v>4.952</v>
      </c>
      <c r="I195" s="161"/>
      <c r="L195" s="157"/>
      <c r="M195" s="162"/>
      <c r="T195" s="163"/>
      <c r="AT195" s="158" t="s">
        <v>201</v>
      </c>
      <c r="AU195" s="158" t="s">
        <v>87</v>
      </c>
      <c r="AV195" s="13" t="s">
        <v>87</v>
      </c>
      <c r="AW195" s="13" t="s">
        <v>33</v>
      </c>
      <c r="AX195" s="13" t="s">
        <v>74</v>
      </c>
      <c r="AY195" s="158" t="s">
        <v>187</v>
      </c>
    </row>
    <row r="196" spans="2:65" s="15" customFormat="1">
      <c r="B196" s="171"/>
      <c r="D196" s="151" t="s">
        <v>201</v>
      </c>
      <c r="E196" s="172" t="s">
        <v>19</v>
      </c>
      <c r="F196" s="173" t="s">
        <v>207</v>
      </c>
      <c r="H196" s="174">
        <v>6.9139999999999997</v>
      </c>
      <c r="I196" s="175"/>
      <c r="L196" s="171"/>
      <c r="M196" s="176"/>
      <c r="T196" s="177"/>
      <c r="AT196" s="172" t="s">
        <v>201</v>
      </c>
      <c r="AU196" s="172" t="s">
        <v>87</v>
      </c>
      <c r="AV196" s="15" t="s">
        <v>193</v>
      </c>
      <c r="AW196" s="15" t="s">
        <v>33</v>
      </c>
      <c r="AX196" s="15" t="s">
        <v>81</v>
      </c>
      <c r="AY196" s="172" t="s">
        <v>187</v>
      </c>
    </row>
    <row r="197" spans="2:65" s="1" customFormat="1" ht="49.2" customHeight="1">
      <c r="B197" s="33"/>
      <c r="C197" s="133" t="s">
        <v>303</v>
      </c>
      <c r="D197" s="133" t="s">
        <v>189</v>
      </c>
      <c r="E197" s="134" t="s">
        <v>304</v>
      </c>
      <c r="F197" s="135" t="s">
        <v>305</v>
      </c>
      <c r="G197" s="136" t="s">
        <v>142</v>
      </c>
      <c r="H197" s="137">
        <v>40.597000000000001</v>
      </c>
      <c r="I197" s="138"/>
      <c r="J197" s="139">
        <f>ROUND(I197*H197,2)</f>
        <v>0</v>
      </c>
      <c r="K197" s="135" t="s">
        <v>197</v>
      </c>
      <c r="L197" s="33"/>
      <c r="M197" s="140" t="s">
        <v>19</v>
      </c>
      <c r="N197" s="141" t="s">
        <v>46</v>
      </c>
      <c r="P197" s="142">
        <f>O197*H197</f>
        <v>0</v>
      </c>
      <c r="Q197" s="142">
        <v>0</v>
      </c>
      <c r="R197" s="142">
        <f>Q197*H197</f>
        <v>0</v>
      </c>
      <c r="S197" s="142">
        <v>1.8</v>
      </c>
      <c r="T197" s="143">
        <f>S197*H197</f>
        <v>73.074600000000004</v>
      </c>
      <c r="AR197" s="144" t="s">
        <v>193</v>
      </c>
      <c r="AT197" s="144" t="s">
        <v>189</v>
      </c>
      <c r="AU197" s="144" t="s">
        <v>87</v>
      </c>
      <c r="AY197" s="18" t="s">
        <v>187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8" t="s">
        <v>87</v>
      </c>
      <c r="BK197" s="145">
        <f>ROUND(I197*H197,2)</f>
        <v>0</v>
      </c>
      <c r="BL197" s="18" t="s">
        <v>193</v>
      </c>
      <c r="BM197" s="144" t="s">
        <v>306</v>
      </c>
    </row>
    <row r="198" spans="2:65" s="1" customFormat="1">
      <c r="B198" s="33"/>
      <c r="D198" s="146" t="s">
        <v>199</v>
      </c>
      <c r="F198" s="147" t="s">
        <v>307</v>
      </c>
      <c r="I198" s="148"/>
      <c r="L198" s="33"/>
      <c r="M198" s="149"/>
      <c r="T198" s="52"/>
      <c r="AT198" s="18" t="s">
        <v>199</v>
      </c>
      <c r="AU198" s="18" t="s">
        <v>87</v>
      </c>
    </row>
    <row r="199" spans="2:65" s="12" customFormat="1">
      <c r="B199" s="150"/>
      <c r="D199" s="151" t="s">
        <v>201</v>
      </c>
      <c r="E199" s="152" t="s">
        <v>19</v>
      </c>
      <c r="F199" s="153" t="s">
        <v>202</v>
      </c>
      <c r="H199" s="152" t="s">
        <v>19</v>
      </c>
      <c r="I199" s="154"/>
      <c r="L199" s="150"/>
      <c r="M199" s="155"/>
      <c r="T199" s="156"/>
      <c r="AT199" s="152" t="s">
        <v>201</v>
      </c>
      <c r="AU199" s="152" t="s">
        <v>87</v>
      </c>
      <c r="AV199" s="12" t="s">
        <v>81</v>
      </c>
      <c r="AW199" s="12" t="s">
        <v>33</v>
      </c>
      <c r="AX199" s="12" t="s">
        <v>74</v>
      </c>
      <c r="AY199" s="152" t="s">
        <v>187</v>
      </c>
    </row>
    <row r="200" spans="2:65" s="12" customFormat="1">
      <c r="B200" s="150"/>
      <c r="D200" s="151" t="s">
        <v>201</v>
      </c>
      <c r="E200" s="152" t="s">
        <v>19</v>
      </c>
      <c r="F200" s="153" t="s">
        <v>308</v>
      </c>
      <c r="H200" s="152" t="s">
        <v>19</v>
      </c>
      <c r="I200" s="154"/>
      <c r="L200" s="150"/>
      <c r="M200" s="155"/>
      <c r="T200" s="156"/>
      <c r="AT200" s="152" t="s">
        <v>201</v>
      </c>
      <c r="AU200" s="152" t="s">
        <v>87</v>
      </c>
      <c r="AV200" s="12" t="s">
        <v>81</v>
      </c>
      <c r="AW200" s="12" t="s">
        <v>33</v>
      </c>
      <c r="AX200" s="12" t="s">
        <v>74</v>
      </c>
      <c r="AY200" s="152" t="s">
        <v>187</v>
      </c>
    </row>
    <row r="201" spans="2:65" s="12" customFormat="1">
      <c r="B201" s="150"/>
      <c r="D201" s="151" t="s">
        <v>201</v>
      </c>
      <c r="E201" s="152" t="s">
        <v>19</v>
      </c>
      <c r="F201" s="153" t="s">
        <v>309</v>
      </c>
      <c r="H201" s="152" t="s">
        <v>19</v>
      </c>
      <c r="I201" s="154"/>
      <c r="L201" s="150"/>
      <c r="M201" s="155"/>
      <c r="T201" s="156"/>
      <c r="AT201" s="152" t="s">
        <v>201</v>
      </c>
      <c r="AU201" s="152" t="s">
        <v>87</v>
      </c>
      <c r="AV201" s="12" t="s">
        <v>81</v>
      </c>
      <c r="AW201" s="12" t="s">
        <v>33</v>
      </c>
      <c r="AX201" s="12" t="s">
        <v>74</v>
      </c>
      <c r="AY201" s="152" t="s">
        <v>187</v>
      </c>
    </row>
    <row r="202" spans="2:65" s="13" customFormat="1">
      <c r="B202" s="157"/>
      <c r="D202" s="151" t="s">
        <v>201</v>
      </c>
      <c r="E202" s="158" t="s">
        <v>19</v>
      </c>
      <c r="F202" s="159" t="s">
        <v>310</v>
      </c>
      <c r="H202" s="160">
        <v>11.211</v>
      </c>
      <c r="I202" s="161"/>
      <c r="L202" s="157"/>
      <c r="M202" s="162"/>
      <c r="T202" s="163"/>
      <c r="AT202" s="158" t="s">
        <v>201</v>
      </c>
      <c r="AU202" s="158" t="s">
        <v>87</v>
      </c>
      <c r="AV202" s="13" t="s">
        <v>87</v>
      </c>
      <c r="AW202" s="13" t="s">
        <v>33</v>
      </c>
      <c r="AX202" s="13" t="s">
        <v>74</v>
      </c>
      <c r="AY202" s="158" t="s">
        <v>187</v>
      </c>
    </row>
    <row r="203" spans="2:65" s="13" customFormat="1">
      <c r="B203" s="157"/>
      <c r="D203" s="151" t="s">
        <v>201</v>
      </c>
      <c r="E203" s="158" t="s">
        <v>19</v>
      </c>
      <c r="F203" s="159" t="s">
        <v>311</v>
      </c>
      <c r="H203" s="160">
        <v>1.419</v>
      </c>
      <c r="I203" s="161"/>
      <c r="L203" s="157"/>
      <c r="M203" s="162"/>
      <c r="T203" s="163"/>
      <c r="AT203" s="158" t="s">
        <v>201</v>
      </c>
      <c r="AU203" s="158" t="s">
        <v>87</v>
      </c>
      <c r="AV203" s="13" t="s">
        <v>87</v>
      </c>
      <c r="AW203" s="13" t="s">
        <v>33</v>
      </c>
      <c r="AX203" s="13" t="s">
        <v>74</v>
      </c>
      <c r="AY203" s="158" t="s">
        <v>187</v>
      </c>
    </row>
    <row r="204" spans="2:65" s="13" customFormat="1">
      <c r="B204" s="157"/>
      <c r="D204" s="151" t="s">
        <v>201</v>
      </c>
      <c r="E204" s="158" t="s">
        <v>19</v>
      </c>
      <c r="F204" s="159" t="s">
        <v>312</v>
      </c>
      <c r="H204" s="160">
        <v>0.76300000000000001</v>
      </c>
      <c r="I204" s="161"/>
      <c r="L204" s="157"/>
      <c r="M204" s="162"/>
      <c r="T204" s="163"/>
      <c r="AT204" s="158" t="s">
        <v>201</v>
      </c>
      <c r="AU204" s="158" t="s">
        <v>87</v>
      </c>
      <c r="AV204" s="13" t="s">
        <v>87</v>
      </c>
      <c r="AW204" s="13" t="s">
        <v>33</v>
      </c>
      <c r="AX204" s="13" t="s">
        <v>74</v>
      </c>
      <c r="AY204" s="158" t="s">
        <v>187</v>
      </c>
    </row>
    <row r="205" spans="2:65" s="14" customFormat="1">
      <c r="B205" s="164"/>
      <c r="D205" s="151" t="s">
        <v>201</v>
      </c>
      <c r="E205" s="165" t="s">
        <v>19</v>
      </c>
      <c r="F205" s="166" t="s">
        <v>313</v>
      </c>
      <c r="H205" s="167">
        <v>13.393000000000001</v>
      </c>
      <c r="I205" s="168"/>
      <c r="L205" s="164"/>
      <c r="M205" s="169"/>
      <c r="T205" s="170"/>
      <c r="AT205" s="165" t="s">
        <v>201</v>
      </c>
      <c r="AU205" s="165" t="s">
        <v>87</v>
      </c>
      <c r="AV205" s="14" t="s">
        <v>96</v>
      </c>
      <c r="AW205" s="14" t="s">
        <v>33</v>
      </c>
      <c r="AX205" s="14" t="s">
        <v>74</v>
      </c>
      <c r="AY205" s="165" t="s">
        <v>187</v>
      </c>
    </row>
    <row r="206" spans="2:65" s="13" customFormat="1">
      <c r="B206" s="157"/>
      <c r="D206" s="151" t="s">
        <v>201</v>
      </c>
      <c r="E206" s="158" t="s">
        <v>19</v>
      </c>
      <c r="F206" s="159" t="s">
        <v>314</v>
      </c>
      <c r="H206" s="160">
        <v>13.766999999999999</v>
      </c>
      <c r="I206" s="161"/>
      <c r="L206" s="157"/>
      <c r="M206" s="162"/>
      <c r="T206" s="163"/>
      <c r="AT206" s="158" t="s">
        <v>201</v>
      </c>
      <c r="AU206" s="158" t="s">
        <v>87</v>
      </c>
      <c r="AV206" s="13" t="s">
        <v>87</v>
      </c>
      <c r="AW206" s="13" t="s">
        <v>33</v>
      </c>
      <c r="AX206" s="13" t="s">
        <v>74</v>
      </c>
      <c r="AY206" s="158" t="s">
        <v>187</v>
      </c>
    </row>
    <row r="207" spans="2:65" s="13" customFormat="1">
      <c r="B207" s="157"/>
      <c r="D207" s="151" t="s">
        <v>201</v>
      </c>
      <c r="E207" s="158" t="s">
        <v>19</v>
      </c>
      <c r="F207" s="159" t="s">
        <v>315</v>
      </c>
      <c r="H207" s="160">
        <v>5.9260000000000002</v>
      </c>
      <c r="I207" s="161"/>
      <c r="L207" s="157"/>
      <c r="M207" s="162"/>
      <c r="T207" s="163"/>
      <c r="AT207" s="158" t="s">
        <v>201</v>
      </c>
      <c r="AU207" s="158" t="s">
        <v>87</v>
      </c>
      <c r="AV207" s="13" t="s">
        <v>87</v>
      </c>
      <c r="AW207" s="13" t="s">
        <v>33</v>
      </c>
      <c r="AX207" s="13" t="s">
        <v>74</v>
      </c>
      <c r="AY207" s="158" t="s">
        <v>187</v>
      </c>
    </row>
    <row r="208" spans="2:65" s="13" customFormat="1">
      <c r="B208" s="157"/>
      <c r="D208" s="151" t="s">
        <v>201</v>
      </c>
      <c r="E208" s="158" t="s">
        <v>19</v>
      </c>
      <c r="F208" s="159" t="s">
        <v>316</v>
      </c>
      <c r="H208" s="160">
        <v>0.247</v>
      </c>
      <c r="I208" s="161"/>
      <c r="L208" s="157"/>
      <c r="M208" s="162"/>
      <c r="T208" s="163"/>
      <c r="AT208" s="158" t="s">
        <v>201</v>
      </c>
      <c r="AU208" s="158" t="s">
        <v>87</v>
      </c>
      <c r="AV208" s="13" t="s">
        <v>87</v>
      </c>
      <c r="AW208" s="13" t="s">
        <v>33</v>
      </c>
      <c r="AX208" s="13" t="s">
        <v>74</v>
      </c>
      <c r="AY208" s="158" t="s">
        <v>187</v>
      </c>
    </row>
    <row r="209" spans="2:65" s="13" customFormat="1">
      <c r="B209" s="157"/>
      <c r="D209" s="151" t="s">
        <v>201</v>
      </c>
      <c r="E209" s="158" t="s">
        <v>19</v>
      </c>
      <c r="F209" s="159" t="s">
        <v>317</v>
      </c>
      <c r="H209" s="160">
        <v>3.8759999999999999</v>
      </c>
      <c r="I209" s="161"/>
      <c r="L209" s="157"/>
      <c r="M209" s="162"/>
      <c r="T209" s="163"/>
      <c r="AT209" s="158" t="s">
        <v>201</v>
      </c>
      <c r="AU209" s="158" t="s">
        <v>87</v>
      </c>
      <c r="AV209" s="13" t="s">
        <v>87</v>
      </c>
      <c r="AW209" s="13" t="s">
        <v>33</v>
      </c>
      <c r="AX209" s="13" t="s">
        <v>74</v>
      </c>
      <c r="AY209" s="158" t="s">
        <v>187</v>
      </c>
    </row>
    <row r="210" spans="2:65" s="13" customFormat="1">
      <c r="B210" s="157"/>
      <c r="D210" s="151" t="s">
        <v>201</v>
      </c>
      <c r="E210" s="158" t="s">
        <v>19</v>
      </c>
      <c r="F210" s="159" t="s">
        <v>318</v>
      </c>
      <c r="H210" s="160">
        <v>0.75</v>
      </c>
      <c r="I210" s="161"/>
      <c r="L210" s="157"/>
      <c r="M210" s="162"/>
      <c r="T210" s="163"/>
      <c r="AT210" s="158" t="s">
        <v>201</v>
      </c>
      <c r="AU210" s="158" t="s">
        <v>87</v>
      </c>
      <c r="AV210" s="13" t="s">
        <v>87</v>
      </c>
      <c r="AW210" s="13" t="s">
        <v>33</v>
      </c>
      <c r="AX210" s="13" t="s">
        <v>74</v>
      </c>
      <c r="AY210" s="158" t="s">
        <v>187</v>
      </c>
    </row>
    <row r="211" spans="2:65" s="13" customFormat="1">
      <c r="B211" s="157"/>
      <c r="D211" s="151" t="s">
        <v>201</v>
      </c>
      <c r="E211" s="158" t="s">
        <v>19</v>
      </c>
      <c r="F211" s="159" t="s">
        <v>319</v>
      </c>
      <c r="H211" s="160">
        <v>2.6379999999999999</v>
      </c>
      <c r="I211" s="161"/>
      <c r="L211" s="157"/>
      <c r="M211" s="162"/>
      <c r="T211" s="163"/>
      <c r="AT211" s="158" t="s">
        <v>201</v>
      </c>
      <c r="AU211" s="158" t="s">
        <v>87</v>
      </c>
      <c r="AV211" s="13" t="s">
        <v>87</v>
      </c>
      <c r="AW211" s="13" t="s">
        <v>33</v>
      </c>
      <c r="AX211" s="13" t="s">
        <v>74</v>
      </c>
      <c r="AY211" s="158" t="s">
        <v>187</v>
      </c>
    </row>
    <row r="212" spans="2:65" s="14" customFormat="1">
      <c r="B212" s="164"/>
      <c r="D212" s="151" t="s">
        <v>201</v>
      </c>
      <c r="E212" s="165" t="s">
        <v>19</v>
      </c>
      <c r="F212" s="166" t="s">
        <v>204</v>
      </c>
      <c r="H212" s="167">
        <v>27.204000000000001</v>
      </c>
      <c r="I212" s="168"/>
      <c r="L212" s="164"/>
      <c r="M212" s="169"/>
      <c r="T212" s="170"/>
      <c r="AT212" s="165" t="s">
        <v>201</v>
      </c>
      <c r="AU212" s="165" t="s">
        <v>87</v>
      </c>
      <c r="AV212" s="14" t="s">
        <v>96</v>
      </c>
      <c r="AW212" s="14" t="s">
        <v>33</v>
      </c>
      <c r="AX212" s="14" t="s">
        <v>74</v>
      </c>
      <c r="AY212" s="165" t="s">
        <v>187</v>
      </c>
    </row>
    <row r="213" spans="2:65" s="15" customFormat="1">
      <c r="B213" s="171"/>
      <c r="D213" s="151" t="s">
        <v>201</v>
      </c>
      <c r="E213" s="172" t="s">
        <v>19</v>
      </c>
      <c r="F213" s="173" t="s">
        <v>207</v>
      </c>
      <c r="H213" s="174">
        <v>40.597000000000001</v>
      </c>
      <c r="I213" s="175"/>
      <c r="L213" s="171"/>
      <c r="M213" s="176"/>
      <c r="T213" s="177"/>
      <c r="AT213" s="172" t="s">
        <v>201</v>
      </c>
      <c r="AU213" s="172" t="s">
        <v>87</v>
      </c>
      <c r="AV213" s="15" t="s">
        <v>193</v>
      </c>
      <c r="AW213" s="15" t="s">
        <v>33</v>
      </c>
      <c r="AX213" s="15" t="s">
        <v>81</v>
      </c>
      <c r="AY213" s="172" t="s">
        <v>187</v>
      </c>
    </row>
    <row r="214" spans="2:65" s="1" customFormat="1" ht="44.25" customHeight="1">
      <c r="B214" s="33"/>
      <c r="C214" s="133" t="s">
        <v>320</v>
      </c>
      <c r="D214" s="133" t="s">
        <v>189</v>
      </c>
      <c r="E214" s="134" t="s">
        <v>321</v>
      </c>
      <c r="F214" s="135" t="s">
        <v>322</v>
      </c>
      <c r="G214" s="136" t="s">
        <v>142</v>
      </c>
      <c r="H214" s="137">
        <v>0.72899999999999998</v>
      </c>
      <c r="I214" s="138"/>
      <c r="J214" s="139">
        <f>ROUND(I214*H214,2)</f>
        <v>0</v>
      </c>
      <c r="K214" s="135" t="s">
        <v>197</v>
      </c>
      <c r="L214" s="33"/>
      <c r="M214" s="140" t="s">
        <v>19</v>
      </c>
      <c r="N214" s="141" t="s">
        <v>46</v>
      </c>
      <c r="P214" s="142">
        <f>O214*H214</f>
        <v>0</v>
      </c>
      <c r="Q214" s="142">
        <v>0</v>
      </c>
      <c r="R214" s="142">
        <f>Q214*H214</f>
        <v>0</v>
      </c>
      <c r="S214" s="142">
        <v>1.5940000000000001</v>
      </c>
      <c r="T214" s="143">
        <f>S214*H214</f>
        <v>1.162026</v>
      </c>
      <c r="AR214" s="144" t="s">
        <v>193</v>
      </c>
      <c r="AT214" s="144" t="s">
        <v>189</v>
      </c>
      <c r="AU214" s="144" t="s">
        <v>87</v>
      </c>
      <c r="AY214" s="18" t="s">
        <v>187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8" t="s">
        <v>87</v>
      </c>
      <c r="BK214" s="145">
        <f>ROUND(I214*H214,2)</f>
        <v>0</v>
      </c>
      <c r="BL214" s="18" t="s">
        <v>193</v>
      </c>
      <c r="BM214" s="144" t="s">
        <v>323</v>
      </c>
    </row>
    <row r="215" spans="2:65" s="1" customFormat="1">
      <c r="B215" s="33"/>
      <c r="D215" s="146" t="s">
        <v>199</v>
      </c>
      <c r="F215" s="147" t="s">
        <v>324</v>
      </c>
      <c r="I215" s="148"/>
      <c r="L215" s="33"/>
      <c r="M215" s="149"/>
      <c r="T215" s="52"/>
      <c r="AT215" s="18" t="s">
        <v>199</v>
      </c>
      <c r="AU215" s="18" t="s">
        <v>87</v>
      </c>
    </row>
    <row r="216" spans="2:65" s="12" customFormat="1">
      <c r="B216" s="150"/>
      <c r="D216" s="151" t="s">
        <v>201</v>
      </c>
      <c r="E216" s="152" t="s">
        <v>19</v>
      </c>
      <c r="F216" s="153" t="s">
        <v>325</v>
      </c>
      <c r="H216" s="152" t="s">
        <v>19</v>
      </c>
      <c r="I216" s="154"/>
      <c r="L216" s="150"/>
      <c r="M216" s="155"/>
      <c r="T216" s="156"/>
      <c r="AT216" s="152" t="s">
        <v>201</v>
      </c>
      <c r="AU216" s="152" t="s">
        <v>87</v>
      </c>
      <c r="AV216" s="12" t="s">
        <v>81</v>
      </c>
      <c r="AW216" s="12" t="s">
        <v>33</v>
      </c>
      <c r="AX216" s="12" t="s">
        <v>74</v>
      </c>
      <c r="AY216" s="152" t="s">
        <v>187</v>
      </c>
    </row>
    <row r="217" spans="2:65" s="13" customFormat="1">
      <c r="B217" s="157"/>
      <c r="D217" s="151" t="s">
        <v>201</v>
      </c>
      <c r="E217" s="158" t="s">
        <v>19</v>
      </c>
      <c r="F217" s="159" t="s">
        <v>326</v>
      </c>
      <c r="H217" s="160">
        <v>0.72899999999999998</v>
      </c>
      <c r="I217" s="161"/>
      <c r="L217" s="157"/>
      <c r="M217" s="162"/>
      <c r="T217" s="163"/>
      <c r="AT217" s="158" t="s">
        <v>201</v>
      </c>
      <c r="AU217" s="158" t="s">
        <v>87</v>
      </c>
      <c r="AV217" s="13" t="s">
        <v>87</v>
      </c>
      <c r="AW217" s="13" t="s">
        <v>33</v>
      </c>
      <c r="AX217" s="13" t="s">
        <v>74</v>
      </c>
      <c r="AY217" s="158" t="s">
        <v>187</v>
      </c>
    </row>
    <row r="218" spans="2:65" s="15" customFormat="1">
      <c r="B218" s="171"/>
      <c r="D218" s="151" t="s">
        <v>201</v>
      </c>
      <c r="E218" s="172" t="s">
        <v>19</v>
      </c>
      <c r="F218" s="173" t="s">
        <v>207</v>
      </c>
      <c r="H218" s="174">
        <v>0.72899999999999998</v>
      </c>
      <c r="I218" s="175"/>
      <c r="L218" s="171"/>
      <c r="M218" s="176"/>
      <c r="T218" s="177"/>
      <c r="AT218" s="172" t="s">
        <v>201</v>
      </c>
      <c r="AU218" s="172" t="s">
        <v>87</v>
      </c>
      <c r="AV218" s="15" t="s">
        <v>193</v>
      </c>
      <c r="AW218" s="15" t="s">
        <v>33</v>
      </c>
      <c r="AX218" s="15" t="s">
        <v>81</v>
      </c>
      <c r="AY218" s="172" t="s">
        <v>187</v>
      </c>
    </row>
    <row r="219" spans="2:65" s="1" customFormat="1" ht="24.15" customHeight="1">
      <c r="B219" s="33"/>
      <c r="C219" s="133" t="s">
        <v>327</v>
      </c>
      <c r="D219" s="133" t="s">
        <v>189</v>
      </c>
      <c r="E219" s="134" t="s">
        <v>328</v>
      </c>
      <c r="F219" s="135" t="s">
        <v>329</v>
      </c>
      <c r="G219" s="136" t="s">
        <v>142</v>
      </c>
      <c r="H219" s="137">
        <v>0.72899999999999998</v>
      </c>
      <c r="I219" s="138"/>
      <c r="J219" s="139">
        <f>ROUND(I219*H219,2)</f>
        <v>0</v>
      </c>
      <c r="K219" s="135" t="s">
        <v>197</v>
      </c>
      <c r="L219" s="33"/>
      <c r="M219" s="140" t="s">
        <v>19</v>
      </c>
      <c r="N219" s="141" t="s">
        <v>46</v>
      </c>
      <c r="P219" s="142">
        <f>O219*H219</f>
        <v>0</v>
      </c>
      <c r="Q219" s="142">
        <v>0</v>
      </c>
      <c r="R219" s="142">
        <f>Q219*H219</f>
        <v>0</v>
      </c>
      <c r="S219" s="142">
        <v>0</v>
      </c>
      <c r="T219" s="143">
        <f>S219*H219</f>
        <v>0</v>
      </c>
      <c r="AR219" s="144" t="s">
        <v>193</v>
      </c>
      <c r="AT219" s="144" t="s">
        <v>189</v>
      </c>
      <c r="AU219" s="144" t="s">
        <v>87</v>
      </c>
      <c r="AY219" s="18" t="s">
        <v>187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8" t="s">
        <v>87</v>
      </c>
      <c r="BK219" s="145">
        <f>ROUND(I219*H219,2)</f>
        <v>0</v>
      </c>
      <c r="BL219" s="18" t="s">
        <v>193</v>
      </c>
      <c r="BM219" s="144" t="s">
        <v>330</v>
      </c>
    </row>
    <row r="220" spans="2:65" s="1" customFormat="1">
      <c r="B220" s="33"/>
      <c r="D220" s="146" t="s">
        <v>199</v>
      </c>
      <c r="F220" s="147" t="s">
        <v>331</v>
      </c>
      <c r="I220" s="148"/>
      <c r="L220" s="33"/>
      <c r="M220" s="149"/>
      <c r="T220" s="52"/>
      <c r="AT220" s="18" t="s">
        <v>199</v>
      </c>
      <c r="AU220" s="18" t="s">
        <v>87</v>
      </c>
    </row>
    <row r="221" spans="2:65" s="1" customFormat="1" ht="24.15" customHeight="1">
      <c r="B221" s="33"/>
      <c r="C221" s="133" t="s">
        <v>332</v>
      </c>
      <c r="D221" s="133" t="s">
        <v>189</v>
      </c>
      <c r="E221" s="134" t="s">
        <v>333</v>
      </c>
      <c r="F221" s="135" t="s">
        <v>334</v>
      </c>
      <c r="G221" s="136" t="s">
        <v>138</v>
      </c>
      <c r="H221" s="137">
        <v>1.4610000000000001</v>
      </c>
      <c r="I221" s="138"/>
      <c r="J221" s="139">
        <f>ROUND(I221*H221,2)</f>
        <v>0</v>
      </c>
      <c r="K221" s="135" t="s">
        <v>197</v>
      </c>
      <c r="L221" s="33"/>
      <c r="M221" s="140" t="s">
        <v>19</v>
      </c>
      <c r="N221" s="141" t="s">
        <v>46</v>
      </c>
      <c r="P221" s="142">
        <f>O221*H221</f>
        <v>0</v>
      </c>
      <c r="Q221" s="142">
        <v>0</v>
      </c>
      <c r="R221" s="142">
        <f>Q221*H221</f>
        <v>0</v>
      </c>
      <c r="S221" s="142">
        <v>0.1</v>
      </c>
      <c r="T221" s="143">
        <f>S221*H221</f>
        <v>0.14610000000000001</v>
      </c>
      <c r="AR221" s="144" t="s">
        <v>193</v>
      </c>
      <c r="AT221" s="144" t="s">
        <v>189</v>
      </c>
      <c r="AU221" s="144" t="s">
        <v>87</v>
      </c>
      <c r="AY221" s="18" t="s">
        <v>187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8" t="s">
        <v>87</v>
      </c>
      <c r="BK221" s="145">
        <f>ROUND(I221*H221,2)</f>
        <v>0</v>
      </c>
      <c r="BL221" s="18" t="s">
        <v>193</v>
      </c>
      <c r="BM221" s="144" t="s">
        <v>335</v>
      </c>
    </row>
    <row r="222" spans="2:65" s="1" customFormat="1">
      <c r="B222" s="33"/>
      <c r="D222" s="146" t="s">
        <v>199</v>
      </c>
      <c r="F222" s="147" t="s">
        <v>336</v>
      </c>
      <c r="I222" s="148"/>
      <c r="L222" s="33"/>
      <c r="M222" s="149"/>
      <c r="T222" s="52"/>
      <c r="AT222" s="18" t="s">
        <v>199</v>
      </c>
      <c r="AU222" s="18" t="s">
        <v>87</v>
      </c>
    </row>
    <row r="223" spans="2:65" s="12" customFormat="1">
      <c r="B223" s="150"/>
      <c r="D223" s="151" t="s">
        <v>201</v>
      </c>
      <c r="E223" s="152" t="s">
        <v>19</v>
      </c>
      <c r="F223" s="153" t="s">
        <v>202</v>
      </c>
      <c r="H223" s="152" t="s">
        <v>19</v>
      </c>
      <c r="I223" s="154"/>
      <c r="L223" s="150"/>
      <c r="M223" s="155"/>
      <c r="T223" s="156"/>
      <c r="AT223" s="152" t="s">
        <v>201</v>
      </c>
      <c r="AU223" s="152" t="s">
        <v>87</v>
      </c>
      <c r="AV223" s="12" t="s">
        <v>81</v>
      </c>
      <c r="AW223" s="12" t="s">
        <v>33</v>
      </c>
      <c r="AX223" s="12" t="s">
        <v>74</v>
      </c>
      <c r="AY223" s="152" t="s">
        <v>187</v>
      </c>
    </row>
    <row r="224" spans="2:65" s="13" customFormat="1">
      <c r="B224" s="157"/>
      <c r="D224" s="151" t="s">
        <v>201</v>
      </c>
      <c r="E224" s="158" t="s">
        <v>19</v>
      </c>
      <c r="F224" s="159" t="s">
        <v>337</v>
      </c>
      <c r="H224" s="160">
        <v>1.4610000000000001</v>
      </c>
      <c r="I224" s="161"/>
      <c r="L224" s="157"/>
      <c r="M224" s="162"/>
      <c r="T224" s="163"/>
      <c r="AT224" s="158" t="s">
        <v>201</v>
      </c>
      <c r="AU224" s="158" t="s">
        <v>87</v>
      </c>
      <c r="AV224" s="13" t="s">
        <v>87</v>
      </c>
      <c r="AW224" s="13" t="s">
        <v>33</v>
      </c>
      <c r="AX224" s="13" t="s">
        <v>74</v>
      </c>
      <c r="AY224" s="158" t="s">
        <v>187</v>
      </c>
    </row>
    <row r="225" spans="2:65" s="15" customFormat="1">
      <c r="B225" s="171"/>
      <c r="D225" s="151" t="s">
        <v>201</v>
      </c>
      <c r="E225" s="172" t="s">
        <v>19</v>
      </c>
      <c r="F225" s="173" t="s">
        <v>207</v>
      </c>
      <c r="H225" s="174">
        <v>1.4610000000000001</v>
      </c>
      <c r="I225" s="175"/>
      <c r="L225" s="171"/>
      <c r="M225" s="176"/>
      <c r="T225" s="177"/>
      <c r="AT225" s="172" t="s">
        <v>201</v>
      </c>
      <c r="AU225" s="172" t="s">
        <v>87</v>
      </c>
      <c r="AV225" s="15" t="s">
        <v>193</v>
      </c>
      <c r="AW225" s="15" t="s">
        <v>33</v>
      </c>
      <c r="AX225" s="15" t="s">
        <v>81</v>
      </c>
      <c r="AY225" s="172" t="s">
        <v>187</v>
      </c>
    </row>
    <row r="226" spans="2:65" s="1" customFormat="1" ht="33" customHeight="1">
      <c r="B226" s="33"/>
      <c r="C226" s="133" t="s">
        <v>338</v>
      </c>
      <c r="D226" s="133" t="s">
        <v>189</v>
      </c>
      <c r="E226" s="134" t="s">
        <v>339</v>
      </c>
      <c r="F226" s="135" t="s">
        <v>340</v>
      </c>
      <c r="G226" s="136" t="s">
        <v>248</v>
      </c>
      <c r="H226" s="137">
        <v>8</v>
      </c>
      <c r="I226" s="138"/>
      <c r="J226" s="139">
        <f>ROUND(I226*H226,2)</f>
        <v>0</v>
      </c>
      <c r="K226" s="135" t="s">
        <v>197</v>
      </c>
      <c r="L226" s="33"/>
      <c r="M226" s="140" t="s">
        <v>19</v>
      </c>
      <c r="N226" s="141" t="s">
        <v>46</v>
      </c>
      <c r="P226" s="142">
        <f>O226*H226</f>
        <v>0</v>
      </c>
      <c r="Q226" s="142">
        <v>0</v>
      </c>
      <c r="R226" s="142">
        <f>Q226*H226</f>
        <v>0</v>
      </c>
      <c r="S226" s="142">
        <v>5.3999999999999999E-2</v>
      </c>
      <c r="T226" s="143">
        <f>S226*H226</f>
        <v>0.432</v>
      </c>
      <c r="AR226" s="144" t="s">
        <v>193</v>
      </c>
      <c r="AT226" s="144" t="s">
        <v>189</v>
      </c>
      <c r="AU226" s="144" t="s">
        <v>87</v>
      </c>
      <c r="AY226" s="18" t="s">
        <v>187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8" t="s">
        <v>87</v>
      </c>
      <c r="BK226" s="145">
        <f>ROUND(I226*H226,2)</f>
        <v>0</v>
      </c>
      <c r="BL226" s="18" t="s">
        <v>193</v>
      </c>
      <c r="BM226" s="144" t="s">
        <v>341</v>
      </c>
    </row>
    <row r="227" spans="2:65" s="1" customFormat="1">
      <c r="B227" s="33"/>
      <c r="D227" s="146" t="s">
        <v>199</v>
      </c>
      <c r="F227" s="147" t="s">
        <v>342</v>
      </c>
      <c r="I227" s="148"/>
      <c r="L227" s="33"/>
      <c r="M227" s="149"/>
      <c r="T227" s="52"/>
      <c r="AT227" s="18" t="s">
        <v>199</v>
      </c>
      <c r="AU227" s="18" t="s">
        <v>87</v>
      </c>
    </row>
    <row r="228" spans="2:65" s="12" customFormat="1">
      <c r="B228" s="150"/>
      <c r="D228" s="151" t="s">
        <v>201</v>
      </c>
      <c r="E228" s="152" t="s">
        <v>19</v>
      </c>
      <c r="F228" s="153" t="s">
        <v>202</v>
      </c>
      <c r="H228" s="152" t="s">
        <v>19</v>
      </c>
      <c r="I228" s="154"/>
      <c r="L228" s="150"/>
      <c r="M228" s="155"/>
      <c r="T228" s="156"/>
      <c r="AT228" s="152" t="s">
        <v>201</v>
      </c>
      <c r="AU228" s="152" t="s">
        <v>87</v>
      </c>
      <c r="AV228" s="12" t="s">
        <v>81</v>
      </c>
      <c r="AW228" s="12" t="s">
        <v>33</v>
      </c>
      <c r="AX228" s="12" t="s">
        <v>74</v>
      </c>
      <c r="AY228" s="152" t="s">
        <v>187</v>
      </c>
    </row>
    <row r="229" spans="2:65" s="13" customFormat="1">
      <c r="B229" s="157"/>
      <c r="D229" s="151" t="s">
        <v>201</v>
      </c>
      <c r="E229" s="158" t="s">
        <v>19</v>
      </c>
      <c r="F229" s="159" t="s">
        <v>343</v>
      </c>
      <c r="H229" s="160">
        <v>8</v>
      </c>
      <c r="I229" s="161"/>
      <c r="L229" s="157"/>
      <c r="M229" s="162"/>
      <c r="T229" s="163"/>
      <c r="AT229" s="158" t="s">
        <v>201</v>
      </c>
      <c r="AU229" s="158" t="s">
        <v>87</v>
      </c>
      <c r="AV229" s="13" t="s">
        <v>87</v>
      </c>
      <c r="AW229" s="13" t="s">
        <v>33</v>
      </c>
      <c r="AX229" s="13" t="s">
        <v>74</v>
      </c>
      <c r="AY229" s="158" t="s">
        <v>187</v>
      </c>
    </row>
    <row r="230" spans="2:65" s="15" customFormat="1">
      <c r="B230" s="171"/>
      <c r="D230" s="151" t="s">
        <v>201</v>
      </c>
      <c r="E230" s="172" t="s">
        <v>19</v>
      </c>
      <c r="F230" s="173" t="s">
        <v>207</v>
      </c>
      <c r="H230" s="174">
        <v>8</v>
      </c>
      <c r="I230" s="175"/>
      <c r="L230" s="171"/>
      <c r="M230" s="176"/>
      <c r="T230" s="177"/>
      <c r="AT230" s="172" t="s">
        <v>201</v>
      </c>
      <c r="AU230" s="172" t="s">
        <v>87</v>
      </c>
      <c r="AV230" s="15" t="s">
        <v>193</v>
      </c>
      <c r="AW230" s="15" t="s">
        <v>33</v>
      </c>
      <c r="AX230" s="15" t="s">
        <v>81</v>
      </c>
      <c r="AY230" s="172" t="s">
        <v>187</v>
      </c>
    </row>
    <row r="231" spans="2:65" s="1" customFormat="1" ht="24.15" customHeight="1">
      <c r="B231" s="33"/>
      <c r="C231" s="133" t="s">
        <v>344</v>
      </c>
      <c r="D231" s="133" t="s">
        <v>189</v>
      </c>
      <c r="E231" s="134" t="s">
        <v>345</v>
      </c>
      <c r="F231" s="135" t="s">
        <v>346</v>
      </c>
      <c r="G231" s="136" t="s">
        <v>142</v>
      </c>
      <c r="H231" s="137">
        <v>7.3220000000000001</v>
      </c>
      <c r="I231" s="138"/>
      <c r="J231" s="139">
        <f>ROUND(I231*H231,2)</f>
        <v>0</v>
      </c>
      <c r="K231" s="135" t="s">
        <v>197</v>
      </c>
      <c r="L231" s="33"/>
      <c r="M231" s="140" t="s">
        <v>19</v>
      </c>
      <c r="N231" s="141" t="s">
        <v>46</v>
      </c>
      <c r="P231" s="142">
        <f>O231*H231</f>
        <v>0</v>
      </c>
      <c r="Q231" s="142">
        <v>0</v>
      </c>
      <c r="R231" s="142">
        <f>Q231*H231</f>
        <v>0</v>
      </c>
      <c r="S231" s="142">
        <v>2.2000000000000002</v>
      </c>
      <c r="T231" s="143">
        <f>S231*H231</f>
        <v>16.108400000000003</v>
      </c>
      <c r="AR231" s="144" t="s">
        <v>193</v>
      </c>
      <c r="AT231" s="144" t="s">
        <v>189</v>
      </c>
      <c r="AU231" s="144" t="s">
        <v>87</v>
      </c>
      <c r="AY231" s="18" t="s">
        <v>187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8" t="s">
        <v>87</v>
      </c>
      <c r="BK231" s="145">
        <f>ROUND(I231*H231,2)</f>
        <v>0</v>
      </c>
      <c r="BL231" s="18" t="s">
        <v>193</v>
      </c>
      <c r="BM231" s="144" t="s">
        <v>347</v>
      </c>
    </row>
    <row r="232" spans="2:65" s="1" customFormat="1">
      <c r="B232" s="33"/>
      <c r="D232" s="146" t="s">
        <v>199</v>
      </c>
      <c r="F232" s="147" t="s">
        <v>348</v>
      </c>
      <c r="I232" s="148"/>
      <c r="L232" s="33"/>
      <c r="M232" s="149"/>
      <c r="T232" s="52"/>
      <c r="AT232" s="18" t="s">
        <v>199</v>
      </c>
      <c r="AU232" s="18" t="s">
        <v>87</v>
      </c>
    </row>
    <row r="233" spans="2:65" s="12" customFormat="1">
      <c r="B233" s="150"/>
      <c r="D233" s="151" t="s">
        <v>201</v>
      </c>
      <c r="E233" s="152" t="s">
        <v>19</v>
      </c>
      <c r="F233" s="153" t="s">
        <v>202</v>
      </c>
      <c r="H233" s="152" t="s">
        <v>19</v>
      </c>
      <c r="I233" s="154"/>
      <c r="L233" s="150"/>
      <c r="M233" s="155"/>
      <c r="T233" s="156"/>
      <c r="AT233" s="152" t="s">
        <v>201</v>
      </c>
      <c r="AU233" s="152" t="s">
        <v>87</v>
      </c>
      <c r="AV233" s="12" t="s">
        <v>81</v>
      </c>
      <c r="AW233" s="12" t="s">
        <v>33</v>
      </c>
      <c r="AX233" s="12" t="s">
        <v>74</v>
      </c>
      <c r="AY233" s="152" t="s">
        <v>187</v>
      </c>
    </row>
    <row r="234" spans="2:65" s="12" customFormat="1">
      <c r="B234" s="150"/>
      <c r="D234" s="151" t="s">
        <v>201</v>
      </c>
      <c r="E234" s="152" t="s">
        <v>19</v>
      </c>
      <c r="F234" s="153" t="s">
        <v>300</v>
      </c>
      <c r="H234" s="152" t="s">
        <v>19</v>
      </c>
      <c r="I234" s="154"/>
      <c r="L234" s="150"/>
      <c r="M234" s="155"/>
      <c r="T234" s="156"/>
      <c r="AT234" s="152" t="s">
        <v>201</v>
      </c>
      <c r="AU234" s="152" t="s">
        <v>87</v>
      </c>
      <c r="AV234" s="12" t="s">
        <v>81</v>
      </c>
      <c r="AW234" s="12" t="s">
        <v>33</v>
      </c>
      <c r="AX234" s="12" t="s">
        <v>74</v>
      </c>
      <c r="AY234" s="152" t="s">
        <v>187</v>
      </c>
    </row>
    <row r="235" spans="2:65" s="13" customFormat="1">
      <c r="B235" s="157"/>
      <c r="D235" s="151" t="s">
        <v>201</v>
      </c>
      <c r="E235" s="158" t="s">
        <v>19</v>
      </c>
      <c r="F235" s="159" t="s">
        <v>349</v>
      </c>
      <c r="H235" s="160">
        <v>1.1579999999999999</v>
      </c>
      <c r="I235" s="161"/>
      <c r="L235" s="157"/>
      <c r="M235" s="162"/>
      <c r="T235" s="163"/>
      <c r="AT235" s="158" t="s">
        <v>201</v>
      </c>
      <c r="AU235" s="158" t="s">
        <v>87</v>
      </c>
      <c r="AV235" s="13" t="s">
        <v>87</v>
      </c>
      <c r="AW235" s="13" t="s">
        <v>33</v>
      </c>
      <c r="AX235" s="13" t="s">
        <v>74</v>
      </c>
      <c r="AY235" s="158" t="s">
        <v>187</v>
      </c>
    </row>
    <row r="236" spans="2:65" s="13" customFormat="1">
      <c r="B236" s="157"/>
      <c r="D236" s="151" t="s">
        <v>201</v>
      </c>
      <c r="E236" s="158" t="s">
        <v>19</v>
      </c>
      <c r="F236" s="159" t="s">
        <v>350</v>
      </c>
      <c r="H236" s="160">
        <v>1.3440000000000001</v>
      </c>
      <c r="I236" s="161"/>
      <c r="L236" s="157"/>
      <c r="M236" s="162"/>
      <c r="T236" s="163"/>
      <c r="AT236" s="158" t="s">
        <v>201</v>
      </c>
      <c r="AU236" s="158" t="s">
        <v>87</v>
      </c>
      <c r="AV236" s="13" t="s">
        <v>87</v>
      </c>
      <c r="AW236" s="13" t="s">
        <v>33</v>
      </c>
      <c r="AX236" s="13" t="s">
        <v>74</v>
      </c>
      <c r="AY236" s="158" t="s">
        <v>187</v>
      </c>
    </row>
    <row r="237" spans="2:65" s="14" customFormat="1">
      <c r="B237" s="164"/>
      <c r="D237" s="151" t="s">
        <v>201</v>
      </c>
      <c r="E237" s="165" t="s">
        <v>19</v>
      </c>
      <c r="F237" s="166" t="s">
        <v>204</v>
      </c>
      <c r="H237" s="167">
        <v>2.5019999999999998</v>
      </c>
      <c r="I237" s="168"/>
      <c r="L237" s="164"/>
      <c r="M237" s="169"/>
      <c r="T237" s="170"/>
      <c r="AT237" s="165" t="s">
        <v>201</v>
      </c>
      <c r="AU237" s="165" t="s">
        <v>87</v>
      </c>
      <c r="AV237" s="14" t="s">
        <v>96</v>
      </c>
      <c r="AW237" s="14" t="s">
        <v>33</v>
      </c>
      <c r="AX237" s="14" t="s">
        <v>74</v>
      </c>
      <c r="AY237" s="165" t="s">
        <v>187</v>
      </c>
    </row>
    <row r="238" spans="2:65" s="12" customFormat="1">
      <c r="B238" s="150"/>
      <c r="D238" s="151" t="s">
        <v>201</v>
      </c>
      <c r="E238" s="152" t="s">
        <v>19</v>
      </c>
      <c r="F238" s="153" t="s">
        <v>351</v>
      </c>
      <c r="H238" s="152" t="s">
        <v>19</v>
      </c>
      <c r="I238" s="154"/>
      <c r="L238" s="150"/>
      <c r="M238" s="155"/>
      <c r="T238" s="156"/>
      <c r="AT238" s="152" t="s">
        <v>201</v>
      </c>
      <c r="AU238" s="152" t="s">
        <v>87</v>
      </c>
      <c r="AV238" s="12" t="s">
        <v>81</v>
      </c>
      <c r="AW238" s="12" t="s">
        <v>33</v>
      </c>
      <c r="AX238" s="12" t="s">
        <v>74</v>
      </c>
      <c r="AY238" s="152" t="s">
        <v>187</v>
      </c>
    </row>
    <row r="239" spans="2:65" s="13" customFormat="1">
      <c r="B239" s="157"/>
      <c r="D239" s="151" t="s">
        <v>201</v>
      </c>
      <c r="E239" s="158" t="s">
        <v>19</v>
      </c>
      <c r="F239" s="159" t="s">
        <v>352</v>
      </c>
      <c r="H239" s="160">
        <v>2.88</v>
      </c>
      <c r="I239" s="161"/>
      <c r="L239" s="157"/>
      <c r="M239" s="162"/>
      <c r="T239" s="163"/>
      <c r="AT239" s="158" t="s">
        <v>201</v>
      </c>
      <c r="AU239" s="158" t="s">
        <v>87</v>
      </c>
      <c r="AV239" s="13" t="s">
        <v>87</v>
      </c>
      <c r="AW239" s="13" t="s">
        <v>33</v>
      </c>
      <c r="AX239" s="13" t="s">
        <v>74</v>
      </c>
      <c r="AY239" s="158" t="s">
        <v>187</v>
      </c>
    </row>
    <row r="240" spans="2:65" s="13" customFormat="1">
      <c r="B240" s="157"/>
      <c r="D240" s="151" t="s">
        <v>201</v>
      </c>
      <c r="E240" s="158" t="s">
        <v>19</v>
      </c>
      <c r="F240" s="159" t="s">
        <v>353</v>
      </c>
      <c r="H240" s="160">
        <v>1.94</v>
      </c>
      <c r="I240" s="161"/>
      <c r="L240" s="157"/>
      <c r="M240" s="162"/>
      <c r="T240" s="163"/>
      <c r="AT240" s="158" t="s">
        <v>201</v>
      </c>
      <c r="AU240" s="158" t="s">
        <v>87</v>
      </c>
      <c r="AV240" s="13" t="s">
        <v>87</v>
      </c>
      <c r="AW240" s="13" t="s">
        <v>33</v>
      </c>
      <c r="AX240" s="13" t="s">
        <v>74</v>
      </c>
      <c r="AY240" s="158" t="s">
        <v>187</v>
      </c>
    </row>
    <row r="241" spans="2:65" s="14" customFormat="1">
      <c r="B241" s="164"/>
      <c r="D241" s="151" t="s">
        <v>201</v>
      </c>
      <c r="E241" s="165" t="s">
        <v>19</v>
      </c>
      <c r="F241" s="166" t="s">
        <v>204</v>
      </c>
      <c r="H241" s="167">
        <v>4.82</v>
      </c>
      <c r="I241" s="168"/>
      <c r="L241" s="164"/>
      <c r="M241" s="169"/>
      <c r="T241" s="170"/>
      <c r="AT241" s="165" t="s">
        <v>201</v>
      </c>
      <c r="AU241" s="165" t="s">
        <v>87</v>
      </c>
      <c r="AV241" s="14" t="s">
        <v>96</v>
      </c>
      <c r="AW241" s="14" t="s">
        <v>33</v>
      </c>
      <c r="AX241" s="14" t="s">
        <v>74</v>
      </c>
      <c r="AY241" s="165" t="s">
        <v>187</v>
      </c>
    </row>
    <row r="242" spans="2:65" s="15" customFormat="1">
      <c r="B242" s="171"/>
      <c r="D242" s="151" t="s">
        <v>201</v>
      </c>
      <c r="E242" s="172" t="s">
        <v>19</v>
      </c>
      <c r="F242" s="173" t="s">
        <v>207</v>
      </c>
      <c r="H242" s="174">
        <v>7.3219999999999992</v>
      </c>
      <c r="I242" s="175"/>
      <c r="L242" s="171"/>
      <c r="M242" s="176"/>
      <c r="T242" s="177"/>
      <c r="AT242" s="172" t="s">
        <v>201</v>
      </c>
      <c r="AU242" s="172" t="s">
        <v>87</v>
      </c>
      <c r="AV242" s="15" t="s">
        <v>193</v>
      </c>
      <c r="AW242" s="15" t="s">
        <v>33</v>
      </c>
      <c r="AX242" s="15" t="s">
        <v>81</v>
      </c>
      <c r="AY242" s="172" t="s">
        <v>187</v>
      </c>
    </row>
    <row r="243" spans="2:65" s="1" customFormat="1" ht="37.950000000000003" customHeight="1">
      <c r="B243" s="33"/>
      <c r="C243" s="133" t="s">
        <v>7</v>
      </c>
      <c r="D243" s="133" t="s">
        <v>189</v>
      </c>
      <c r="E243" s="134" t="s">
        <v>354</v>
      </c>
      <c r="F243" s="135" t="s">
        <v>355</v>
      </c>
      <c r="G243" s="136" t="s">
        <v>138</v>
      </c>
      <c r="H243" s="137">
        <v>86.581999999999994</v>
      </c>
      <c r="I243" s="138"/>
      <c r="J243" s="139">
        <f>ROUND(I243*H243,2)</f>
        <v>0</v>
      </c>
      <c r="K243" s="135" t="s">
        <v>197</v>
      </c>
      <c r="L243" s="33"/>
      <c r="M243" s="140" t="s">
        <v>19</v>
      </c>
      <c r="N243" s="141" t="s">
        <v>46</v>
      </c>
      <c r="P243" s="142">
        <f>O243*H243</f>
        <v>0</v>
      </c>
      <c r="Q243" s="142">
        <v>0</v>
      </c>
      <c r="R243" s="142">
        <f>Q243*H243</f>
        <v>0</v>
      </c>
      <c r="S243" s="142">
        <v>4.4999999999999998E-2</v>
      </c>
      <c r="T243" s="143">
        <f>S243*H243</f>
        <v>3.8961899999999994</v>
      </c>
      <c r="AR243" s="144" t="s">
        <v>193</v>
      </c>
      <c r="AT243" s="144" t="s">
        <v>189</v>
      </c>
      <c r="AU243" s="144" t="s">
        <v>87</v>
      </c>
      <c r="AY243" s="18" t="s">
        <v>187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8" t="s">
        <v>87</v>
      </c>
      <c r="BK243" s="145">
        <f>ROUND(I243*H243,2)</f>
        <v>0</v>
      </c>
      <c r="BL243" s="18" t="s">
        <v>193</v>
      </c>
      <c r="BM243" s="144" t="s">
        <v>356</v>
      </c>
    </row>
    <row r="244" spans="2:65" s="1" customFormat="1">
      <c r="B244" s="33"/>
      <c r="D244" s="146" t="s">
        <v>199</v>
      </c>
      <c r="F244" s="147" t="s">
        <v>357</v>
      </c>
      <c r="I244" s="148"/>
      <c r="L244" s="33"/>
      <c r="M244" s="149"/>
      <c r="T244" s="52"/>
      <c r="AT244" s="18" t="s">
        <v>199</v>
      </c>
      <c r="AU244" s="18" t="s">
        <v>87</v>
      </c>
    </row>
    <row r="245" spans="2:65" s="12" customFormat="1">
      <c r="B245" s="150"/>
      <c r="D245" s="151" t="s">
        <v>201</v>
      </c>
      <c r="E245" s="152" t="s">
        <v>19</v>
      </c>
      <c r="F245" s="153" t="s">
        <v>308</v>
      </c>
      <c r="H245" s="152" t="s">
        <v>19</v>
      </c>
      <c r="I245" s="154"/>
      <c r="L245" s="150"/>
      <c r="M245" s="155"/>
      <c r="T245" s="156"/>
      <c r="AT245" s="152" t="s">
        <v>201</v>
      </c>
      <c r="AU245" s="152" t="s">
        <v>87</v>
      </c>
      <c r="AV245" s="12" t="s">
        <v>81</v>
      </c>
      <c r="AW245" s="12" t="s">
        <v>33</v>
      </c>
      <c r="AX245" s="12" t="s">
        <v>74</v>
      </c>
      <c r="AY245" s="152" t="s">
        <v>187</v>
      </c>
    </row>
    <row r="246" spans="2:65" s="12" customFormat="1">
      <c r="B246" s="150"/>
      <c r="D246" s="151" t="s">
        <v>201</v>
      </c>
      <c r="E246" s="152" t="s">
        <v>19</v>
      </c>
      <c r="F246" s="153" t="s">
        <v>351</v>
      </c>
      <c r="H246" s="152" t="s">
        <v>19</v>
      </c>
      <c r="I246" s="154"/>
      <c r="L246" s="150"/>
      <c r="M246" s="155"/>
      <c r="T246" s="156"/>
      <c r="AT246" s="152" t="s">
        <v>201</v>
      </c>
      <c r="AU246" s="152" t="s">
        <v>87</v>
      </c>
      <c r="AV246" s="12" t="s">
        <v>81</v>
      </c>
      <c r="AW246" s="12" t="s">
        <v>33</v>
      </c>
      <c r="AX246" s="12" t="s">
        <v>74</v>
      </c>
      <c r="AY246" s="152" t="s">
        <v>187</v>
      </c>
    </row>
    <row r="247" spans="2:65" s="12" customFormat="1">
      <c r="B247" s="150"/>
      <c r="D247" s="151" t="s">
        <v>201</v>
      </c>
      <c r="E247" s="152" t="s">
        <v>19</v>
      </c>
      <c r="F247" s="153" t="s">
        <v>358</v>
      </c>
      <c r="H247" s="152" t="s">
        <v>19</v>
      </c>
      <c r="I247" s="154"/>
      <c r="L247" s="150"/>
      <c r="M247" s="155"/>
      <c r="T247" s="156"/>
      <c r="AT247" s="152" t="s">
        <v>201</v>
      </c>
      <c r="AU247" s="152" t="s">
        <v>87</v>
      </c>
      <c r="AV247" s="12" t="s">
        <v>81</v>
      </c>
      <c r="AW247" s="12" t="s">
        <v>33</v>
      </c>
      <c r="AX247" s="12" t="s">
        <v>74</v>
      </c>
      <c r="AY247" s="152" t="s">
        <v>187</v>
      </c>
    </row>
    <row r="248" spans="2:65" s="13" customFormat="1">
      <c r="B248" s="157"/>
      <c r="D248" s="151" t="s">
        <v>201</v>
      </c>
      <c r="E248" s="158" t="s">
        <v>19</v>
      </c>
      <c r="F248" s="159" t="s">
        <v>359</v>
      </c>
      <c r="H248" s="160">
        <v>22.684000000000001</v>
      </c>
      <c r="I248" s="161"/>
      <c r="L248" s="157"/>
      <c r="M248" s="162"/>
      <c r="T248" s="163"/>
      <c r="AT248" s="158" t="s">
        <v>201</v>
      </c>
      <c r="AU248" s="158" t="s">
        <v>87</v>
      </c>
      <c r="AV248" s="13" t="s">
        <v>87</v>
      </c>
      <c r="AW248" s="13" t="s">
        <v>33</v>
      </c>
      <c r="AX248" s="13" t="s">
        <v>74</v>
      </c>
      <c r="AY248" s="158" t="s">
        <v>187</v>
      </c>
    </row>
    <row r="249" spans="2:65" s="13" customFormat="1">
      <c r="B249" s="157"/>
      <c r="D249" s="151" t="s">
        <v>201</v>
      </c>
      <c r="E249" s="158" t="s">
        <v>19</v>
      </c>
      <c r="F249" s="159" t="s">
        <v>360</v>
      </c>
      <c r="H249" s="160">
        <v>26.748000000000001</v>
      </c>
      <c r="I249" s="161"/>
      <c r="L249" s="157"/>
      <c r="M249" s="162"/>
      <c r="T249" s="163"/>
      <c r="AT249" s="158" t="s">
        <v>201</v>
      </c>
      <c r="AU249" s="158" t="s">
        <v>87</v>
      </c>
      <c r="AV249" s="13" t="s">
        <v>87</v>
      </c>
      <c r="AW249" s="13" t="s">
        <v>33</v>
      </c>
      <c r="AX249" s="13" t="s">
        <v>74</v>
      </c>
      <c r="AY249" s="158" t="s">
        <v>187</v>
      </c>
    </row>
    <row r="250" spans="2:65" s="13" customFormat="1">
      <c r="B250" s="157"/>
      <c r="D250" s="151" t="s">
        <v>201</v>
      </c>
      <c r="E250" s="158" t="s">
        <v>19</v>
      </c>
      <c r="F250" s="159" t="s">
        <v>361</v>
      </c>
      <c r="H250" s="160">
        <v>37.15</v>
      </c>
      <c r="I250" s="161"/>
      <c r="L250" s="157"/>
      <c r="M250" s="162"/>
      <c r="T250" s="163"/>
      <c r="AT250" s="158" t="s">
        <v>201</v>
      </c>
      <c r="AU250" s="158" t="s">
        <v>87</v>
      </c>
      <c r="AV250" s="13" t="s">
        <v>87</v>
      </c>
      <c r="AW250" s="13" t="s">
        <v>33</v>
      </c>
      <c r="AX250" s="13" t="s">
        <v>74</v>
      </c>
      <c r="AY250" s="158" t="s">
        <v>187</v>
      </c>
    </row>
    <row r="251" spans="2:65" s="15" customFormat="1">
      <c r="B251" s="171"/>
      <c r="D251" s="151" t="s">
        <v>201</v>
      </c>
      <c r="E251" s="172" t="s">
        <v>19</v>
      </c>
      <c r="F251" s="173" t="s">
        <v>207</v>
      </c>
      <c r="H251" s="174">
        <v>86.581999999999994</v>
      </c>
      <c r="I251" s="175"/>
      <c r="L251" s="171"/>
      <c r="M251" s="176"/>
      <c r="T251" s="177"/>
      <c r="AT251" s="172" t="s">
        <v>201</v>
      </c>
      <c r="AU251" s="172" t="s">
        <v>87</v>
      </c>
      <c r="AV251" s="15" t="s">
        <v>193</v>
      </c>
      <c r="AW251" s="15" t="s">
        <v>33</v>
      </c>
      <c r="AX251" s="15" t="s">
        <v>81</v>
      </c>
      <c r="AY251" s="172" t="s">
        <v>187</v>
      </c>
    </row>
    <row r="252" spans="2:65" s="1" customFormat="1" ht="44.25" customHeight="1">
      <c r="B252" s="33"/>
      <c r="C252" s="133" t="s">
        <v>362</v>
      </c>
      <c r="D252" s="133" t="s">
        <v>189</v>
      </c>
      <c r="E252" s="134" t="s">
        <v>363</v>
      </c>
      <c r="F252" s="135" t="s">
        <v>364</v>
      </c>
      <c r="G252" s="136" t="s">
        <v>138</v>
      </c>
      <c r="H252" s="137">
        <v>19.3</v>
      </c>
      <c r="I252" s="138"/>
      <c r="J252" s="139">
        <f>ROUND(I252*H252,2)</f>
        <v>0</v>
      </c>
      <c r="K252" s="135" t="s">
        <v>197</v>
      </c>
      <c r="L252" s="33"/>
      <c r="M252" s="140" t="s">
        <v>19</v>
      </c>
      <c r="N252" s="141" t="s">
        <v>46</v>
      </c>
      <c r="P252" s="142">
        <f>O252*H252</f>
        <v>0</v>
      </c>
      <c r="Q252" s="142">
        <v>0</v>
      </c>
      <c r="R252" s="142">
        <f>Q252*H252</f>
        <v>0</v>
      </c>
      <c r="S252" s="142">
        <v>3.5000000000000003E-2</v>
      </c>
      <c r="T252" s="143">
        <f>S252*H252</f>
        <v>0.6755000000000001</v>
      </c>
      <c r="AR252" s="144" t="s">
        <v>193</v>
      </c>
      <c r="AT252" s="144" t="s">
        <v>189</v>
      </c>
      <c r="AU252" s="144" t="s">
        <v>87</v>
      </c>
      <c r="AY252" s="18" t="s">
        <v>187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8" t="s">
        <v>87</v>
      </c>
      <c r="BK252" s="145">
        <f>ROUND(I252*H252,2)</f>
        <v>0</v>
      </c>
      <c r="BL252" s="18" t="s">
        <v>193</v>
      </c>
      <c r="BM252" s="144" t="s">
        <v>365</v>
      </c>
    </row>
    <row r="253" spans="2:65" s="1" customFormat="1">
      <c r="B253" s="33"/>
      <c r="D253" s="146" t="s">
        <v>199</v>
      </c>
      <c r="F253" s="147" t="s">
        <v>366</v>
      </c>
      <c r="I253" s="148"/>
      <c r="L253" s="33"/>
      <c r="M253" s="149"/>
      <c r="T253" s="52"/>
      <c r="AT253" s="18" t="s">
        <v>199</v>
      </c>
      <c r="AU253" s="18" t="s">
        <v>87</v>
      </c>
    </row>
    <row r="254" spans="2:65" s="12" customFormat="1">
      <c r="B254" s="150"/>
      <c r="D254" s="151" t="s">
        <v>201</v>
      </c>
      <c r="E254" s="152" t="s">
        <v>19</v>
      </c>
      <c r="F254" s="153" t="s">
        <v>202</v>
      </c>
      <c r="H254" s="152" t="s">
        <v>19</v>
      </c>
      <c r="I254" s="154"/>
      <c r="L254" s="150"/>
      <c r="M254" s="155"/>
      <c r="T254" s="156"/>
      <c r="AT254" s="152" t="s">
        <v>201</v>
      </c>
      <c r="AU254" s="152" t="s">
        <v>87</v>
      </c>
      <c r="AV254" s="12" t="s">
        <v>81</v>
      </c>
      <c r="AW254" s="12" t="s">
        <v>33</v>
      </c>
      <c r="AX254" s="12" t="s">
        <v>74</v>
      </c>
      <c r="AY254" s="152" t="s">
        <v>187</v>
      </c>
    </row>
    <row r="255" spans="2:65" s="12" customFormat="1">
      <c r="B255" s="150"/>
      <c r="D255" s="151" t="s">
        <v>201</v>
      </c>
      <c r="E255" s="152" t="s">
        <v>19</v>
      </c>
      <c r="F255" s="153" t="s">
        <v>300</v>
      </c>
      <c r="H255" s="152" t="s">
        <v>19</v>
      </c>
      <c r="I255" s="154"/>
      <c r="L255" s="150"/>
      <c r="M255" s="155"/>
      <c r="T255" s="156"/>
      <c r="AT255" s="152" t="s">
        <v>201</v>
      </c>
      <c r="AU255" s="152" t="s">
        <v>87</v>
      </c>
      <c r="AV255" s="12" t="s">
        <v>81</v>
      </c>
      <c r="AW255" s="12" t="s">
        <v>33</v>
      </c>
      <c r="AX255" s="12" t="s">
        <v>74</v>
      </c>
      <c r="AY255" s="152" t="s">
        <v>187</v>
      </c>
    </row>
    <row r="256" spans="2:65" s="13" customFormat="1">
      <c r="B256" s="157"/>
      <c r="D256" s="151" t="s">
        <v>201</v>
      </c>
      <c r="E256" s="158" t="s">
        <v>19</v>
      </c>
      <c r="F256" s="159" t="s">
        <v>367</v>
      </c>
      <c r="H256" s="160">
        <v>19.3</v>
      </c>
      <c r="I256" s="161"/>
      <c r="L256" s="157"/>
      <c r="M256" s="162"/>
      <c r="T256" s="163"/>
      <c r="AT256" s="158" t="s">
        <v>201</v>
      </c>
      <c r="AU256" s="158" t="s">
        <v>87</v>
      </c>
      <c r="AV256" s="13" t="s">
        <v>87</v>
      </c>
      <c r="AW256" s="13" t="s">
        <v>33</v>
      </c>
      <c r="AX256" s="13" t="s">
        <v>74</v>
      </c>
      <c r="AY256" s="158" t="s">
        <v>187</v>
      </c>
    </row>
    <row r="257" spans="2:65" s="15" customFormat="1">
      <c r="B257" s="171"/>
      <c r="D257" s="151" t="s">
        <v>201</v>
      </c>
      <c r="E257" s="172" t="s">
        <v>19</v>
      </c>
      <c r="F257" s="173" t="s">
        <v>207</v>
      </c>
      <c r="H257" s="174">
        <v>19.3</v>
      </c>
      <c r="I257" s="175"/>
      <c r="L257" s="171"/>
      <c r="M257" s="176"/>
      <c r="T257" s="177"/>
      <c r="AT257" s="172" t="s">
        <v>201</v>
      </c>
      <c r="AU257" s="172" t="s">
        <v>87</v>
      </c>
      <c r="AV257" s="15" t="s">
        <v>193</v>
      </c>
      <c r="AW257" s="15" t="s">
        <v>33</v>
      </c>
      <c r="AX257" s="15" t="s">
        <v>81</v>
      </c>
      <c r="AY257" s="172" t="s">
        <v>187</v>
      </c>
    </row>
    <row r="258" spans="2:65" s="1" customFormat="1" ht="33" customHeight="1">
      <c r="B258" s="33"/>
      <c r="C258" s="133" t="s">
        <v>368</v>
      </c>
      <c r="D258" s="133" t="s">
        <v>189</v>
      </c>
      <c r="E258" s="134" t="s">
        <v>369</v>
      </c>
      <c r="F258" s="135" t="s">
        <v>370</v>
      </c>
      <c r="G258" s="136" t="s">
        <v>142</v>
      </c>
      <c r="H258" s="137">
        <v>22.596</v>
      </c>
      <c r="I258" s="138"/>
      <c r="J258" s="139">
        <f>ROUND(I258*H258,2)</f>
        <v>0</v>
      </c>
      <c r="K258" s="135" t="s">
        <v>197</v>
      </c>
      <c r="L258" s="33"/>
      <c r="M258" s="140" t="s">
        <v>19</v>
      </c>
      <c r="N258" s="141" t="s">
        <v>46</v>
      </c>
      <c r="P258" s="142">
        <f>O258*H258</f>
        <v>0</v>
      </c>
      <c r="Q258" s="142">
        <v>0</v>
      </c>
      <c r="R258" s="142">
        <f>Q258*H258</f>
        <v>0</v>
      </c>
      <c r="S258" s="142">
        <v>1.4</v>
      </c>
      <c r="T258" s="143">
        <f>S258*H258</f>
        <v>31.634399999999999</v>
      </c>
      <c r="AR258" s="144" t="s">
        <v>193</v>
      </c>
      <c r="AT258" s="144" t="s">
        <v>189</v>
      </c>
      <c r="AU258" s="144" t="s">
        <v>87</v>
      </c>
      <c r="AY258" s="18" t="s">
        <v>187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8" t="s">
        <v>87</v>
      </c>
      <c r="BK258" s="145">
        <f>ROUND(I258*H258,2)</f>
        <v>0</v>
      </c>
      <c r="BL258" s="18" t="s">
        <v>193</v>
      </c>
      <c r="BM258" s="144" t="s">
        <v>371</v>
      </c>
    </row>
    <row r="259" spans="2:65" s="1" customFormat="1">
      <c r="B259" s="33"/>
      <c r="D259" s="146" t="s">
        <v>199</v>
      </c>
      <c r="F259" s="147" t="s">
        <v>372</v>
      </c>
      <c r="I259" s="148"/>
      <c r="L259" s="33"/>
      <c r="M259" s="149"/>
      <c r="T259" s="52"/>
      <c r="AT259" s="18" t="s">
        <v>199</v>
      </c>
      <c r="AU259" s="18" t="s">
        <v>87</v>
      </c>
    </row>
    <row r="260" spans="2:65" s="12" customFormat="1">
      <c r="B260" s="150"/>
      <c r="D260" s="151" t="s">
        <v>201</v>
      </c>
      <c r="E260" s="152" t="s">
        <v>19</v>
      </c>
      <c r="F260" s="153" t="s">
        <v>308</v>
      </c>
      <c r="H260" s="152" t="s">
        <v>19</v>
      </c>
      <c r="I260" s="154"/>
      <c r="L260" s="150"/>
      <c r="M260" s="155"/>
      <c r="T260" s="156"/>
      <c r="AT260" s="152" t="s">
        <v>201</v>
      </c>
      <c r="AU260" s="152" t="s">
        <v>87</v>
      </c>
      <c r="AV260" s="12" t="s">
        <v>81</v>
      </c>
      <c r="AW260" s="12" t="s">
        <v>33</v>
      </c>
      <c r="AX260" s="12" t="s">
        <v>74</v>
      </c>
      <c r="AY260" s="152" t="s">
        <v>187</v>
      </c>
    </row>
    <row r="261" spans="2:65" s="12" customFormat="1">
      <c r="B261" s="150"/>
      <c r="D261" s="151" t="s">
        <v>201</v>
      </c>
      <c r="E261" s="152" t="s">
        <v>19</v>
      </c>
      <c r="F261" s="153" t="s">
        <v>351</v>
      </c>
      <c r="H261" s="152" t="s">
        <v>19</v>
      </c>
      <c r="I261" s="154"/>
      <c r="L261" s="150"/>
      <c r="M261" s="155"/>
      <c r="T261" s="156"/>
      <c r="AT261" s="152" t="s">
        <v>201</v>
      </c>
      <c r="AU261" s="152" t="s">
        <v>87</v>
      </c>
      <c r="AV261" s="12" t="s">
        <v>81</v>
      </c>
      <c r="AW261" s="12" t="s">
        <v>33</v>
      </c>
      <c r="AX261" s="12" t="s">
        <v>74</v>
      </c>
      <c r="AY261" s="152" t="s">
        <v>187</v>
      </c>
    </row>
    <row r="262" spans="2:65" s="12" customFormat="1">
      <c r="B262" s="150"/>
      <c r="D262" s="151" t="s">
        <v>201</v>
      </c>
      <c r="E262" s="152" t="s">
        <v>19</v>
      </c>
      <c r="F262" s="153" t="s">
        <v>358</v>
      </c>
      <c r="H262" s="152" t="s">
        <v>19</v>
      </c>
      <c r="I262" s="154"/>
      <c r="L262" s="150"/>
      <c r="M262" s="155"/>
      <c r="T262" s="156"/>
      <c r="AT262" s="152" t="s">
        <v>201</v>
      </c>
      <c r="AU262" s="152" t="s">
        <v>87</v>
      </c>
      <c r="AV262" s="12" t="s">
        <v>81</v>
      </c>
      <c r="AW262" s="12" t="s">
        <v>33</v>
      </c>
      <c r="AX262" s="12" t="s">
        <v>74</v>
      </c>
      <c r="AY262" s="152" t="s">
        <v>187</v>
      </c>
    </row>
    <row r="263" spans="2:65" s="13" customFormat="1">
      <c r="B263" s="157"/>
      <c r="D263" s="151" t="s">
        <v>201</v>
      </c>
      <c r="E263" s="158" t="s">
        <v>19</v>
      </c>
      <c r="F263" s="159" t="s">
        <v>373</v>
      </c>
      <c r="H263" s="160">
        <v>1.8149999999999999</v>
      </c>
      <c r="I263" s="161"/>
      <c r="L263" s="157"/>
      <c r="M263" s="162"/>
      <c r="T263" s="163"/>
      <c r="AT263" s="158" t="s">
        <v>201</v>
      </c>
      <c r="AU263" s="158" t="s">
        <v>87</v>
      </c>
      <c r="AV263" s="13" t="s">
        <v>87</v>
      </c>
      <c r="AW263" s="13" t="s">
        <v>33</v>
      </c>
      <c r="AX263" s="13" t="s">
        <v>74</v>
      </c>
      <c r="AY263" s="158" t="s">
        <v>187</v>
      </c>
    </row>
    <row r="264" spans="2:65" s="13" customFormat="1">
      <c r="B264" s="157"/>
      <c r="D264" s="151" t="s">
        <v>201</v>
      </c>
      <c r="E264" s="158" t="s">
        <v>19</v>
      </c>
      <c r="F264" s="159" t="s">
        <v>374</v>
      </c>
      <c r="H264" s="160">
        <v>10.565</v>
      </c>
      <c r="I264" s="161"/>
      <c r="L264" s="157"/>
      <c r="M264" s="162"/>
      <c r="T264" s="163"/>
      <c r="AT264" s="158" t="s">
        <v>201</v>
      </c>
      <c r="AU264" s="158" t="s">
        <v>87</v>
      </c>
      <c r="AV264" s="13" t="s">
        <v>87</v>
      </c>
      <c r="AW264" s="13" t="s">
        <v>33</v>
      </c>
      <c r="AX264" s="13" t="s">
        <v>74</v>
      </c>
      <c r="AY264" s="158" t="s">
        <v>187</v>
      </c>
    </row>
    <row r="265" spans="2:65" s="13" customFormat="1">
      <c r="B265" s="157"/>
      <c r="D265" s="151" t="s">
        <v>201</v>
      </c>
      <c r="E265" s="158" t="s">
        <v>19</v>
      </c>
      <c r="F265" s="159" t="s">
        <v>375</v>
      </c>
      <c r="H265" s="160">
        <v>10.215999999999999</v>
      </c>
      <c r="I265" s="161"/>
      <c r="L265" s="157"/>
      <c r="M265" s="162"/>
      <c r="T265" s="163"/>
      <c r="AT265" s="158" t="s">
        <v>201</v>
      </c>
      <c r="AU265" s="158" t="s">
        <v>87</v>
      </c>
      <c r="AV265" s="13" t="s">
        <v>87</v>
      </c>
      <c r="AW265" s="13" t="s">
        <v>33</v>
      </c>
      <c r="AX265" s="13" t="s">
        <v>74</v>
      </c>
      <c r="AY265" s="158" t="s">
        <v>187</v>
      </c>
    </row>
    <row r="266" spans="2:65" s="15" customFormat="1">
      <c r="B266" s="171"/>
      <c r="D266" s="151" t="s">
        <v>201</v>
      </c>
      <c r="E266" s="172" t="s">
        <v>19</v>
      </c>
      <c r="F266" s="173" t="s">
        <v>207</v>
      </c>
      <c r="H266" s="174">
        <v>22.596</v>
      </c>
      <c r="I266" s="175"/>
      <c r="L266" s="171"/>
      <c r="M266" s="176"/>
      <c r="T266" s="177"/>
      <c r="AT266" s="172" t="s">
        <v>201</v>
      </c>
      <c r="AU266" s="172" t="s">
        <v>87</v>
      </c>
      <c r="AV266" s="15" t="s">
        <v>193</v>
      </c>
      <c r="AW266" s="15" t="s">
        <v>33</v>
      </c>
      <c r="AX266" s="15" t="s">
        <v>81</v>
      </c>
      <c r="AY266" s="172" t="s">
        <v>187</v>
      </c>
    </row>
    <row r="267" spans="2:65" s="1" customFormat="1" ht="33" customHeight="1">
      <c r="B267" s="33"/>
      <c r="C267" s="133" t="s">
        <v>376</v>
      </c>
      <c r="D267" s="133" t="s">
        <v>189</v>
      </c>
      <c r="E267" s="134" t="s">
        <v>377</v>
      </c>
      <c r="F267" s="135" t="s">
        <v>378</v>
      </c>
      <c r="G267" s="136" t="s">
        <v>248</v>
      </c>
      <c r="H267" s="137">
        <v>20</v>
      </c>
      <c r="I267" s="138"/>
      <c r="J267" s="139">
        <f>ROUND(I267*H267,2)</f>
        <v>0</v>
      </c>
      <c r="K267" s="135" t="s">
        <v>197</v>
      </c>
      <c r="L267" s="33"/>
      <c r="M267" s="140" t="s">
        <v>19</v>
      </c>
      <c r="N267" s="141" t="s">
        <v>46</v>
      </c>
      <c r="P267" s="142">
        <f>O267*H267</f>
        <v>0</v>
      </c>
      <c r="Q267" s="142">
        <v>0</v>
      </c>
      <c r="R267" s="142">
        <f>Q267*H267</f>
        <v>0</v>
      </c>
      <c r="S267" s="142">
        <v>0.16500000000000001</v>
      </c>
      <c r="T267" s="143">
        <f>S267*H267</f>
        <v>3.3000000000000003</v>
      </c>
      <c r="AR267" s="144" t="s">
        <v>193</v>
      </c>
      <c r="AT267" s="144" t="s">
        <v>189</v>
      </c>
      <c r="AU267" s="144" t="s">
        <v>87</v>
      </c>
      <c r="AY267" s="18" t="s">
        <v>187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8" t="s">
        <v>87</v>
      </c>
      <c r="BK267" s="145">
        <f>ROUND(I267*H267,2)</f>
        <v>0</v>
      </c>
      <c r="BL267" s="18" t="s">
        <v>193</v>
      </c>
      <c r="BM267" s="144" t="s">
        <v>379</v>
      </c>
    </row>
    <row r="268" spans="2:65" s="1" customFormat="1">
      <c r="B268" s="33"/>
      <c r="D268" s="146" t="s">
        <v>199</v>
      </c>
      <c r="F268" s="147" t="s">
        <v>380</v>
      </c>
      <c r="I268" s="148"/>
      <c r="L268" s="33"/>
      <c r="M268" s="149"/>
      <c r="T268" s="52"/>
      <c r="AT268" s="18" t="s">
        <v>199</v>
      </c>
      <c r="AU268" s="18" t="s">
        <v>87</v>
      </c>
    </row>
    <row r="269" spans="2:65" s="1" customFormat="1" ht="24.15" customHeight="1">
      <c r="B269" s="33"/>
      <c r="C269" s="133" t="s">
        <v>381</v>
      </c>
      <c r="D269" s="133" t="s">
        <v>189</v>
      </c>
      <c r="E269" s="134" t="s">
        <v>382</v>
      </c>
      <c r="F269" s="135" t="s">
        <v>383</v>
      </c>
      <c r="G269" s="136" t="s">
        <v>384</v>
      </c>
      <c r="H269" s="137">
        <v>46.5</v>
      </c>
      <c r="I269" s="138"/>
      <c r="J269" s="139">
        <f>ROUND(I269*H269,2)</f>
        <v>0</v>
      </c>
      <c r="K269" s="135" t="s">
        <v>197</v>
      </c>
      <c r="L269" s="33"/>
      <c r="M269" s="140" t="s">
        <v>19</v>
      </c>
      <c r="N269" s="141" t="s">
        <v>46</v>
      </c>
      <c r="P269" s="142">
        <f>O269*H269</f>
        <v>0</v>
      </c>
      <c r="Q269" s="142">
        <v>0</v>
      </c>
      <c r="R269" s="142">
        <f>Q269*H269</f>
        <v>0</v>
      </c>
      <c r="S269" s="142">
        <v>1.98E-3</v>
      </c>
      <c r="T269" s="143">
        <f>S269*H269</f>
        <v>9.2069999999999999E-2</v>
      </c>
      <c r="AR269" s="144" t="s">
        <v>193</v>
      </c>
      <c r="AT269" s="144" t="s">
        <v>189</v>
      </c>
      <c r="AU269" s="144" t="s">
        <v>87</v>
      </c>
      <c r="AY269" s="18" t="s">
        <v>187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8" t="s">
        <v>87</v>
      </c>
      <c r="BK269" s="145">
        <f>ROUND(I269*H269,2)</f>
        <v>0</v>
      </c>
      <c r="BL269" s="18" t="s">
        <v>193</v>
      </c>
      <c r="BM269" s="144" t="s">
        <v>385</v>
      </c>
    </row>
    <row r="270" spans="2:65" s="1" customFormat="1">
      <c r="B270" s="33"/>
      <c r="D270" s="146" t="s">
        <v>199</v>
      </c>
      <c r="F270" s="147" t="s">
        <v>386</v>
      </c>
      <c r="I270" s="148"/>
      <c r="L270" s="33"/>
      <c r="M270" s="149"/>
      <c r="T270" s="52"/>
      <c r="AT270" s="18" t="s">
        <v>199</v>
      </c>
      <c r="AU270" s="18" t="s">
        <v>87</v>
      </c>
    </row>
    <row r="271" spans="2:65" s="12" customFormat="1">
      <c r="B271" s="150"/>
      <c r="D271" s="151" t="s">
        <v>201</v>
      </c>
      <c r="E271" s="152" t="s">
        <v>19</v>
      </c>
      <c r="F271" s="153" t="s">
        <v>387</v>
      </c>
      <c r="H271" s="152" t="s">
        <v>19</v>
      </c>
      <c r="I271" s="154"/>
      <c r="L271" s="150"/>
      <c r="M271" s="155"/>
      <c r="T271" s="156"/>
      <c r="AT271" s="152" t="s">
        <v>201</v>
      </c>
      <c r="AU271" s="152" t="s">
        <v>87</v>
      </c>
      <c r="AV271" s="12" t="s">
        <v>81</v>
      </c>
      <c r="AW271" s="12" t="s">
        <v>33</v>
      </c>
      <c r="AX271" s="12" t="s">
        <v>74</v>
      </c>
      <c r="AY271" s="152" t="s">
        <v>187</v>
      </c>
    </row>
    <row r="272" spans="2:65" s="12" customFormat="1">
      <c r="B272" s="150"/>
      <c r="D272" s="151" t="s">
        <v>201</v>
      </c>
      <c r="E272" s="152" t="s">
        <v>19</v>
      </c>
      <c r="F272" s="153" t="s">
        <v>388</v>
      </c>
      <c r="H272" s="152" t="s">
        <v>19</v>
      </c>
      <c r="I272" s="154"/>
      <c r="L272" s="150"/>
      <c r="M272" s="155"/>
      <c r="T272" s="156"/>
      <c r="AT272" s="152" t="s">
        <v>201</v>
      </c>
      <c r="AU272" s="152" t="s">
        <v>87</v>
      </c>
      <c r="AV272" s="12" t="s">
        <v>81</v>
      </c>
      <c r="AW272" s="12" t="s">
        <v>33</v>
      </c>
      <c r="AX272" s="12" t="s">
        <v>74</v>
      </c>
      <c r="AY272" s="152" t="s">
        <v>187</v>
      </c>
    </row>
    <row r="273" spans="2:65" s="13" customFormat="1">
      <c r="B273" s="157"/>
      <c r="D273" s="151" t="s">
        <v>201</v>
      </c>
      <c r="E273" s="158" t="s">
        <v>19</v>
      </c>
      <c r="F273" s="159" t="s">
        <v>389</v>
      </c>
      <c r="H273" s="160">
        <v>46.5</v>
      </c>
      <c r="I273" s="161"/>
      <c r="L273" s="157"/>
      <c r="M273" s="162"/>
      <c r="T273" s="163"/>
      <c r="AT273" s="158" t="s">
        <v>201</v>
      </c>
      <c r="AU273" s="158" t="s">
        <v>87</v>
      </c>
      <c r="AV273" s="13" t="s">
        <v>87</v>
      </c>
      <c r="AW273" s="13" t="s">
        <v>33</v>
      </c>
      <c r="AX273" s="13" t="s">
        <v>74</v>
      </c>
      <c r="AY273" s="158" t="s">
        <v>187</v>
      </c>
    </row>
    <row r="274" spans="2:65" s="15" customFormat="1">
      <c r="B274" s="171"/>
      <c r="D274" s="151" t="s">
        <v>201</v>
      </c>
      <c r="E274" s="172" t="s">
        <v>19</v>
      </c>
      <c r="F274" s="173" t="s">
        <v>207</v>
      </c>
      <c r="H274" s="174">
        <v>46.5</v>
      </c>
      <c r="I274" s="175"/>
      <c r="L274" s="171"/>
      <c r="M274" s="176"/>
      <c r="T274" s="177"/>
      <c r="AT274" s="172" t="s">
        <v>201</v>
      </c>
      <c r="AU274" s="172" t="s">
        <v>87</v>
      </c>
      <c r="AV274" s="15" t="s">
        <v>193</v>
      </c>
      <c r="AW274" s="15" t="s">
        <v>33</v>
      </c>
      <c r="AX274" s="15" t="s">
        <v>81</v>
      </c>
      <c r="AY274" s="172" t="s">
        <v>187</v>
      </c>
    </row>
    <row r="275" spans="2:65" s="1" customFormat="1" ht="49.2" customHeight="1">
      <c r="B275" s="33"/>
      <c r="C275" s="133" t="s">
        <v>390</v>
      </c>
      <c r="D275" s="133" t="s">
        <v>189</v>
      </c>
      <c r="E275" s="134" t="s">
        <v>391</v>
      </c>
      <c r="F275" s="135" t="s">
        <v>392</v>
      </c>
      <c r="G275" s="136" t="s">
        <v>138</v>
      </c>
      <c r="H275" s="137">
        <v>56.838999999999999</v>
      </c>
      <c r="I275" s="138"/>
      <c r="J275" s="139">
        <f>ROUND(I275*H275,2)</f>
        <v>0</v>
      </c>
      <c r="K275" s="135" t="s">
        <v>197</v>
      </c>
      <c r="L275" s="33"/>
      <c r="M275" s="140" t="s">
        <v>19</v>
      </c>
      <c r="N275" s="141" t="s">
        <v>46</v>
      </c>
      <c r="P275" s="142">
        <f>O275*H275</f>
        <v>0</v>
      </c>
      <c r="Q275" s="142">
        <v>0</v>
      </c>
      <c r="R275" s="142">
        <f>Q275*H275</f>
        <v>0</v>
      </c>
      <c r="S275" s="142">
        <v>5.5E-2</v>
      </c>
      <c r="T275" s="143">
        <f>S275*H275</f>
        <v>3.1261449999999997</v>
      </c>
      <c r="AR275" s="144" t="s">
        <v>193</v>
      </c>
      <c r="AT275" s="144" t="s">
        <v>189</v>
      </c>
      <c r="AU275" s="144" t="s">
        <v>87</v>
      </c>
      <c r="AY275" s="18" t="s">
        <v>187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8" t="s">
        <v>87</v>
      </c>
      <c r="BK275" s="145">
        <f>ROUND(I275*H275,2)</f>
        <v>0</v>
      </c>
      <c r="BL275" s="18" t="s">
        <v>193</v>
      </c>
      <c r="BM275" s="144" t="s">
        <v>393</v>
      </c>
    </row>
    <row r="276" spans="2:65" s="1" customFormat="1">
      <c r="B276" s="33"/>
      <c r="D276" s="146" t="s">
        <v>199</v>
      </c>
      <c r="F276" s="147" t="s">
        <v>394</v>
      </c>
      <c r="I276" s="148"/>
      <c r="L276" s="33"/>
      <c r="M276" s="149"/>
      <c r="T276" s="52"/>
      <c r="AT276" s="18" t="s">
        <v>199</v>
      </c>
      <c r="AU276" s="18" t="s">
        <v>87</v>
      </c>
    </row>
    <row r="277" spans="2:65" s="13" customFormat="1">
      <c r="B277" s="157"/>
      <c r="D277" s="151" t="s">
        <v>201</v>
      </c>
      <c r="E277" s="158" t="s">
        <v>19</v>
      </c>
      <c r="F277" s="159" t="s">
        <v>136</v>
      </c>
      <c r="H277" s="160">
        <v>56.838999999999999</v>
      </c>
      <c r="I277" s="161"/>
      <c r="L277" s="157"/>
      <c r="M277" s="162"/>
      <c r="T277" s="163"/>
      <c r="AT277" s="158" t="s">
        <v>201</v>
      </c>
      <c r="AU277" s="158" t="s">
        <v>87</v>
      </c>
      <c r="AV277" s="13" t="s">
        <v>87</v>
      </c>
      <c r="AW277" s="13" t="s">
        <v>33</v>
      </c>
      <c r="AX277" s="13" t="s">
        <v>74</v>
      </c>
      <c r="AY277" s="158" t="s">
        <v>187</v>
      </c>
    </row>
    <row r="278" spans="2:65" s="15" customFormat="1">
      <c r="B278" s="171"/>
      <c r="D278" s="151" t="s">
        <v>201</v>
      </c>
      <c r="E278" s="172" t="s">
        <v>19</v>
      </c>
      <c r="F278" s="173" t="s">
        <v>207</v>
      </c>
      <c r="H278" s="174">
        <v>56.838999999999999</v>
      </c>
      <c r="I278" s="175"/>
      <c r="L278" s="171"/>
      <c r="M278" s="176"/>
      <c r="T278" s="177"/>
      <c r="AT278" s="172" t="s">
        <v>201</v>
      </c>
      <c r="AU278" s="172" t="s">
        <v>87</v>
      </c>
      <c r="AV278" s="15" t="s">
        <v>193</v>
      </c>
      <c r="AW278" s="15" t="s">
        <v>33</v>
      </c>
      <c r="AX278" s="15" t="s">
        <v>81</v>
      </c>
      <c r="AY278" s="172" t="s">
        <v>187</v>
      </c>
    </row>
    <row r="279" spans="2:65" s="1" customFormat="1" ht="55.5" customHeight="1">
      <c r="B279" s="33"/>
      <c r="C279" s="133" t="s">
        <v>395</v>
      </c>
      <c r="D279" s="133" t="s">
        <v>189</v>
      </c>
      <c r="E279" s="134" t="s">
        <v>396</v>
      </c>
      <c r="F279" s="135" t="s">
        <v>397</v>
      </c>
      <c r="G279" s="136" t="s">
        <v>138</v>
      </c>
      <c r="H279" s="137">
        <v>5.45</v>
      </c>
      <c r="I279" s="138"/>
      <c r="J279" s="139">
        <f>ROUND(I279*H279,2)</f>
        <v>0</v>
      </c>
      <c r="K279" s="135" t="s">
        <v>197</v>
      </c>
      <c r="L279" s="33"/>
      <c r="M279" s="140" t="s">
        <v>19</v>
      </c>
      <c r="N279" s="141" t="s">
        <v>46</v>
      </c>
      <c r="P279" s="142">
        <f>O279*H279</f>
        <v>0</v>
      </c>
      <c r="Q279" s="142">
        <v>0</v>
      </c>
      <c r="R279" s="142">
        <f>Q279*H279</f>
        <v>0</v>
      </c>
      <c r="S279" s="142">
        <v>0.183</v>
      </c>
      <c r="T279" s="143">
        <f>S279*H279</f>
        <v>0.99734999999999996</v>
      </c>
      <c r="AR279" s="144" t="s">
        <v>193</v>
      </c>
      <c r="AT279" s="144" t="s">
        <v>189</v>
      </c>
      <c r="AU279" s="144" t="s">
        <v>87</v>
      </c>
      <c r="AY279" s="18" t="s">
        <v>187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8" t="s">
        <v>87</v>
      </c>
      <c r="BK279" s="145">
        <f>ROUND(I279*H279,2)</f>
        <v>0</v>
      </c>
      <c r="BL279" s="18" t="s">
        <v>193</v>
      </c>
      <c r="BM279" s="144" t="s">
        <v>398</v>
      </c>
    </row>
    <row r="280" spans="2:65" s="1" customFormat="1">
      <c r="B280" s="33"/>
      <c r="D280" s="146" t="s">
        <v>199</v>
      </c>
      <c r="F280" s="147" t="s">
        <v>399</v>
      </c>
      <c r="I280" s="148"/>
      <c r="L280" s="33"/>
      <c r="M280" s="149"/>
      <c r="T280" s="52"/>
      <c r="AT280" s="18" t="s">
        <v>199</v>
      </c>
      <c r="AU280" s="18" t="s">
        <v>87</v>
      </c>
    </row>
    <row r="281" spans="2:65" s="12" customFormat="1">
      <c r="B281" s="150"/>
      <c r="D281" s="151" t="s">
        <v>201</v>
      </c>
      <c r="E281" s="152" t="s">
        <v>19</v>
      </c>
      <c r="F281" s="153" t="s">
        <v>212</v>
      </c>
      <c r="H281" s="152" t="s">
        <v>19</v>
      </c>
      <c r="I281" s="154"/>
      <c r="L281" s="150"/>
      <c r="M281" s="155"/>
      <c r="T281" s="156"/>
      <c r="AT281" s="152" t="s">
        <v>201</v>
      </c>
      <c r="AU281" s="152" t="s">
        <v>87</v>
      </c>
      <c r="AV281" s="12" t="s">
        <v>81</v>
      </c>
      <c r="AW281" s="12" t="s">
        <v>33</v>
      </c>
      <c r="AX281" s="12" t="s">
        <v>74</v>
      </c>
      <c r="AY281" s="152" t="s">
        <v>187</v>
      </c>
    </row>
    <row r="282" spans="2:65" s="13" customFormat="1">
      <c r="B282" s="157"/>
      <c r="D282" s="151" t="s">
        <v>201</v>
      </c>
      <c r="E282" s="158" t="s">
        <v>19</v>
      </c>
      <c r="F282" s="159" t="s">
        <v>400</v>
      </c>
      <c r="H282" s="160">
        <v>5.45</v>
      </c>
      <c r="I282" s="161"/>
      <c r="L282" s="157"/>
      <c r="M282" s="162"/>
      <c r="T282" s="163"/>
      <c r="AT282" s="158" t="s">
        <v>201</v>
      </c>
      <c r="AU282" s="158" t="s">
        <v>87</v>
      </c>
      <c r="AV282" s="13" t="s">
        <v>87</v>
      </c>
      <c r="AW282" s="13" t="s">
        <v>33</v>
      </c>
      <c r="AX282" s="13" t="s">
        <v>74</v>
      </c>
      <c r="AY282" s="158" t="s">
        <v>187</v>
      </c>
    </row>
    <row r="283" spans="2:65" s="15" customFormat="1">
      <c r="B283" s="171"/>
      <c r="D283" s="151" t="s">
        <v>201</v>
      </c>
      <c r="E283" s="172" t="s">
        <v>19</v>
      </c>
      <c r="F283" s="173" t="s">
        <v>207</v>
      </c>
      <c r="H283" s="174">
        <v>5.45</v>
      </c>
      <c r="I283" s="175"/>
      <c r="L283" s="171"/>
      <c r="M283" s="176"/>
      <c r="T283" s="177"/>
      <c r="AT283" s="172" t="s">
        <v>201</v>
      </c>
      <c r="AU283" s="172" t="s">
        <v>87</v>
      </c>
      <c r="AV283" s="15" t="s">
        <v>193</v>
      </c>
      <c r="AW283" s="15" t="s">
        <v>33</v>
      </c>
      <c r="AX283" s="15" t="s">
        <v>81</v>
      </c>
      <c r="AY283" s="172" t="s">
        <v>187</v>
      </c>
    </row>
    <row r="284" spans="2:65" s="1" customFormat="1" ht="44.25" customHeight="1">
      <c r="B284" s="33"/>
      <c r="C284" s="133" t="s">
        <v>401</v>
      </c>
      <c r="D284" s="133" t="s">
        <v>189</v>
      </c>
      <c r="E284" s="134" t="s">
        <v>402</v>
      </c>
      <c r="F284" s="135" t="s">
        <v>403</v>
      </c>
      <c r="G284" s="136" t="s">
        <v>138</v>
      </c>
      <c r="H284" s="137">
        <v>1.2030000000000001</v>
      </c>
      <c r="I284" s="138"/>
      <c r="J284" s="139">
        <f>ROUND(I284*H284,2)</f>
        <v>0</v>
      </c>
      <c r="K284" s="135" t="s">
        <v>197</v>
      </c>
      <c r="L284" s="33"/>
      <c r="M284" s="140" t="s">
        <v>19</v>
      </c>
      <c r="N284" s="141" t="s">
        <v>46</v>
      </c>
      <c r="P284" s="142">
        <f>O284*H284</f>
        <v>0</v>
      </c>
      <c r="Q284" s="142">
        <v>0</v>
      </c>
      <c r="R284" s="142">
        <f>Q284*H284</f>
        <v>0</v>
      </c>
      <c r="S284" s="142">
        <v>3.1E-2</v>
      </c>
      <c r="T284" s="143">
        <f>S284*H284</f>
        <v>3.7293E-2</v>
      </c>
      <c r="AR284" s="144" t="s">
        <v>193</v>
      </c>
      <c r="AT284" s="144" t="s">
        <v>189</v>
      </c>
      <c r="AU284" s="144" t="s">
        <v>87</v>
      </c>
      <c r="AY284" s="18" t="s">
        <v>187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8" t="s">
        <v>87</v>
      </c>
      <c r="BK284" s="145">
        <f>ROUND(I284*H284,2)</f>
        <v>0</v>
      </c>
      <c r="BL284" s="18" t="s">
        <v>193</v>
      </c>
      <c r="BM284" s="144" t="s">
        <v>404</v>
      </c>
    </row>
    <row r="285" spans="2:65" s="1" customFormat="1">
      <c r="B285" s="33"/>
      <c r="D285" s="146" t="s">
        <v>199</v>
      </c>
      <c r="F285" s="147" t="s">
        <v>405</v>
      </c>
      <c r="I285" s="148"/>
      <c r="L285" s="33"/>
      <c r="M285" s="149"/>
      <c r="T285" s="52"/>
      <c r="AT285" s="18" t="s">
        <v>199</v>
      </c>
      <c r="AU285" s="18" t="s">
        <v>87</v>
      </c>
    </row>
    <row r="286" spans="2:65" s="12" customFormat="1">
      <c r="B286" s="150"/>
      <c r="D286" s="151" t="s">
        <v>201</v>
      </c>
      <c r="E286" s="152" t="s">
        <v>19</v>
      </c>
      <c r="F286" s="153" t="s">
        <v>308</v>
      </c>
      <c r="H286" s="152" t="s">
        <v>19</v>
      </c>
      <c r="I286" s="154"/>
      <c r="L286" s="150"/>
      <c r="M286" s="155"/>
      <c r="T286" s="156"/>
      <c r="AT286" s="152" t="s">
        <v>201</v>
      </c>
      <c r="AU286" s="152" t="s">
        <v>87</v>
      </c>
      <c r="AV286" s="12" t="s">
        <v>81</v>
      </c>
      <c r="AW286" s="12" t="s">
        <v>33</v>
      </c>
      <c r="AX286" s="12" t="s">
        <v>74</v>
      </c>
      <c r="AY286" s="152" t="s">
        <v>187</v>
      </c>
    </row>
    <row r="287" spans="2:65" s="13" customFormat="1">
      <c r="B287" s="157"/>
      <c r="D287" s="151" t="s">
        <v>201</v>
      </c>
      <c r="E287" s="158" t="s">
        <v>19</v>
      </c>
      <c r="F287" s="159" t="s">
        <v>406</v>
      </c>
      <c r="H287" s="160">
        <v>1.2030000000000001</v>
      </c>
      <c r="I287" s="161"/>
      <c r="L287" s="157"/>
      <c r="M287" s="162"/>
      <c r="T287" s="163"/>
      <c r="AT287" s="158" t="s">
        <v>201</v>
      </c>
      <c r="AU287" s="158" t="s">
        <v>87</v>
      </c>
      <c r="AV287" s="13" t="s">
        <v>87</v>
      </c>
      <c r="AW287" s="13" t="s">
        <v>33</v>
      </c>
      <c r="AX287" s="13" t="s">
        <v>74</v>
      </c>
      <c r="AY287" s="158" t="s">
        <v>187</v>
      </c>
    </row>
    <row r="288" spans="2:65" s="15" customFormat="1">
      <c r="B288" s="171"/>
      <c r="D288" s="151" t="s">
        <v>201</v>
      </c>
      <c r="E288" s="172" t="s">
        <v>19</v>
      </c>
      <c r="F288" s="173" t="s">
        <v>207</v>
      </c>
      <c r="H288" s="174">
        <v>1.2030000000000001</v>
      </c>
      <c r="I288" s="175"/>
      <c r="L288" s="171"/>
      <c r="M288" s="176"/>
      <c r="T288" s="177"/>
      <c r="AT288" s="172" t="s">
        <v>201</v>
      </c>
      <c r="AU288" s="172" t="s">
        <v>87</v>
      </c>
      <c r="AV288" s="15" t="s">
        <v>193</v>
      </c>
      <c r="AW288" s="15" t="s">
        <v>33</v>
      </c>
      <c r="AX288" s="15" t="s">
        <v>81</v>
      </c>
      <c r="AY288" s="172" t="s">
        <v>187</v>
      </c>
    </row>
    <row r="289" spans="2:65" s="1" customFormat="1" ht="37.950000000000003" customHeight="1">
      <c r="B289" s="33"/>
      <c r="C289" s="133" t="s">
        <v>407</v>
      </c>
      <c r="D289" s="133" t="s">
        <v>189</v>
      </c>
      <c r="E289" s="134" t="s">
        <v>408</v>
      </c>
      <c r="F289" s="135" t="s">
        <v>409</v>
      </c>
      <c r="G289" s="136" t="s">
        <v>138</v>
      </c>
      <c r="H289" s="137">
        <v>1.544</v>
      </c>
      <c r="I289" s="138"/>
      <c r="J289" s="139">
        <f>ROUND(I289*H289,2)</f>
        <v>0</v>
      </c>
      <c r="K289" s="135" t="s">
        <v>197</v>
      </c>
      <c r="L289" s="33"/>
      <c r="M289" s="140" t="s">
        <v>19</v>
      </c>
      <c r="N289" s="141" t="s">
        <v>46</v>
      </c>
      <c r="P289" s="142">
        <f>O289*H289</f>
        <v>0</v>
      </c>
      <c r="Q289" s="142">
        <v>0</v>
      </c>
      <c r="R289" s="142">
        <f>Q289*H289</f>
        <v>0</v>
      </c>
      <c r="S289" s="142">
        <v>7.4999999999999997E-2</v>
      </c>
      <c r="T289" s="143">
        <f>S289*H289</f>
        <v>0.1158</v>
      </c>
      <c r="AR289" s="144" t="s">
        <v>193</v>
      </c>
      <c r="AT289" s="144" t="s">
        <v>189</v>
      </c>
      <c r="AU289" s="144" t="s">
        <v>87</v>
      </c>
      <c r="AY289" s="18" t="s">
        <v>187</v>
      </c>
      <c r="BE289" s="145">
        <f>IF(N289="základní",J289,0)</f>
        <v>0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8" t="s">
        <v>87</v>
      </c>
      <c r="BK289" s="145">
        <f>ROUND(I289*H289,2)</f>
        <v>0</v>
      </c>
      <c r="BL289" s="18" t="s">
        <v>193</v>
      </c>
      <c r="BM289" s="144" t="s">
        <v>410</v>
      </c>
    </row>
    <row r="290" spans="2:65" s="1" customFormat="1">
      <c r="B290" s="33"/>
      <c r="D290" s="146" t="s">
        <v>199</v>
      </c>
      <c r="F290" s="147" t="s">
        <v>411</v>
      </c>
      <c r="I290" s="148"/>
      <c r="L290" s="33"/>
      <c r="M290" s="149"/>
      <c r="T290" s="52"/>
      <c r="AT290" s="18" t="s">
        <v>199</v>
      </c>
      <c r="AU290" s="18" t="s">
        <v>87</v>
      </c>
    </row>
    <row r="291" spans="2:65" s="12" customFormat="1">
      <c r="B291" s="150"/>
      <c r="D291" s="151" t="s">
        <v>201</v>
      </c>
      <c r="E291" s="152" t="s">
        <v>19</v>
      </c>
      <c r="F291" s="153" t="s">
        <v>202</v>
      </c>
      <c r="H291" s="152" t="s">
        <v>19</v>
      </c>
      <c r="I291" s="154"/>
      <c r="L291" s="150"/>
      <c r="M291" s="155"/>
      <c r="T291" s="156"/>
      <c r="AT291" s="152" t="s">
        <v>201</v>
      </c>
      <c r="AU291" s="152" t="s">
        <v>87</v>
      </c>
      <c r="AV291" s="12" t="s">
        <v>81</v>
      </c>
      <c r="AW291" s="12" t="s">
        <v>33</v>
      </c>
      <c r="AX291" s="12" t="s">
        <v>74</v>
      </c>
      <c r="AY291" s="152" t="s">
        <v>187</v>
      </c>
    </row>
    <row r="292" spans="2:65" s="13" customFormat="1">
      <c r="B292" s="157"/>
      <c r="D292" s="151" t="s">
        <v>201</v>
      </c>
      <c r="E292" s="158" t="s">
        <v>19</v>
      </c>
      <c r="F292" s="159" t="s">
        <v>412</v>
      </c>
      <c r="H292" s="160">
        <v>1.544</v>
      </c>
      <c r="I292" s="161"/>
      <c r="L292" s="157"/>
      <c r="M292" s="162"/>
      <c r="T292" s="163"/>
      <c r="AT292" s="158" t="s">
        <v>201</v>
      </c>
      <c r="AU292" s="158" t="s">
        <v>87</v>
      </c>
      <c r="AV292" s="13" t="s">
        <v>87</v>
      </c>
      <c r="AW292" s="13" t="s">
        <v>33</v>
      </c>
      <c r="AX292" s="13" t="s">
        <v>74</v>
      </c>
      <c r="AY292" s="158" t="s">
        <v>187</v>
      </c>
    </row>
    <row r="293" spans="2:65" s="15" customFormat="1">
      <c r="B293" s="171"/>
      <c r="D293" s="151" t="s">
        <v>201</v>
      </c>
      <c r="E293" s="172" t="s">
        <v>19</v>
      </c>
      <c r="F293" s="173" t="s">
        <v>207</v>
      </c>
      <c r="H293" s="174">
        <v>1.544</v>
      </c>
      <c r="I293" s="175"/>
      <c r="L293" s="171"/>
      <c r="M293" s="176"/>
      <c r="T293" s="177"/>
      <c r="AT293" s="172" t="s">
        <v>201</v>
      </c>
      <c r="AU293" s="172" t="s">
        <v>87</v>
      </c>
      <c r="AV293" s="15" t="s">
        <v>193</v>
      </c>
      <c r="AW293" s="15" t="s">
        <v>33</v>
      </c>
      <c r="AX293" s="15" t="s">
        <v>81</v>
      </c>
      <c r="AY293" s="172" t="s">
        <v>187</v>
      </c>
    </row>
    <row r="294" spans="2:65" s="1" customFormat="1" ht="37.950000000000003" customHeight="1">
      <c r="B294" s="33"/>
      <c r="C294" s="133" t="s">
        <v>413</v>
      </c>
      <c r="D294" s="133" t="s">
        <v>189</v>
      </c>
      <c r="E294" s="134" t="s">
        <v>414</v>
      </c>
      <c r="F294" s="135" t="s">
        <v>415</v>
      </c>
      <c r="G294" s="136" t="s">
        <v>138</v>
      </c>
      <c r="H294" s="137">
        <v>18.215</v>
      </c>
      <c r="I294" s="138"/>
      <c r="J294" s="139">
        <f>ROUND(I294*H294,2)</f>
        <v>0</v>
      </c>
      <c r="K294" s="135" t="s">
        <v>197</v>
      </c>
      <c r="L294" s="33"/>
      <c r="M294" s="140" t="s">
        <v>19</v>
      </c>
      <c r="N294" s="141" t="s">
        <v>46</v>
      </c>
      <c r="P294" s="142">
        <f>O294*H294</f>
        <v>0</v>
      </c>
      <c r="Q294" s="142">
        <v>0</v>
      </c>
      <c r="R294" s="142">
        <f>Q294*H294</f>
        <v>0</v>
      </c>
      <c r="S294" s="142">
        <v>6.2E-2</v>
      </c>
      <c r="T294" s="143">
        <f>S294*H294</f>
        <v>1.1293299999999999</v>
      </c>
      <c r="AR294" s="144" t="s">
        <v>193</v>
      </c>
      <c r="AT294" s="144" t="s">
        <v>189</v>
      </c>
      <c r="AU294" s="144" t="s">
        <v>87</v>
      </c>
      <c r="AY294" s="18" t="s">
        <v>187</v>
      </c>
      <c r="BE294" s="145">
        <f>IF(N294="základní",J294,0)</f>
        <v>0</v>
      </c>
      <c r="BF294" s="145">
        <f>IF(N294="snížená",J294,0)</f>
        <v>0</v>
      </c>
      <c r="BG294" s="145">
        <f>IF(N294="zákl. přenesená",J294,0)</f>
        <v>0</v>
      </c>
      <c r="BH294" s="145">
        <f>IF(N294="sníž. přenesená",J294,0)</f>
        <v>0</v>
      </c>
      <c r="BI294" s="145">
        <f>IF(N294="nulová",J294,0)</f>
        <v>0</v>
      </c>
      <c r="BJ294" s="18" t="s">
        <v>87</v>
      </c>
      <c r="BK294" s="145">
        <f>ROUND(I294*H294,2)</f>
        <v>0</v>
      </c>
      <c r="BL294" s="18" t="s">
        <v>193</v>
      </c>
      <c r="BM294" s="144" t="s">
        <v>416</v>
      </c>
    </row>
    <row r="295" spans="2:65" s="1" customFormat="1">
      <c r="B295" s="33"/>
      <c r="D295" s="146" t="s">
        <v>199</v>
      </c>
      <c r="F295" s="147" t="s">
        <v>417</v>
      </c>
      <c r="I295" s="148"/>
      <c r="L295" s="33"/>
      <c r="M295" s="149"/>
      <c r="T295" s="52"/>
      <c r="AT295" s="18" t="s">
        <v>199</v>
      </c>
      <c r="AU295" s="18" t="s">
        <v>87</v>
      </c>
    </row>
    <row r="296" spans="2:65" s="12" customFormat="1">
      <c r="B296" s="150"/>
      <c r="D296" s="151" t="s">
        <v>201</v>
      </c>
      <c r="E296" s="152" t="s">
        <v>19</v>
      </c>
      <c r="F296" s="153" t="s">
        <v>202</v>
      </c>
      <c r="H296" s="152" t="s">
        <v>19</v>
      </c>
      <c r="I296" s="154"/>
      <c r="L296" s="150"/>
      <c r="M296" s="155"/>
      <c r="T296" s="156"/>
      <c r="AT296" s="152" t="s">
        <v>201</v>
      </c>
      <c r="AU296" s="152" t="s">
        <v>87</v>
      </c>
      <c r="AV296" s="12" t="s">
        <v>81</v>
      </c>
      <c r="AW296" s="12" t="s">
        <v>33</v>
      </c>
      <c r="AX296" s="12" t="s">
        <v>74</v>
      </c>
      <c r="AY296" s="152" t="s">
        <v>187</v>
      </c>
    </row>
    <row r="297" spans="2:65" s="13" customFormat="1">
      <c r="B297" s="157"/>
      <c r="D297" s="151" t="s">
        <v>201</v>
      </c>
      <c r="E297" s="158" t="s">
        <v>19</v>
      </c>
      <c r="F297" s="159" t="s">
        <v>418</v>
      </c>
      <c r="H297" s="160">
        <v>18.215</v>
      </c>
      <c r="I297" s="161"/>
      <c r="L297" s="157"/>
      <c r="M297" s="162"/>
      <c r="T297" s="163"/>
      <c r="AT297" s="158" t="s">
        <v>201</v>
      </c>
      <c r="AU297" s="158" t="s">
        <v>87</v>
      </c>
      <c r="AV297" s="13" t="s">
        <v>87</v>
      </c>
      <c r="AW297" s="13" t="s">
        <v>33</v>
      </c>
      <c r="AX297" s="13" t="s">
        <v>74</v>
      </c>
      <c r="AY297" s="158" t="s">
        <v>187</v>
      </c>
    </row>
    <row r="298" spans="2:65" s="15" customFormat="1">
      <c r="B298" s="171"/>
      <c r="D298" s="151" t="s">
        <v>201</v>
      </c>
      <c r="E298" s="172" t="s">
        <v>19</v>
      </c>
      <c r="F298" s="173" t="s">
        <v>207</v>
      </c>
      <c r="H298" s="174">
        <v>18.215</v>
      </c>
      <c r="I298" s="175"/>
      <c r="L298" s="171"/>
      <c r="M298" s="176"/>
      <c r="T298" s="177"/>
      <c r="AT298" s="172" t="s">
        <v>201</v>
      </c>
      <c r="AU298" s="172" t="s">
        <v>87</v>
      </c>
      <c r="AV298" s="15" t="s">
        <v>193</v>
      </c>
      <c r="AW298" s="15" t="s">
        <v>33</v>
      </c>
      <c r="AX298" s="15" t="s">
        <v>81</v>
      </c>
      <c r="AY298" s="172" t="s">
        <v>187</v>
      </c>
    </row>
    <row r="299" spans="2:65" s="1" customFormat="1" ht="37.950000000000003" customHeight="1">
      <c r="B299" s="33"/>
      <c r="C299" s="133" t="s">
        <v>419</v>
      </c>
      <c r="D299" s="133" t="s">
        <v>189</v>
      </c>
      <c r="E299" s="134" t="s">
        <v>420</v>
      </c>
      <c r="F299" s="135" t="s">
        <v>421</v>
      </c>
      <c r="G299" s="136" t="s">
        <v>138</v>
      </c>
      <c r="H299" s="137">
        <v>8.2899999999999991</v>
      </c>
      <c r="I299" s="138"/>
      <c r="J299" s="139">
        <f>ROUND(I299*H299,2)</f>
        <v>0</v>
      </c>
      <c r="K299" s="135" t="s">
        <v>197</v>
      </c>
      <c r="L299" s="33"/>
      <c r="M299" s="140" t="s">
        <v>19</v>
      </c>
      <c r="N299" s="141" t="s">
        <v>46</v>
      </c>
      <c r="P299" s="142">
        <f>O299*H299</f>
        <v>0</v>
      </c>
      <c r="Q299" s="142">
        <v>0</v>
      </c>
      <c r="R299" s="142">
        <f>Q299*H299</f>
        <v>0</v>
      </c>
      <c r="S299" s="142">
        <v>5.3999999999999999E-2</v>
      </c>
      <c r="T299" s="143">
        <f>S299*H299</f>
        <v>0.44765999999999995</v>
      </c>
      <c r="AR299" s="144" t="s">
        <v>193</v>
      </c>
      <c r="AT299" s="144" t="s">
        <v>189</v>
      </c>
      <c r="AU299" s="144" t="s">
        <v>87</v>
      </c>
      <c r="AY299" s="18" t="s">
        <v>187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8" t="s">
        <v>87</v>
      </c>
      <c r="BK299" s="145">
        <f>ROUND(I299*H299,2)</f>
        <v>0</v>
      </c>
      <c r="BL299" s="18" t="s">
        <v>193</v>
      </c>
      <c r="BM299" s="144" t="s">
        <v>422</v>
      </c>
    </row>
    <row r="300" spans="2:65" s="1" customFormat="1">
      <c r="B300" s="33"/>
      <c r="D300" s="146" t="s">
        <v>199</v>
      </c>
      <c r="F300" s="147" t="s">
        <v>423</v>
      </c>
      <c r="I300" s="148"/>
      <c r="L300" s="33"/>
      <c r="M300" s="149"/>
      <c r="T300" s="52"/>
      <c r="AT300" s="18" t="s">
        <v>199</v>
      </c>
      <c r="AU300" s="18" t="s">
        <v>87</v>
      </c>
    </row>
    <row r="301" spans="2:65" s="12" customFormat="1">
      <c r="B301" s="150"/>
      <c r="D301" s="151" t="s">
        <v>201</v>
      </c>
      <c r="E301" s="152" t="s">
        <v>19</v>
      </c>
      <c r="F301" s="153" t="s">
        <v>202</v>
      </c>
      <c r="H301" s="152" t="s">
        <v>19</v>
      </c>
      <c r="I301" s="154"/>
      <c r="L301" s="150"/>
      <c r="M301" s="155"/>
      <c r="T301" s="156"/>
      <c r="AT301" s="152" t="s">
        <v>201</v>
      </c>
      <c r="AU301" s="152" t="s">
        <v>87</v>
      </c>
      <c r="AV301" s="12" t="s">
        <v>81</v>
      </c>
      <c r="AW301" s="12" t="s">
        <v>33</v>
      </c>
      <c r="AX301" s="12" t="s">
        <v>74</v>
      </c>
      <c r="AY301" s="152" t="s">
        <v>187</v>
      </c>
    </row>
    <row r="302" spans="2:65" s="13" customFormat="1">
      <c r="B302" s="157"/>
      <c r="D302" s="151" t="s">
        <v>201</v>
      </c>
      <c r="E302" s="158" t="s">
        <v>19</v>
      </c>
      <c r="F302" s="159" t="s">
        <v>424</v>
      </c>
      <c r="H302" s="160">
        <v>8.2899999999999991</v>
      </c>
      <c r="I302" s="161"/>
      <c r="L302" s="157"/>
      <c r="M302" s="162"/>
      <c r="T302" s="163"/>
      <c r="AT302" s="158" t="s">
        <v>201</v>
      </c>
      <c r="AU302" s="158" t="s">
        <v>87</v>
      </c>
      <c r="AV302" s="13" t="s">
        <v>87</v>
      </c>
      <c r="AW302" s="13" t="s">
        <v>33</v>
      </c>
      <c r="AX302" s="13" t="s">
        <v>74</v>
      </c>
      <c r="AY302" s="158" t="s">
        <v>187</v>
      </c>
    </row>
    <row r="303" spans="2:65" s="15" customFormat="1">
      <c r="B303" s="171"/>
      <c r="D303" s="151" t="s">
        <v>201</v>
      </c>
      <c r="E303" s="172" t="s">
        <v>19</v>
      </c>
      <c r="F303" s="173" t="s">
        <v>207</v>
      </c>
      <c r="H303" s="174">
        <v>8.2899999999999991</v>
      </c>
      <c r="I303" s="175"/>
      <c r="L303" s="171"/>
      <c r="M303" s="176"/>
      <c r="T303" s="177"/>
      <c r="AT303" s="172" t="s">
        <v>201</v>
      </c>
      <c r="AU303" s="172" t="s">
        <v>87</v>
      </c>
      <c r="AV303" s="15" t="s">
        <v>193</v>
      </c>
      <c r="AW303" s="15" t="s">
        <v>33</v>
      </c>
      <c r="AX303" s="15" t="s">
        <v>81</v>
      </c>
      <c r="AY303" s="172" t="s">
        <v>187</v>
      </c>
    </row>
    <row r="304" spans="2:65" s="1" customFormat="1" ht="37.950000000000003" customHeight="1">
      <c r="B304" s="33"/>
      <c r="C304" s="133" t="s">
        <v>425</v>
      </c>
      <c r="D304" s="133" t="s">
        <v>189</v>
      </c>
      <c r="E304" s="134" t="s">
        <v>426</v>
      </c>
      <c r="F304" s="135" t="s">
        <v>427</v>
      </c>
      <c r="G304" s="136" t="s">
        <v>138</v>
      </c>
      <c r="H304" s="137">
        <v>10.047000000000001</v>
      </c>
      <c r="I304" s="138"/>
      <c r="J304" s="139">
        <f>ROUND(I304*H304,2)</f>
        <v>0</v>
      </c>
      <c r="K304" s="135" t="s">
        <v>197</v>
      </c>
      <c r="L304" s="33"/>
      <c r="M304" s="140" t="s">
        <v>19</v>
      </c>
      <c r="N304" s="141" t="s">
        <v>46</v>
      </c>
      <c r="P304" s="142">
        <f>O304*H304</f>
        <v>0</v>
      </c>
      <c r="Q304" s="142">
        <v>0</v>
      </c>
      <c r="R304" s="142">
        <f>Q304*H304</f>
        <v>0</v>
      </c>
      <c r="S304" s="142">
        <v>7.5999999999999998E-2</v>
      </c>
      <c r="T304" s="143">
        <f>S304*H304</f>
        <v>0.76357200000000003</v>
      </c>
      <c r="AR304" s="144" t="s">
        <v>193</v>
      </c>
      <c r="AT304" s="144" t="s">
        <v>189</v>
      </c>
      <c r="AU304" s="144" t="s">
        <v>87</v>
      </c>
      <c r="AY304" s="18" t="s">
        <v>187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8" t="s">
        <v>87</v>
      </c>
      <c r="BK304" s="145">
        <f>ROUND(I304*H304,2)</f>
        <v>0</v>
      </c>
      <c r="BL304" s="18" t="s">
        <v>193</v>
      </c>
      <c r="BM304" s="144" t="s">
        <v>428</v>
      </c>
    </row>
    <row r="305" spans="2:65" s="1" customFormat="1">
      <c r="B305" s="33"/>
      <c r="D305" s="146" t="s">
        <v>199</v>
      </c>
      <c r="F305" s="147" t="s">
        <v>429</v>
      </c>
      <c r="I305" s="148"/>
      <c r="L305" s="33"/>
      <c r="M305" s="149"/>
      <c r="T305" s="52"/>
      <c r="AT305" s="18" t="s">
        <v>199</v>
      </c>
      <c r="AU305" s="18" t="s">
        <v>87</v>
      </c>
    </row>
    <row r="306" spans="2:65" s="12" customFormat="1">
      <c r="B306" s="150"/>
      <c r="D306" s="151" t="s">
        <v>201</v>
      </c>
      <c r="E306" s="152" t="s">
        <v>19</v>
      </c>
      <c r="F306" s="153" t="s">
        <v>202</v>
      </c>
      <c r="H306" s="152" t="s">
        <v>19</v>
      </c>
      <c r="I306" s="154"/>
      <c r="L306" s="150"/>
      <c r="M306" s="155"/>
      <c r="T306" s="156"/>
      <c r="AT306" s="152" t="s">
        <v>201</v>
      </c>
      <c r="AU306" s="152" t="s">
        <v>87</v>
      </c>
      <c r="AV306" s="12" t="s">
        <v>81</v>
      </c>
      <c r="AW306" s="12" t="s">
        <v>33</v>
      </c>
      <c r="AX306" s="12" t="s">
        <v>74</v>
      </c>
      <c r="AY306" s="152" t="s">
        <v>187</v>
      </c>
    </row>
    <row r="307" spans="2:65" s="13" customFormat="1">
      <c r="B307" s="157"/>
      <c r="D307" s="151" t="s">
        <v>201</v>
      </c>
      <c r="E307" s="158" t="s">
        <v>19</v>
      </c>
      <c r="F307" s="159" t="s">
        <v>430</v>
      </c>
      <c r="H307" s="160">
        <v>10.047000000000001</v>
      </c>
      <c r="I307" s="161"/>
      <c r="L307" s="157"/>
      <c r="M307" s="162"/>
      <c r="T307" s="163"/>
      <c r="AT307" s="158" t="s">
        <v>201</v>
      </c>
      <c r="AU307" s="158" t="s">
        <v>87</v>
      </c>
      <c r="AV307" s="13" t="s">
        <v>87</v>
      </c>
      <c r="AW307" s="13" t="s">
        <v>33</v>
      </c>
      <c r="AX307" s="13" t="s">
        <v>74</v>
      </c>
      <c r="AY307" s="158" t="s">
        <v>187</v>
      </c>
    </row>
    <row r="308" spans="2:65" s="15" customFormat="1">
      <c r="B308" s="171"/>
      <c r="D308" s="151" t="s">
        <v>201</v>
      </c>
      <c r="E308" s="172" t="s">
        <v>19</v>
      </c>
      <c r="F308" s="173" t="s">
        <v>207</v>
      </c>
      <c r="H308" s="174">
        <v>10.047000000000001</v>
      </c>
      <c r="I308" s="175"/>
      <c r="L308" s="171"/>
      <c r="M308" s="176"/>
      <c r="T308" s="177"/>
      <c r="AT308" s="172" t="s">
        <v>201</v>
      </c>
      <c r="AU308" s="172" t="s">
        <v>87</v>
      </c>
      <c r="AV308" s="15" t="s">
        <v>193</v>
      </c>
      <c r="AW308" s="15" t="s">
        <v>33</v>
      </c>
      <c r="AX308" s="15" t="s">
        <v>81</v>
      </c>
      <c r="AY308" s="172" t="s">
        <v>187</v>
      </c>
    </row>
    <row r="309" spans="2:65" s="1" customFormat="1" ht="37.950000000000003" customHeight="1">
      <c r="B309" s="33"/>
      <c r="C309" s="133" t="s">
        <v>431</v>
      </c>
      <c r="D309" s="133" t="s">
        <v>189</v>
      </c>
      <c r="E309" s="134" t="s">
        <v>432</v>
      </c>
      <c r="F309" s="135" t="s">
        <v>433</v>
      </c>
      <c r="G309" s="136" t="s">
        <v>138</v>
      </c>
      <c r="H309" s="137">
        <v>6.6109999999999998</v>
      </c>
      <c r="I309" s="138"/>
      <c r="J309" s="139">
        <f>ROUND(I309*H309,2)</f>
        <v>0</v>
      </c>
      <c r="K309" s="135" t="s">
        <v>197</v>
      </c>
      <c r="L309" s="33"/>
      <c r="M309" s="140" t="s">
        <v>19</v>
      </c>
      <c r="N309" s="141" t="s">
        <v>46</v>
      </c>
      <c r="P309" s="142">
        <f>O309*H309</f>
        <v>0</v>
      </c>
      <c r="Q309" s="142">
        <v>0</v>
      </c>
      <c r="R309" s="142">
        <f>Q309*H309</f>
        <v>0</v>
      </c>
      <c r="S309" s="142">
        <v>6.3E-2</v>
      </c>
      <c r="T309" s="143">
        <f>S309*H309</f>
        <v>0.416493</v>
      </c>
      <c r="AR309" s="144" t="s">
        <v>193</v>
      </c>
      <c r="AT309" s="144" t="s">
        <v>189</v>
      </c>
      <c r="AU309" s="144" t="s">
        <v>87</v>
      </c>
      <c r="AY309" s="18" t="s">
        <v>187</v>
      </c>
      <c r="BE309" s="145">
        <f>IF(N309="základní",J309,0)</f>
        <v>0</v>
      </c>
      <c r="BF309" s="145">
        <f>IF(N309="snížená",J309,0)</f>
        <v>0</v>
      </c>
      <c r="BG309" s="145">
        <f>IF(N309="zákl. přenesená",J309,0)</f>
        <v>0</v>
      </c>
      <c r="BH309" s="145">
        <f>IF(N309="sníž. přenesená",J309,0)</f>
        <v>0</v>
      </c>
      <c r="BI309" s="145">
        <f>IF(N309="nulová",J309,0)</f>
        <v>0</v>
      </c>
      <c r="BJ309" s="18" t="s">
        <v>87</v>
      </c>
      <c r="BK309" s="145">
        <f>ROUND(I309*H309,2)</f>
        <v>0</v>
      </c>
      <c r="BL309" s="18" t="s">
        <v>193</v>
      </c>
      <c r="BM309" s="144" t="s">
        <v>434</v>
      </c>
    </row>
    <row r="310" spans="2:65" s="1" customFormat="1">
      <c r="B310" s="33"/>
      <c r="D310" s="146" t="s">
        <v>199</v>
      </c>
      <c r="F310" s="147" t="s">
        <v>435</v>
      </c>
      <c r="I310" s="148"/>
      <c r="L310" s="33"/>
      <c r="M310" s="149"/>
      <c r="T310" s="52"/>
      <c r="AT310" s="18" t="s">
        <v>199</v>
      </c>
      <c r="AU310" s="18" t="s">
        <v>87</v>
      </c>
    </row>
    <row r="311" spans="2:65" s="12" customFormat="1">
      <c r="B311" s="150"/>
      <c r="D311" s="151" t="s">
        <v>201</v>
      </c>
      <c r="E311" s="152" t="s">
        <v>19</v>
      </c>
      <c r="F311" s="153" t="s">
        <v>202</v>
      </c>
      <c r="H311" s="152" t="s">
        <v>19</v>
      </c>
      <c r="I311" s="154"/>
      <c r="L311" s="150"/>
      <c r="M311" s="155"/>
      <c r="T311" s="156"/>
      <c r="AT311" s="152" t="s">
        <v>201</v>
      </c>
      <c r="AU311" s="152" t="s">
        <v>87</v>
      </c>
      <c r="AV311" s="12" t="s">
        <v>81</v>
      </c>
      <c r="AW311" s="12" t="s">
        <v>33</v>
      </c>
      <c r="AX311" s="12" t="s">
        <v>74</v>
      </c>
      <c r="AY311" s="152" t="s">
        <v>187</v>
      </c>
    </row>
    <row r="312" spans="2:65" s="13" customFormat="1">
      <c r="B312" s="157"/>
      <c r="D312" s="151" t="s">
        <v>201</v>
      </c>
      <c r="E312" s="158" t="s">
        <v>19</v>
      </c>
      <c r="F312" s="159" t="s">
        <v>436</v>
      </c>
      <c r="H312" s="160">
        <v>6.6109999999999998</v>
      </c>
      <c r="I312" s="161"/>
      <c r="L312" s="157"/>
      <c r="M312" s="162"/>
      <c r="T312" s="163"/>
      <c r="AT312" s="158" t="s">
        <v>201</v>
      </c>
      <c r="AU312" s="158" t="s">
        <v>87</v>
      </c>
      <c r="AV312" s="13" t="s">
        <v>87</v>
      </c>
      <c r="AW312" s="13" t="s">
        <v>33</v>
      </c>
      <c r="AX312" s="13" t="s">
        <v>74</v>
      </c>
      <c r="AY312" s="158" t="s">
        <v>187</v>
      </c>
    </row>
    <row r="313" spans="2:65" s="15" customFormat="1">
      <c r="B313" s="171"/>
      <c r="D313" s="151" t="s">
        <v>201</v>
      </c>
      <c r="E313" s="172" t="s">
        <v>19</v>
      </c>
      <c r="F313" s="173" t="s">
        <v>207</v>
      </c>
      <c r="H313" s="174">
        <v>6.6109999999999998</v>
      </c>
      <c r="I313" s="175"/>
      <c r="L313" s="171"/>
      <c r="M313" s="176"/>
      <c r="T313" s="177"/>
      <c r="AT313" s="172" t="s">
        <v>201</v>
      </c>
      <c r="AU313" s="172" t="s">
        <v>87</v>
      </c>
      <c r="AV313" s="15" t="s">
        <v>193</v>
      </c>
      <c r="AW313" s="15" t="s">
        <v>33</v>
      </c>
      <c r="AX313" s="15" t="s">
        <v>81</v>
      </c>
      <c r="AY313" s="172" t="s">
        <v>187</v>
      </c>
    </row>
    <row r="314" spans="2:65" s="1" customFormat="1" ht="33" customHeight="1">
      <c r="B314" s="33"/>
      <c r="C314" s="133" t="s">
        <v>437</v>
      </c>
      <c r="D314" s="133" t="s">
        <v>189</v>
      </c>
      <c r="E314" s="134" t="s">
        <v>438</v>
      </c>
      <c r="F314" s="135" t="s">
        <v>439</v>
      </c>
      <c r="G314" s="136" t="s">
        <v>138</v>
      </c>
      <c r="H314" s="137">
        <v>2.5630000000000002</v>
      </c>
      <c r="I314" s="138"/>
      <c r="J314" s="139">
        <f>ROUND(I314*H314,2)</f>
        <v>0</v>
      </c>
      <c r="K314" s="135" t="s">
        <v>197</v>
      </c>
      <c r="L314" s="33"/>
      <c r="M314" s="140" t="s">
        <v>19</v>
      </c>
      <c r="N314" s="141" t="s">
        <v>46</v>
      </c>
      <c r="P314" s="142">
        <f>O314*H314</f>
        <v>0</v>
      </c>
      <c r="Q314" s="142">
        <v>0</v>
      </c>
      <c r="R314" s="142">
        <f>Q314*H314</f>
        <v>0</v>
      </c>
      <c r="S314" s="142">
        <v>5.8999999999999997E-2</v>
      </c>
      <c r="T314" s="143">
        <f>S314*H314</f>
        <v>0.15121699999999999</v>
      </c>
      <c r="AR314" s="144" t="s">
        <v>193</v>
      </c>
      <c r="AT314" s="144" t="s">
        <v>189</v>
      </c>
      <c r="AU314" s="144" t="s">
        <v>87</v>
      </c>
      <c r="AY314" s="18" t="s">
        <v>187</v>
      </c>
      <c r="BE314" s="145">
        <f>IF(N314="základní",J314,0)</f>
        <v>0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8" t="s">
        <v>87</v>
      </c>
      <c r="BK314" s="145">
        <f>ROUND(I314*H314,2)</f>
        <v>0</v>
      </c>
      <c r="BL314" s="18" t="s">
        <v>193</v>
      </c>
      <c r="BM314" s="144" t="s">
        <v>440</v>
      </c>
    </row>
    <row r="315" spans="2:65" s="1" customFormat="1">
      <c r="B315" s="33"/>
      <c r="D315" s="146" t="s">
        <v>199</v>
      </c>
      <c r="F315" s="147" t="s">
        <v>441</v>
      </c>
      <c r="I315" s="148"/>
      <c r="L315" s="33"/>
      <c r="M315" s="149"/>
      <c r="T315" s="52"/>
      <c r="AT315" s="18" t="s">
        <v>199</v>
      </c>
      <c r="AU315" s="18" t="s">
        <v>87</v>
      </c>
    </row>
    <row r="316" spans="2:65" s="12" customFormat="1">
      <c r="B316" s="150"/>
      <c r="D316" s="151" t="s">
        <v>201</v>
      </c>
      <c r="E316" s="152" t="s">
        <v>19</v>
      </c>
      <c r="F316" s="153" t="s">
        <v>202</v>
      </c>
      <c r="H316" s="152" t="s">
        <v>19</v>
      </c>
      <c r="I316" s="154"/>
      <c r="L316" s="150"/>
      <c r="M316" s="155"/>
      <c r="T316" s="156"/>
      <c r="AT316" s="152" t="s">
        <v>201</v>
      </c>
      <c r="AU316" s="152" t="s">
        <v>87</v>
      </c>
      <c r="AV316" s="12" t="s">
        <v>81</v>
      </c>
      <c r="AW316" s="12" t="s">
        <v>33</v>
      </c>
      <c r="AX316" s="12" t="s">
        <v>74</v>
      </c>
      <c r="AY316" s="152" t="s">
        <v>187</v>
      </c>
    </row>
    <row r="317" spans="2:65" s="12" customFormat="1">
      <c r="B317" s="150"/>
      <c r="D317" s="151" t="s">
        <v>201</v>
      </c>
      <c r="E317" s="152" t="s">
        <v>19</v>
      </c>
      <c r="F317" s="153" t="s">
        <v>308</v>
      </c>
      <c r="H317" s="152" t="s">
        <v>19</v>
      </c>
      <c r="I317" s="154"/>
      <c r="L317" s="150"/>
      <c r="M317" s="155"/>
      <c r="T317" s="156"/>
      <c r="AT317" s="152" t="s">
        <v>201</v>
      </c>
      <c r="AU317" s="152" t="s">
        <v>87</v>
      </c>
      <c r="AV317" s="12" t="s">
        <v>81</v>
      </c>
      <c r="AW317" s="12" t="s">
        <v>33</v>
      </c>
      <c r="AX317" s="12" t="s">
        <v>74</v>
      </c>
      <c r="AY317" s="152" t="s">
        <v>187</v>
      </c>
    </row>
    <row r="318" spans="2:65" s="13" customFormat="1">
      <c r="B318" s="157"/>
      <c r="D318" s="151" t="s">
        <v>201</v>
      </c>
      <c r="E318" s="158" t="s">
        <v>19</v>
      </c>
      <c r="F318" s="159" t="s">
        <v>442</v>
      </c>
      <c r="H318" s="160">
        <v>2.5630000000000002</v>
      </c>
      <c r="I318" s="161"/>
      <c r="L318" s="157"/>
      <c r="M318" s="162"/>
      <c r="T318" s="163"/>
      <c r="AT318" s="158" t="s">
        <v>201</v>
      </c>
      <c r="AU318" s="158" t="s">
        <v>87</v>
      </c>
      <c r="AV318" s="13" t="s">
        <v>87</v>
      </c>
      <c r="AW318" s="13" t="s">
        <v>33</v>
      </c>
      <c r="AX318" s="13" t="s">
        <v>74</v>
      </c>
      <c r="AY318" s="158" t="s">
        <v>187</v>
      </c>
    </row>
    <row r="319" spans="2:65" s="15" customFormat="1">
      <c r="B319" s="171"/>
      <c r="D319" s="151" t="s">
        <v>201</v>
      </c>
      <c r="E319" s="172" t="s">
        <v>19</v>
      </c>
      <c r="F319" s="173" t="s">
        <v>207</v>
      </c>
      <c r="H319" s="174">
        <v>2.5630000000000002</v>
      </c>
      <c r="I319" s="175"/>
      <c r="L319" s="171"/>
      <c r="M319" s="176"/>
      <c r="T319" s="177"/>
      <c r="AT319" s="172" t="s">
        <v>201</v>
      </c>
      <c r="AU319" s="172" t="s">
        <v>87</v>
      </c>
      <c r="AV319" s="15" t="s">
        <v>193</v>
      </c>
      <c r="AW319" s="15" t="s">
        <v>33</v>
      </c>
      <c r="AX319" s="15" t="s">
        <v>81</v>
      </c>
      <c r="AY319" s="172" t="s">
        <v>187</v>
      </c>
    </row>
    <row r="320" spans="2:65" s="1" customFormat="1" ht="55.5" customHeight="1">
      <c r="B320" s="33"/>
      <c r="C320" s="133" t="s">
        <v>443</v>
      </c>
      <c r="D320" s="133" t="s">
        <v>189</v>
      </c>
      <c r="E320" s="134" t="s">
        <v>444</v>
      </c>
      <c r="F320" s="135" t="s">
        <v>445</v>
      </c>
      <c r="G320" s="136" t="s">
        <v>142</v>
      </c>
      <c r="H320" s="137">
        <v>1.9910000000000001</v>
      </c>
      <c r="I320" s="138"/>
      <c r="J320" s="139">
        <f>ROUND(I320*H320,2)</f>
        <v>0</v>
      </c>
      <c r="K320" s="135" t="s">
        <v>197</v>
      </c>
      <c r="L320" s="33"/>
      <c r="M320" s="140" t="s">
        <v>19</v>
      </c>
      <c r="N320" s="141" t="s">
        <v>46</v>
      </c>
      <c r="P320" s="142">
        <f>O320*H320</f>
        <v>0</v>
      </c>
      <c r="Q320" s="142">
        <v>0</v>
      </c>
      <c r="R320" s="142">
        <f>Q320*H320</f>
        <v>0</v>
      </c>
      <c r="S320" s="142">
        <v>1.8</v>
      </c>
      <c r="T320" s="143">
        <f>S320*H320</f>
        <v>3.5838000000000001</v>
      </c>
      <c r="AR320" s="144" t="s">
        <v>193</v>
      </c>
      <c r="AT320" s="144" t="s">
        <v>189</v>
      </c>
      <c r="AU320" s="144" t="s">
        <v>87</v>
      </c>
      <c r="AY320" s="18" t="s">
        <v>187</v>
      </c>
      <c r="BE320" s="145">
        <f>IF(N320="základní",J320,0)</f>
        <v>0</v>
      </c>
      <c r="BF320" s="145">
        <f>IF(N320="snížená",J320,0)</f>
        <v>0</v>
      </c>
      <c r="BG320" s="145">
        <f>IF(N320="zákl. přenesená",J320,0)</f>
        <v>0</v>
      </c>
      <c r="BH320" s="145">
        <f>IF(N320="sníž. přenesená",J320,0)</f>
        <v>0</v>
      </c>
      <c r="BI320" s="145">
        <f>IF(N320="nulová",J320,0)</f>
        <v>0</v>
      </c>
      <c r="BJ320" s="18" t="s">
        <v>87</v>
      </c>
      <c r="BK320" s="145">
        <f>ROUND(I320*H320,2)</f>
        <v>0</v>
      </c>
      <c r="BL320" s="18" t="s">
        <v>193</v>
      </c>
      <c r="BM320" s="144" t="s">
        <v>446</v>
      </c>
    </row>
    <row r="321" spans="2:65" s="1" customFormat="1">
      <c r="B321" s="33"/>
      <c r="D321" s="146" t="s">
        <v>199</v>
      </c>
      <c r="F321" s="147" t="s">
        <v>447</v>
      </c>
      <c r="I321" s="148"/>
      <c r="L321" s="33"/>
      <c r="M321" s="149"/>
      <c r="T321" s="52"/>
      <c r="AT321" s="18" t="s">
        <v>199</v>
      </c>
      <c r="AU321" s="18" t="s">
        <v>87</v>
      </c>
    </row>
    <row r="322" spans="2:65" s="12" customFormat="1">
      <c r="B322" s="150"/>
      <c r="D322" s="151" t="s">
        <v>201</v>
      </c>
      <c r="E322" s="152" t="s">
        <v>19</v>
      </c>
      <c r="F322" s="153" t="s">
        <v>202</v>
      </c>
      <c r="H322" s="152" t="s">
        <v>19</v>
      </c>
      <c r="I322" s="154"/>
      <c r="L322" s="150"/>
      <c r="M322" s="155"/>
      <c r="T322" s="156"/>
      <c r="AT322" s="152" t="s">
        <v>201</v>
      </c>
      <c r="AU322" s="152" t="s">
        <v>87</v>
      </c>
      <c r="AV322" s="12" t="s">
        <v>81</v>
      </c>
      <c r="AW322" s="12" t="s">
        <v>33</v>
      </c>
      <c r="AX322" s="12" t="s">
        <v>74</v>
      </c>
      <c r="AY322" s="152" t="s">
        <v>187</v>
      </c>
    </row>
    <row r="323" spans="2:65" s="13" customFormat="1">
      <c r="B323" s="157"/>
      <c r="D323" s="151" t="s">
        <v>201</v>
      </c>
      <c r="E323" s="158" t="s">
        <v>19</v>
      </c>
      <c r="F323" s="159" t="s">
        <v>448</v>
      </c>
      <c r="H323" s="160">
        <v>0.872</v>
      </c>
      <c r="I323" s="161"/>
      <c r="L323" s="157"/>
      <c r="M323" s="162"/>
      <c r="T323" s="163"/>
      <c r="AT323" s="158" t="s">
        <v>201</v>
      </c>
      <c r="AU323" s="158" t="s">
        <v>87</v>
      </c>
      <c r="AV323" s="13" t="s">
        <v>87</v>
      </c>
      <c r="AW323" s="13" t="s">
        <v>33</v>
      </c>
      <c r="AX323" s="13" t="s">
        <v>74</v>
      </c>
      <c r="AY323" s="158" t="s">
        <v>187</v>
      </c>
    </row>
    <row r="324" spans="2:65" s="13" customFormat="1">
      <c r="B324" s="157"/>
      <c r="D324" s="151" t="s">
        <v>201</v>
      </c>
      <c r="E324" s="158" t="s">
        <v>19</v>
      </c>
      <c r="F324" s="159" t="s">
        <v>449</v>
      </c>
      <c r="H324" s="160">
        <v>0.38200000000000001</v>
      </c>
      <c r="I324" s="161"/>
      <c r="L324" s="157"/>
      <c r="M324" s="162"/>
      <c r="T324" s="163"/>
      <c r="AT324" s="158" t="s">
        <v>201</v>
      </c>
      <c r="AU324" s="158" t="s">
        <v>87</v>
      </c>
      <c r="AV324" s="13" t="s">
        <v>87</v>
      </c>
      <c r="AW324" s="13" t="s">
        <v>33</v>
      </c>
      <c r="AX324" s="13" t="s">
        <v>74</v>
      </c>
      <c r="AY324" s="158" t="s">
        <v>187</v>
      </c>
    </row>
    <row r="325" spans="2:65" s="13" customFormat="1">
      <c r="B325" s="157"/>
      <c r="D325" s="151" t="s">
        <v>201</v>
      </c>
      <c r="E325" s="158" t="s">
        <v>19</v>
      </c>
      <c r="F325" s="159" t="s">
        <v>450</v>
      </c>
      <c r="H325" s="160">
        <v>0.73699999999999999</v>
      </c>
      <c r="I325" s="161"/>
      <c r="L325" s="157"/>
      <c r="M325" s="162"/>
      <c r="T325" s="163"/>
      <c r="AT325" s="158" t="s">
        <v>201</v>
      </c>
      <c r="AU325" s="158" t="s">
        <v>87</v>
      </c>
      <c r="AV325" s="13" t="s">
        <v>87</v>
      </c>
      <c r="AW325" s="13" t="s">
        <v>33</v>
      </c>
      <c r="AX325" s="13" t="s">
        <v>74</v>
      </c>
      <c r="AY325" s="158" t="s">
        <v>187</v>
      </c>
    </row>
    <row r="326" spans="2:65" s="15" customFormat="1">
      <c r="B326" s="171"/>
      <c r="D326" s="151" t="s">
        <v>201</v>
      </c>
      <c r="E326" s="172" t="s">
        <v>19</v>
      </c>
      <c r="F326" s="173" t="s">
        <v>207</v>
      </c>
      <c r="H326" s="174">
        <v>1.9910000000000001</v>
      </c>
      <c r="I326" s="175"/>
      <c r="L326" s="171"/>
      <c r="M326" s="176"/>
      <c r="T326" s="177"/>
      <c r="AT326" s="172" t="s">
        <v>201</v>
      </c>
      <c r="AU326" s="172" t="s">
        <v>87</v>
      </c>
      <c r="AV326" s="15" t="s">
        <v>193</v>
      </c>
      <c r="AW326" s="15" t="s">
        <v>33</v>
      </c>
      <c r="AX326" s="15" t="s">
        <v>81</v>
      </c>
      <c r="AY326" s="172" t="s">
        <v>187</v>
      </c>
    </row>
    <row r="327" spans="2:65" s="1" customFormat="1" ht="55.5" customHeight="1">
      <c r="B327" s="33"/>
      <c r="C327" s="133" t="s">
        <v>451</v>
      </c>
      <c r="D327" s="133" t="s">
        <v>189</v>
      </c>
      <c r="E327" s="134" t="s">
        <v>452</v>
      </c>
      <c r="F327" s="135" t="s">
        <v>453</v>
      </c>
      <c r="G327" s="136" t="s">
        <v>142</v>
      </c>
      <c r="H327" s="137">
        <v>6.6079999999999997</v>
      </c>
      <c r="I327" s="138"/>
      <c r="J327" s="139">
        <f>ROUND(I327*H327,2)</f>
        <v>0</v>
      </c>
      <c r="K327" s="135" t="s">
        <v>197</v>
      </c>
      <c r="L327" s="33"/>
      <c r="M327" s="140" t="s">
        <v>19</v>
      </c>
      <c r="N327" s="141" t="s">
        <v>46</v>
      </c>
      <c r="P327" s="142">
        <f>O327*H327</f>
        <v>0</v>
      </c>
      <c r="Q327" s="142">
        <v>0</v>
      </c>
      <c r="R327" s="142">
        <f>Q327*H327</f>
        <v>0</v>
      </c>
      <c r="S327" s="142">
        <v>1.8</v>
      </c>
      <c r="T327" s="143">
        <f>S327*H327</f>
        <v>11.894399999999999</v>
      </c>
      <c r="AR327" s="144" t="s">
        <v>193</v>
      </c>
      <c r="AT327" s="144" t="s">
        <v>189</v>
      </c>
      <c r="AU327" s="144" t="s">
        <v>87</v>
      </c>
      <c r="AY327" s="18" t="s">
        <v>187</v>
      </c>
      <c r="BE327" s="145">
        <f>IF(N327="základní",J327,0)</f>
        <v>0</v>
      </c>
      <c r="BF327" s="145">
        <f>IF(N327="snížená",J327,0)</f>
        <v>0</v>
      </c>
      <c r="BG327" s="145">
        <f>IF(N327="zákl. přenesená",J327,0)</f>
        <v>0</v>
      </c>
      <c r="BH327" s="145">
        <f>IF(N327="sníž. přenesená",J327,0)</f>
        <v>0</v>
      </c>
      <c r="BI327" s="145">
        <f>IF(N327="nulová",J327,0)</f>
        <v>0</v>
      </c>
      <c r="BJ327" s="18" t="s">
        <v>87</v>
      </c>
      <c r="BK327" s="145">
        <f>ROUND(I327*H327,2)</f>
        <v>0</v>
      </c>
      <c r="BL327" s="18" t="s">
        <v>193</v>
      </c>
      <c r="BM327" s="144" t="s">
        <v>454</v>
      </c>
    </row>
    <row r="328" spans="2:65" s="1" customFormat="1">
      <c r="B328" s="33"/>
      <c r="D328" s="146" t="s">
        <v>199</v>
      </c>
      <c r="F328" s="147" t="s">
        <v>455</v>
      </c>
      <c r="I328" s="148"/>
      <c r="L328" s="33"/>
      <c r="M328" s="149"/>
      <c r="T328" s="52"/>
      <c r="AT328" s="18" t="s">
        <v>199</v>
      </c>
      <c r="AU328" s="18" t="s">
        <v>87</v>
      </c>
    </row>
    <row r="329" spans="2:65" s="12" customFormat="1">
      <c r="B329" s="150"/>
      <c r="D329" s="151" t="s">
        <v>201</v>
      </c>
      <c r="E329" s="152" t="s">
        <v>19</v>
      </c>
      <c r="F329" s="153" t="s">
        <v>202</v>
      </c>
      <c r="H329" s="152" t="s">
        <v>19</v>
      </c>
      <c r="I329" s="154"/>
      <c r="L329" s="150"/>
      <c r="M329" s="155"/>
      <c r="T329" s="156"/>
      <c r="AT329" s="152" t="s">
        <v>201</v>
      </c>
      <c r="AU329" s="152" t="s">
        <v>87</v>
      </c>
      <c r="AV329" s="12" t="s">
        <v>81</v>
      </c>
      <c r="AW329" s="12" t="s">
        <v>33</v>
      </c>
      <c r="AX329" s="12" t="s">
        <v>74</v>
      </c>
      <c r="AY329" s="152" t="s">
        <v>187</v>
      </c>
    </row>
    <row r="330" spans="2:65" s="13" customFormat="1" ht="20.399999999999999">
      <c r="B330" s="157"/>
      <c r="D330" s="151" t="s">
        <v>201</v>
      </c>
      <c r="E330" s="158" t="s">
        <v>19</v>
      </c>
      <c r="F330" s="159" t="s">
        <v>456</v>
      </c>
      <c r="H330" s="160">
        <v>6.0380000000000003</v>
      </c>
      <c r="I330" s="161"/>
      <c r="L330" s="157"/>
      <c r="M330" s="162"/>
      <c r="T330" s="163"/>
      <c r="AT330" s="158" t="s">
        <v>201</v>
      </c>
      <c r="AU330" s="158" t="s">
        <v>87</v>
      </c>
      <c r="AV330" s="13" t="s">
        <v>87</v>
      </c>
      <c r="AW330" s="13" t="s">
        <v>33</v>
      </c>
      <c r="AX330" s="13" t="s">
        <v>74</v>
      </c>
      <c r="AY330" s="158" t="s">
        <v>187</v>
      </c>
    </row>
    <row r="331" spans="2:65" s="13" customFormat="1">
      <c r="B331" s="157"/>
      <c r="D331" s="151" t="s">
        <v>201</v>
      </c>
      <c r="E331" s="158" t="s">
        <v>19</v>
      </c>
      <c r="F331" s="159" t="s">
        <v>457</v>
      </c>
      <c r="H331" s="160">
        <v>0.56999999999999995</v>
      </c>
      <c r="I331" s="161"/>
      <c r="L331" s="157"/>
      <c r="M331" s="162"/>
      <c r="T331" s="163"/>
      <c r="AT331" s="158" t="s">
        <v>201</v>
      </c>
      <c r="AU331" s="158" t="s">
        <v>87</v>
      </c>
      <c r="AV331" s="13" t="s">
        <v>87</v>
      </c>
      <c r="AW331" s="13" t="s">
        <v>33</v>
      </c>
      <c r="AX331" s="13" t="s">
        <v>74</v>
      </c>
      <c r="AY331" s="158" t="s">
        <v>187</v>
      </c>
    </row>
    <row r="332" spans="2:65" s="15" customFormat="1">
      <c r="B332" s="171"/>
      <c r="D332" s="151" t="s">
        <v>201</v>
      </c>
      <c r="E332" s="172" t="s">
        <v>19</v>
      </c>
      <c r="F332" s="173" t="s">
        <v>207</v>
      </c>
      <c r="H332" s="174">
        <v>6.6079999999999997</v>
      </c>
      <c r="I332" s="175"/>
      <c r="L332" s="171"/>
      <c r="M332" s="176"/>
      <c r="T332" s="177"/>
      <c r="AT332" s="172" t="s">
        <v>201</v>
      </c>
      <c r="AU332" s="172" t="s">
        <v>87</v>
      </c>
      <c r="AV332" s="15" t="s">
        <v>193</v>
      </c>
      <c r="AW332" s="15" t="s">
        <v>33</v>
      </c>
      <c r="AX332" s="15" t="s">
        <v>81</v>
      </c>
      <c r="AY332" s="172" t="s">
        <v>187</v>
      </c>
    </row>
    <row r="333" spans="2:65" s="1" customFormat="1" ht="37.950000000000003" customHeight="1">
      <c r="B333" s="33"/>
      <c r="C333" s="133" t="s">
        <v>458</v>
      </c>
      <c r="D333" s="133" t="s">
        <v>189</v>
      </c>
      <c r="E333" s="134" t="s">
        <v>459</v>
      </c>
      <c r="F333" s="135" t="s">
        <v>460</v>
      </c>
      <c r="G333" s="136" t="s">
        <v>248</v>
      </c>
      <c r="H333" s="137">
        <v>12</v>
      </c>
      <c r="I333" s="138"/>
      <c r="J333" s="139">
        <f>ROUND(I333*H333,2)</f>
        <v>0</v>
      </c>
      <c r="K333" s="135" t="s">
        <v>197</v>
      </c>
      <c r="L333" s="33"/>
      <c r="M333" s="140" t="s">
        <v>19</v>
      </c>
      <c r="N333" s="141" t="s">
        <v>46</v>
      </c>
      <c r="P333" s="142">
        <f>O333*H333</f>
        <v>0</v>
      </c>
      <c r="Q333" s="142">
        <v>0</v>
      </c>
      <c r="R333" s="142">
        <f>Q333*H333</f>
        <v>0</v>
      </c>
      <c r="S333" s="142">
        <v>6.2E-2</v>
      </c>
      <c r="T333" s="143">
        <f>S333*H333</f>
        <v>0.74399999999999999</v>
      </c>
      <c r="AR333" s="144" t="s">
        <v>193</v>
      </c>
      <c r="AT333" s="144" t="s">
        <v>189</v>
      </c>
      <c r="AU333" s="144" t="s">
        <v>87</v>
      </c>
      <c r="AY333" s="18" t="s">
        <v>187</v>
      </c>
      <c r="BE333" s="145">
        <f>IF(N333="základní",J333,0)</f>
        <v>0</v>
      </c>
      <c r="BF333" s="145">
        <f>IF(N333="snížená",J333,0)</f>
        <v>0</v>
      </c>
      <c r="BG333" s="145">
        <f>IF(N333="zákl. přenesená",J333,0)</f>
        <v>0</v>
      </c>
      <c r="BH333" s="145">
        <f>IF(N333="sníž. přenesená",J333,0)</f>
        <v>0</v>
      </c>
      <c r="BI333" s="145">
        <f>IF(N333="nulová",J333,0)</f>
        <v>0</v>
      </c>
      <c r="BJ333" s="18" t="s">
        <v>87</v>
      </c>
      <c r="BK333" s="145">
        <f>ROUND(I333*H333,2)</f>
        <v>0</v>
      </c>
      <c r="BL333" s="18" t="s">
        <v>193</v>
      </c>
      <c r="BM333" s="144" t="s">
        <v>461</v>
      </c>
    </row>
    <row r="334" spans="2:65" s="1" customFormat="1">
      <c r="B334" s="33"/>
      <c r="D334" s="146" t="s">
        <v>199</v>
      </c>
      <c r="F334" s="147" t="s">
        <v>462</v>
      </c>
      <c r="I334" s="148"/>
      <c r="L334" s="33"/>
      <c r="M334" s="149"/>
      <c r="T334" s="52"/>
      <c r="AT334" s="18" t="s">
        <v>199</v>
      </c>
      <c r="AU334" s="18" t="s">
        <v>87</v>
      </c>
    </row>
    <row r="335" spans="2:65" s="12" customFormat="1">
      <c r="B335" s="150"/>
      <c r="D335" s="151" t="s">
        <v>201</v>
      </c>
      <c r="E335" s="152" t="s">
        <v>19</v>
      </c>
      <c r="F335" s="153" t="s">
        <v>251</v>
      </c>
      <c r="H335" s="152" t="s">
        <v>19</v>
      </c>
      <c r="I335" s="154"/>
      <c r="L335" s="150"/>
      <c r="M335" s="155"/>
      <c r="T335" s="156"/>
      <c r="AT335" s="152" t="s">
        <v>201</v>
      </c>
      <c r="AU335" s="152" t="s">
        <v>87</v>
      </c>
      <c r="AV335" s="12" t="s">
        <v>81</v>
      </c>
      <c r="AW335" s="12" t="s">
        <v>33</v>
      </c>
      <c r="AX335" s="12" t="s">
        <v>74</v>
      </c>
      <c r="AY335" s="152" t="s">
        <v>187</v>
      </c>
    </row>
    <row r="336" spans="2:65" s="12" customFormat="1">
      <c r="B336" s="150"/>
      <c r="D336" s="151" t="s">
        <v>201</v>
      </c>
      <c r="E336" s="152" t="s">
        <v>19</v>
      </c>
      <c r="F336" s="153" t="s">
        <v>252</v>
      </c>
      <c r="H336" s="152" t="s">
        <v>19</v>
      </c>
      <c r="I336" s="154"/>
      <c r="L336" s="150"/>
      <c r="M336" s="155"/>
      <c r="T336" s="156"/>
      <c r="AT336" s="152" t="s">
        <v>201</v>
      </c>
      <c r="AU336" s="152" t="s">
        <v>87</v>
      </c>
      <c r="AV336" s="12" t="s">
        <v>81</v>
      </c>
      <c r="AW336" s="12" t="s">
        <v>33</v>
      </c>
      <c r="AX336" s="12" t="s">
        <v>74</v>
      </c>
      <c r="AY336" s="152" t="s">
        <v>187</v>
      </c>
    </row>
    <row r="337" spans="2:65" s="13" customFormat="1">
      <c r="B337" s="157"/>
      <c r="D337" s="151" t="s">
        <v>201</v>
      </c>
      <c r="E337" s="158" t="s">
        <v>19</v>
      </c>
      <c r="F337" s="159" t="s">
        <v>253</v>
      </c>
      <c r="H337" s="160">
        <v>4</v>
      </c>
      <c r="I337" s="161"/>
      <c r="L337" s="157"/>
      <c r="M337" s="162"/>
      <c r="T337" s="163"/>
      <c r="AT337" s="158" t="s">
        <v>201</v>
      </c>
      <c r="AU337" s="158" t="s">
        <v>87</v>
      </c>
      <c r="AV337" s="13" t="s">
        <v>87</v>
      </c>
      <c r="AW337" s="13" t="s">
        <v>33</v>
      </c>
      <c r="AX337" s="13" t="s">
        <v>74</v>
      </c>
      <c r="AY337" s="158" t="s">
        <v>187</v>
      </c>
    </row>
    <row r="338" spans="2:65" s="13" customFormat="1">
      <c r="B338" s="157"/>
      <c r="D338" s="151" t="s">
        <v>201</v>
      </c>
      <c r="E338" s="158" t="s">
        <v>19</v>
      </c>
      <c r="F338" s="159" t="s">
        <v>254</v>
      </c>
      <c r="H338" s="160">
        <v>8</v>
      </c>
      <c r="I338" s="161"/>
      <c r="L338" s="157"/>
      <c r="M338" s="162"/>
      <c r="T338" s="163"/>
      <c r="AT338" s="158" t="s">
        <v>201</v>
      </c>
      <c r="AU338" s="158" t="s">
        <v>87</v>
      </c>
      <c r="AV338" s="13" t="s">
        <v>87</v>
      </c>
      <c r="AW338" s="13" t="s">
        <v>33</v>
      </c>
      <c r="AX338" s="13" t="s">
        <v>74</v>
      </c>
      <c r="AY338" s="158" t="s">
        <v>187</v>
      </c>
    </row>
    <row r="339" spans="2:65" s="15" customFormat="1">
      <c r="B339" s="171"/>
      <c r="D339" s="151" t="s">
        <v>201</v>
      </c>
      <c r="E339" s="172" t="s">
        <v>19</v>
      </c>
      <c r="F339" s="173" t="s">
        <v>207</v>
      </c>
      <c r="H339" s="174">
        <v>12</v>
      </c>
      <c r="I339" s="175"/>
      <c r="L339" s="171"/>
      <c r="M339" s="176"/>
      <c r="T339" s="177"/>
      <c r="AT339" s="172" t="s">
        <v>201</v>
      </c>
      <c r="AU339" s="172" t="s">
        <v>87</v>
      </c>
      <c r="AV339" s="15" t="s">
        <v>193</v>
      </c>
      <c r="AW339" s="15" t="s">
        <v>33</v>
      </c>
      <c r="AX339" s="15" t="s">
        <v>81</v>
      </c>
      <c r="AY339" s="172" t="s">
        <v>187</v>
      </c>
    </row>
    <row r="340" spans="2:65" s="1" customFormat="1" ht="49.2" customHeight="1">
      <c r="B340" s="33"/>
      <c r="C340" s="133" t="s">
        <v>463</v>
      </c>
      <c r="D340" s="133" t="s">
        <v>189</v>
      </c>
      <c r="E340" s="134" t="s">
        <v>464</v>
      </c>
      <c r="F340" s="135" t="s">
        <v>465</v>
      </c>
      <c r="G340" s="136" t="s">
        <v>384</v>
      </c>
      <c r="H340" s="137">
        <v>12.6</v>
      </c>
      <c r="I340" s="138"/>
      <c r="J340" s="139">
        <f>ROUND(I340*H340,2)</f>
        <v>0</v>
      </c>
      <c r="K340" s="135" t="s">
        <v>197</v>
      </c>
      <c r="L340" s="33"/>
      <c r="M340" s="140" t="s">
        <v>19</v>
      </c>
      <c r="N340" s="141" t="s">
        <v>46</v>
      </c>
      <c r="P340" s="142">
        <f>O340*H340</f>
        <v>0</v>
      </c>
      <c r="Q340" s="142">
        <v>0</v>
      </c>
      <c r="R340" s="142">
        <f>Q340*H340</f>
        <v>0</v>
      </c>
      <c r="S340" s="142">
        <v>4.2000000000000003E-2</v>
      </c>
      <c r="T340" s="143">
        <f>S340*H340</f>
        <v>0.5292</v>
      </c>
      <c r="AR340" s="144" t="s">
        <v>193</v>
      </c>
      <c r="AT340" s="144" t="s">
        <v>189</v>
      </c>
      <c r="AU340" s="144" t="s">
        <v>87</v>
      </c>
      <c r="AY340" s="18" t="s">
        <v>187</v>
      </c>
      <c r="BE340" s="145">
        <f>IF(N340="základní",J340,0)</f>
        <v>0</v>
      </c>
      <c r="BF340" s="145">
        <f>IF(N340="snížená",J340,0)</f>
        <v>0</v>
      </c>
      <c r="BG340" s="145">
        <f>IF(N340="zákl. přenesená",J340,0)</f>
        <v>0</v>
      </c>
      <c r="BH340" s="145">
        <f>IF(N340="sníž. přenesená",J340,0)</f>
        <v>0</v>
      </c>
      <c r="BI340" s="145">
        <f>IF(N340="nulová",J340,0)</f>
        <v>0</v>
      </c>
      <c r="BJ340" s="18" t="s">
        <v>87</v>
      </c>
      <c r="BK340" s="145">
        <f>ROUND(I340*H340,2)</f>
        <v>0</v>
      </c>
      <c r="BL340" s="18" t="s">
        <v>193</v>
      </c>
      <c r="BM340" s="144" t="s">
        <v>466</v>
      </c>
    </row>
    <row r="341" spans="2:65" s="1" customFormat="1">
      <c r="B341" s="33"/>
      <c r="D341" s="146" t="s">
        <v>199</v>
      </c>
      <c r="F341" s="147" t="s">
        <v>467</v>
      </c>
      <c r="I341" s="148"/>
      <c r="L341" s="33"/>
      <c r="M341" s="149"/>
      <c r="T341" s="52"/>
      <c r="AT341" s="18" t="s">
        <v>199</v>
      </c>
      <c r="AU341" s="18" t="s">
        <v>87</v>
      </c>
    </row>
    <row r="342" spans="2:65" s="12" customFormat="1">
      <c r="B342" s="150"/>
      <c r="D342" s="151" t="s">
        <v>201</v>
      </c>
      <c r="E342" s="152" t="s">
        <v>19</v>
      </c>
      <c r="F342" s="153" t="s">
        <v>251</v>
      </c>
      <c r="H342" s="152" t="s">
        <v>19</v>
      </c>
      <c r="I342" s="154"/>
      <c r="L342" s="150"/>
      <c r="M342" s="155"/>
      <c r="T342" s="156"/>
      <c r="AT342" s="152" t="s">
        <v>201</v>
      </c>
      <c r="AU342" s="152" t="s">
        <v>87</v>
      </c>
      <c r="AV342" s="12" t="s">
        <v>81</v>
      </c>
      <c r="AW342" s="12" t="s">
        <v>33</v>
      </c>
      <c r="AX342" s="12" t="s">
        <v>74</v>
      </c>
      <c r="AY342" s="152" t="s">
        <v>187</v>
      </c>
    </row>
    <row r="343" spans="2:65" s="13" customFormat="1">
      <c r="B343" s="157"/>
      <c r="D343" s="151" t="s">
        <v>201</v>
      </c>
      <c r="E343" s="158" t="s">
        <v>19</v>
      </c>
      <c r="F343" s="159" t="s">
        <v>468</v>
      </c>
      <c r="H343" s="160">
        <v>12.6</v>
      </c>
      <c r="I343" s="161"/>
      <c r="L343" s="157"/>
      <c r="M343" s="162"/>
      <c r="T343" s="163"/>
      <c r="AT343" s="158" t="s">
        <v>201</v>
      </c>
      <c r="AU343" s="158" t="s">
        <v>87</v>
      </c>
      <c r="AV343" s="13" t="s">
        <v>87</v>
      </c>
      <c r="AW343" s="13" t="s">
        <v>33</v>
      </c>
      <c r="AX343" s="13" t="s">
        <v>74</v>
      </c>
      <c r="AY343" s="158" t="s">
        <v>187</v>
      </c>
    </row>
    <row r="344" spans="2:65" s="15" customFormat="1">
      <c r="B344" s="171"/>
      <c r="D344" s="151" t="s">
        <v>201</v>
      </c>
      <c r="E344" s="172" t="s">
        <v>19</v>
      </c>
      <c r="F344" s="173" t="s">
        <v>207</v>
      </c>
      <c r="H344" s="174">
        <v>12.6</v>
      </c>
      <c r="I344" s="175"/>
      <c r="L344" s="171"/>
      <c r="M344" s="176"/>
      <c r="T344" s="177"/>
      <c r="AT344" s="172" t="s">
        <v>201</v>
      </c>
      <c r="AU344" s="172" t="s">
        <v>87</v>
      </c>
      <c r="AV344" s="15" t="s">
        <v>193</v>
      </c>
      <c r="AW344" s="15" t="s">
        <v>33</v>
      </c>
      <c r="AX344" s="15" t="s">
        <v>81</v>
      </c>
      <c r="AY344" s="172" t="s">
        <v>187</v>
      </c>
    </row>
    <row r="345" spans="2:65" s="1" customFormat="1" ht="49.2" customHeight="1">
      <c r="B345" s="33"/>
      <c r="C345" s="133" t="s">
        <v>469</v>
      </c>
      <c r="D345" s="133" t="s">
        <v>189</v>
      </c>
      <c r="E345" s="134" t="s">
        <v>470</v>
      </c>
      <c r="F345" s="135" t="s">
        <v>471</v>
      </c>
      <c r="G345" s="136" t="s">
        <v>384</v>
      </c>
      <c r="H345" s="137">
        <v>28.56</v>
      </c>
      <c r="I345" s="138"/>
      <c r="J345" s="139">
        <f>ROUND(I345*H345,2)</f>
        <v>0</v>
      </c>
      <c r="K345" s="135" t="s">
        <v>197</v>
      </c>
      <c r="L345" s="33"/>
      <c r="M345" s="140" t="s">
        <v>19</v>
      </c>
      <c r="N345" s="141" t="s">
        <v>46</v>
      </c>
      <c r="P345" s="142">
        <f>O345*H345</f>
        <v>0</v>
      </c>
      <c r="Q345" s="142">
        <v>0</v>
      </c>
      <c r="R345" s="142">
        <f>Q345*H345</f>
        <v>0</v>
      </c>
      <c r="S345" s="142">
        <v>6.5000000000000002E-2</v>
      </c>
      <c r="T345" s="143">
        <f>S345*H345</f>
        <v>1.8564000000000001</v>
      </c>
      <c r="AR345" s="144" t="s">
        <v>193</v>
      </c>
      <c r="AT345" s="144" t="s">
        <v>189</v>
      </c>
      <c r="AU345" s="144" t="s">
        <v>87</v>
      </c>
      <c r="AY345" s="18" t="s">
        <v>187</v>
      </c>
      <c r="BE345" s="145">
        <f>IF(N345="základní",J345,0)</f>
        <v>0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8" t="s">
        <v>87</v>
      </c>
      <c r="BK345" s="145">
        <f>ROUND(I345*H345,2)</f>
        <v>0</v>
      </c>
      <c r="BL345" s="18" t="s">
        <v>193</v>
      </c>
      <c r="BM345" s="144" t="s">
        <v>472</v>
      </c>
    </row>
    <row r="346" spans="2:65" s="1" customFormat="1">
      <c r="B346" s="33"/>
      <c r="D346" s="146" t="s">
        <v>199</v>
      </c>
      <c r="F346" s="147" t="s">
        <v>473</v>
      </c>
      <c r="I346" s="148"/>
      <c r="L346" s="33"/>
      <c r="M346" s="149"/>
      <c r="T346" s="52"/>
      <c r="AT346" s="18" t="s">
        <v>199</v>
      </c>
      <c r="AU346" s="18" t="s">
        <v>87</v>
      </c>
    </row>
    <row r="347" spans="2:65" s="12" customFormat="1">
      <c r="B347" s="150"/>
      <c r="D347" s="151" t="s">
        <v>201</v>
      </c>
      <c r="E347" s="152" t="s">
        <v>19</v>
      </c>
      <c r="F347" s="153" t="s">
        <v>251</v>
      </c>
      <c r="H347" s="152" t="s">
        <v>19</v>
      </c>
      <c r="I347" s="154"/>
      <c r="L347" s="150"/>
      <c r="M347" s="155"/>
      <c r="T347" s="156"/>
      <c r="AT347" s="152" t="s">
        <v>201</v>
      </c>
      <c r="AU347" s="152" t="s">
        <v>87</v>
      </c>
      <c r="AV347" s="12" t="s">
        <v>81</v>
      </c>
      <c r="AW347" s="12" t="s">
        <v>33</v>
      </c>
      <c r="AX347" s="12" t="s">
        <v>74</v>
      </c>
      <c r="AY347" s="152" t="s">
        <v>187</v>
      </c>
    </row>
    <row r="348" spans="2:65" s="13" customFormat="1">
      <c r="B348" s="157"/>
      <c r="D348" s="151" t="s">
        <v>201</v>
      </c>
      <c r="E348" s="158" t="s">
        <v>19</v>
      </c>
      <c r="F348" s="159" t="s">
        <v>474</v>
      </c>
      <c r="H348" s="160">
        <v>3.8</v>
      </c>
      <c r="I348" s="161"/>
      <c r="L348" s="157"/>
      <c r="M348" s="162"/>
      <c r="T348" s="163"/>
      <c r="AT348" s="158" t="s">
        <v>201</v>
      </c>
      <c r="AU348" s="158" t="s">
        <v>87</v>
      </c>
      <c r="AV348" s="13" t="s">
        <v>87</v>
      </c>
      <c r="AW348" s="13" t="s">
        <v>33</v>
      </c>
      <c r="AX348" s="13" t="s">
        <v>74</v>
      </c>
      <c r="AY348" s="158" t="s">
        <v>187</v>
      </c>
    </row>
    <row r="349" spans="2:65" s="13" customFormat="1">
      <c r="B349" s="157"/>
      <c r="D349" s="151" t="s">
        <v>201</v>
      </c>
      <c r="E349" s="158" t="s">
        <v>19</v>
      </c>
      <c r="F349" s="159" t="s">
        <v>475</v>
      </c>
      <c r="H349" s="160">
        <v>3.3</v>
      </c>
      <c r="I349" s="161"/>
      <c r="L349" s="157"/>
      <c r="M349" s="162"/>
      <c r="T349" s="163"/>
      <c r="AT349" s="158" t="s">
        <v>201</v>
      </c>
      <c r="AU349" s="158" t="s">
        <v>87</v>
      </c>
      <c r="AV349" s="13" t="s">
        <v>87</v>
      </c>
      <c r="AW349" s="13" t="s">
        <v>33</v>
      </c>
      <c r="AX349" s="13" t="s">
        <v>74</v>
      </c>
      <c r="AY349" s="158" t="s">
        <v>187</v>
      </c>
    </row>
    <row r="350" spans="2:65" s="13" customFormat="1">
      <c r="B350" s="157"/>
      <c r="D350" s="151" t="s">
        <v>201</v>
      </c>
      <c r="E350" s="158" t="s">
        <v>19</v>
      </c>
      <c r="F350" s="159" t="s">
        <v>476</v>
      </c>
      <c r="H350" s="160">
        <v>5.57</v>
      </c>
      <c r="I350" s="161"/>
      <c r="L350" s="157"/>
      <c r="M350" s="162"/>
      <c r="T350" s="163"/>
      <c r="AT350" s="158" t="s">
        <v>201</v>
      </c>
      <c r="AU350" s="158" t="s">
        <v>87</v>
      </c>
      <c r="AV350" s="13" t="s">
        <v>87</v>
      </c>
      <c r="AW350" s="13" t="s">
        <v>33</v>
      </c>
      <c r="AX350" s="13" t="s">
        <v>74</v>
      </c>
      <c r="AY350" s="158" t="s">
        <v>187</v>
      </c>
    </row>
    <row r="351" spans="2:65" s="13" customFormat="1">
      <c r="B351" s="157"/>
      <c r="D351" s="151" t="s">
        <v>201</v>
      </c>
      <c r="E351" s="158" t="s">
        <v>19</v>
      </c>
      <c r="F351" s="159" t="s">
        <v>477</v>
      </c>
      <c r="H351" s="160">
        <v>8.85</v>
      </c>
      <c r="I351" s="161"/>
      <c r="L351" s="157"/>
      <c r="M351" s="162"/>
      <c r="T351" s="163"/>
      <c r="AT351" s="158" t="s">
        <v>201</v>
      </c>
      <c r="AU351" s="158" t="s">
        <v>87</v>
      </c>
      <c r="AV351" s="13" t="s">
        <v>87</v>
      </c>
      <c r="AW351" s="13" t="s">
        <v>33</v>
      </c>
      <c r="AX351" s="13" t="s">
        <v>74</v>
      </c>
      <c r="AY351" s="158" t="s">
        <v>187</v>
      </c>
    </row>
    <row r="352" spans="2:65" s="13" customFormat="1">
      <c r="B352" s="157"/>
      <c r="D352" s="151" t="s">
        <v>201</v>
      </c>
      <c r="E352" s="158" t="s">
        <v>19</v>
      </c>
      <c r="F352" s="159" t="s">
        <v>478</v>
      </c>
      <c r="H352" s="160">
        <v>7.04</v>
      </c>
      <c r="I352" s="161"/>
      <c r="L352" s="157"/>
      <c r="M352" s="162"/>
      <c r="T352" s="163"/>
      <c r="AT352" s="158" t="s">
        <v>201</v>
      </c>
      <c r="AU352" s="158" t="s">
        <v>87</v>
      </c>
      <c r="AV352" s="13" t="s">
        <v>87</v>
      </c>
      <c r="AW352" s="13" t="s">
        <v>33</v>
      </c>
      <c r="AX352" s="13" t="s">
        <v>74</v>
      </c>
      <c r="AY352" s="158" t="s">
        <v>187</v>
      </c>
    </row>
    <row r="353" spans="2:65" s="15" customFormat="1">
      <c r="B353" s="171"/>
      <c r="D353" s="151" t="s">
        <v>201</v>
      </c>
      <c r="E353" s="172" t="s">
        <v>19</v>
      </c>
      <c r="F353" s="173" t="s">
        <v>207</v>
      </c>
      <c r="H353" s="174">
        <v>28.56</v>
      </c>
      <c r="I353" s="175"/>
      <c r="L353" s="171"/>
      <c r="M353" s="176"/>
      <c r="T353" s="177"/>
      <c r="AT353" s="172" t="s">
        <v>201</v>
      </c>
      <c r="AU353" s="172" t="s">
        <v>87</v>
      </c>
      <c r="AV353" s="15" t="s">
        <v>193</v>
      </c>
      <c r="AW353" s="15" t="s">
        <v>33</v>
      </c>
      <c r="AX353" s="15" t="s">
        <v>81</v>
      </c>
      <c r="AY353" s="172" t="s">
        <v>187</v>
      </c>
    </row>
    <row r="354" spans="2:65" s="1" customFormat="1" ht="44.25" customHeight="1">
      <c r="B354" s="33"/>
      <c r="C354" s="133" t="s">
        <v>479</v>
      </c>
      <c r="D354" s="133" t="s">
        <v>189</v>
      </c>
      <c r="E354" s="134" t="s">
        <v>480</v>
      </c>
      <c r="F354" s="135" t="s">
        <v>481</v>
      </c>
      <c r="G354" s="136" t="s">
        <v>384</v>
      </c>
      <c r="H354" s="137">
        <v>3</v>
      </c>
      <c r="I354" s="138"/>
      <c r="J354" s="139">
        <f>ROUND(I354*H354,2)</f>
        <v>0</v>
      </c>
      <c r="K354" s="135" t="s">
        <v>197</v>
      </c>
      <c r="L354" s="33"/>
      <c r="M354" s="140" t="s">
        <v>19</v>
      </c>
      <c r="N354" s="141" t="s">
        <v>46</v>
      </c>
      <c r="P354" s="142">
        <f>O354*H354</f>
        <v>0</v>
      </c>
      <c r="Q354" s="142">
        <v>0</v>
      </c>
      <c r="R354" s="142">
        <f>Q354*H354</f>
        <v>0</v>
      </c>
      <c r="S354" s="142">
        <v>0</v>
      </c>
      <c r="T354" s="143">
        <f>S354*H354</f>
        <v>0</v>
      </c>
      <c r="AR354" s="144" t="s">
        <v>193</v>
      </c>
      <c r="AT354" s="144" t="s">
        <v>189</v>
      </c>
      <c r="AU354" s="144" t="s">
        <v>87</v>
      </c>
      <c r="AY354" s="18" t="s">
        <v>187</v>
      </c>
      <c r="BE354" s="145">
        <f>IF(N354="základní",J354,0)</f>
        <v>0</v>
      </c>
      <c r="BF354" s="145">
        <f>IF(N354="snížená",J354,0)</f>
        <v>0</v>
      </c>
      <c r="BG354" s="145">
        <f>IF(N354="zákl. přenesená",J354,0)</f>
        <v>0</v>
      </c>
      <c r="BH354" s="145">
        <f>IF(N354="sníž. přenesená",J354,0)</f>
        <v>0</v>
      </c>
      <c r="BI354" s="145">
        <f>IF(N354="nulová",J354,0)</f>
        <v>0</v>
      </c>
      <c r="BJ354" s="18" t="s">
        <v>87</v>
      </c>
      <c r="BK354" s="145">
        <f>ROUND(I354*H354,2)</f>
        <v>0</v>
      </c>
      <c r="BL354" s="18" t="s">
        <v>193</v>
      </c>
      <c r="BM354" s="144" t="s">
        <v>482</v>
      </c>
    </row>
    <row r="355" spans="2:65" s="1" customFormat="1">
      <c r="B355" s="33"/>
      <c r="D355" s="146" t="s">
        <v>199</v>
      </c>
      <c r="F355" s="147" t="s">
        <v>483</v>
      </c>
      <c r="I355" s="148"/>
      <c r="L355" s="33"/>
      <c r="M355" s="149"/>
      <c r="T355" s="52"/>
      <c r="AT355" s="18" t="s">
        <v>199</v>
      </c>
      <c r="AU355" s="18" t="s">
        <v>87</v>
      </c>
    </row>
    <row r="356" spans="2:65" s="12" customFormat="1">
      <c r="B356" s="150"/>
      <c r="D356" s="151" t="s">
        <v>201</v>
      </c>
      <c r="E356" s="152" t="s">
        <v>19</v>
      </c>
      <c r="F356" s="153" t="s">
        <v>308</v>
      </c>
      <c r="H356" s="152" t="s">
        <v>19</v>
      </c>
      <c r="I356" s="154"/>
      <c r="L356" s="150"/>
      <c r="M356" s="155"/>
      <c r="T356" s="156"/>
      <c r="AT356" s="152" t="s">
        <v>201</v>
      </c>
      <c r="AU356" s="152" t="s">
        <v>87</v>
      </c>
      <c r="AV356" s="12" t="s">
        <v>81</v>
      </c>
      <c r="AW356" s="12" t="s">
        <v>33</v>
      </c>
      <c r="AX356" s="12" t="s">
        <v>74</v>
      </c>
      <c r="AY356" s="152" t="s">
        <v>187</v>
      </c>
    </row>
    <row r="357" spans="2:65" s="13" customFormat="1">
      <c r="B357" s="157"/>
      <c r="D357" s="151" t="s">
        <v>201</v>
      </c>
      <c r="E357" s="158" t="s">
        <v>19</v>
      </c>
      <c r="F357" s="159" t="s">
        <v>484</v>
      </c>
      <c r="H357" s="160">
        <v>3</v>
      </c>
      <c r="I357" s="161"/>
      <c r="L357" s="157"/>
      <c r="M357" s="162"/>
      <c r="T357" s="163"/>
      <c r="AT357" s="158" t="s">
        <v>201</v>
      </c>
      <c r="AU357" s="158" t="s">
        <v>87</v>
      </c>
      <c r="AV357" s="13" t="s">
        <v>87</v>
      </c>
      <c r="AW357" s="13" t="s">
        <v>33</v>
      </c>
      <c r="AX357" s="13" t="s">
        <v>74</v>
      </c>
      <c r="AY357" s="158" t="s">
        <v>187</v>
      </c>
    </row>
    <row r="358" spans="2:65" s="15" customFormat="1">
      <c r="B358" s="171"/>
      <c r="D358" s="151" t="s">
        <v>201</v>
      </c>
      <c r="E358" s="172" t="s">
        <v>19</v>
      </c>
      <c r="F358" s="173" t="s">
        <v>207</v>
      </c>
      <c r="H358" s="174">
        <v>3</v>
      </c>
      <c r="I358" s="175"/>
      <c r="L358" s="171"/>
      <c r="M358" s="176"/>
      <c r="T358" s="177"/>
      <c r="AT358" s="172" t="s">
        <v>201</v>
      </c>
      <c r="AU358" s="172" t="s">
        <v>87</v>
      </c>
      <c r="AV358" s="15" t="s">
        <v>193</v>
      </c>
      <c r="AW358" s="15" t="s">
        <v>33</v>
      </c>
      <c r="AX358" s="15" t="s">
        <v>81</v>
      </c>
      <c r="AY358" s="172" t="s">
        <v>187</v>
      </c>
    </row>
    <row r="359" spans="2:65" s="1" customFormat="1" ht="49.2" customHeight="1">
      <c r="B359" s="33"/>
      <c r="C359" s="133" t="s">
        <v>485</v>
      </c>
      <c r="D359" s="133" t="s">
        <v>189</v>
      </c>
      <c r="E359" s="134" t="s">
        <v>486</v>
      </c>
      <c r="F359" s="135" t="s">
        <v>487</v>
      </c>
      <c r="G359" s="136" t="s">
        <v>384</v>
      </c>
      <c r="H359" s="137">
        <v>90</v>
      </c>
      <c r="I359" s="138"/>
      <c r="J359" s="139">
        <f>ROUND(I359*H359,2)</f>
        <v>0</v>
      </c>
      <c r="K359" s="135" t="s">
        <v>197</v>
      </c>
      <c r="L359" s="33"/>
      <c r="M359" s="140" t="s">
        <v>19</v>
      </c>
      <c r="N359" s="141" t="s">
        <v>46</v>
      </c>
      <c r="P359" s="142">
        <f>O359*H359</f>
        <v>0</v>
      </c>
      <c r="Q359" s="142">
        <v>0</v>
      </c>
      <c r="R359" s="142">
        <f>Q359*H359</f>
        <v>0</v>
      </c>
      <c r="S359" s="142">
        <v>0</v>
      </c>
      <c r="T359" s="143">
        <f>S359*H359</f>
        <v>0</v>
      </c>
      <c r="AR359" s="144" t="s">
        <v>193</v>
      </c>
      <c r="AT359" s="144" t="s">
        <v>189</v>
      </c>
      <c r="AU359" s="144" t="s">
        <v>87</v>
      </c>
      <c r="AY359" s="18" t="s">
        <v>187</v>
      </c>
      <c r="BE359" s="145">
        <f>IF(N359="základní",J359,0)</f>
        <v>0</v>
      </c>
      <c r="BF359" s="145">
        <f>IF(N359="snížená",J359,0)</f>
        <v>0</v>
      </c>
      <c r="BG359" s="145">
        <f>IF(N359="zákl. přenesená",J359,0)</f>
        <v>0</v>
      </c>
      <c r="BH359" s="145">
        <f>IF(N359="sníž. přenesená",J359,0)</f>
        <v>0</v>
      </c>
      <c r="BI359" s="145">
        <f>IF(N359="nulová",J359,0)</f>
        <v>0</v>
      </c>
      <c r="BJ359" s="18" t="s">
        <v>87</v>
      </c>
      <c r="BK359" s="145">
        <f>ROUND(I359*H359,2)</f>
        <v>0</v>
      </c>
      <c r="BL359" s="18" t="s">
        <v>193</v>
      </c>
      <c r="BM359" s="144" t="s">
        <v>488</v>
      </c>
    </row>
    <row r="360" spans="2:65" s="1" customFormat="1">
      <c r="B360" s="33"/>
      <c r="D360" s="146" t="s">
        <v>199</v>
      </c>
      <c r="F360" s="147" t="s">
        <v>489</v>
      </c>
      <c r="I360" s="148"/>
      <c r="L360" s="33"/>
      <c r="M360" s="149"/>
      <c r="T360" s="52"/>
      <c r="AT360" s="18" t="s">
        <v>199</v>
      </c>
      <c r="AU360" s="18" t="s">
        <v>87</v>
      </c>
    </row>
    <row r="361" spans="2:65" s="12" customFormat="1">
      <c r="B361" s="150"/>
      <c r="D361" s="151" t="s">
        <v>201</v>
      </c>
      <c r="E361" s="152" t="s">
        <v>19</v>
      </c>
      <c r="F361" s="153" t="s">
        <v>308</v>
      </c>
      <c r="H361" s="152" t="s">
        <v>19</v>
      </c>
      <c r="I361" s="154"/>
      <c r="L361" s="150"/>
      <c r="M361" s="155"/>
      <c r="T361" s="156"/>
      <c r="AT361" s="152" t="s">
        <v>201</v>
      </c>
      <c r="AU361" s="152" t="s">
        <v>87</v>
      </c>
      <c r="AV361" s="12" t="s">
        <v>81</v>
      </c>
      <c r="AW361" s="12" t="s">
        <v>33</v>
      </c>
      <c r="AX361" s="12" t="s">
        <v>74</v>
      </c>
      <c r="AY361" s="152" t="s">
        <v>187</v>
      </c>
    </row>
    <row r="362" spans="2:65" s="13" customFormat="1">
      <c r="B362" s="157"/>
      <c r="D362" s="151" t="s">
        <v>201</v>
      </c>
      <c r="E362" s="158" t="s">
        <v>19</v>
      </c>
      <c r="F362" s="159" t="s">
        <v>490</v>
      </c>
      <c r="H362" s="160">
        <v>90</v>
      </c>
      <c r="I362" s="161"/>
      <c r="L362" s="157"/>
      <c r="M362" s="162"/>
      <c r="T362" s="163"/>
      <c r="AT362" s="158" t="s">
        <v>201</v>
      </c>
      <c r="AU362" s="158" t="s">
        <v>87</v>
      </c>
      <c r="AV362" s="13" t="s">
        <v>87</v>
      </c>
      <c r="AW362" s="13" t="s">
        <v>33</v>
      </c>
      <c r="AX362" s="13" t="s">
        <v>74</v>
      </c>
      <c r="AY362" s="158" t="s">
        <v>187</v>
      </c>
    </row>
    <row r="363" spans="2:65" s="15" customFormat="1">
      <c r="B363" s="171"/>
      <c r="D363" s="151" t="s">
        <v>201</v>
      </c>
      <c r="E363" s="172" t="s">
        <v>19</v>
      </c>
      <c r="F363" s="173" t="s">
        <v>207</v>
      </c>
      <c r="H363" s="174">
        <v>90</v>
      </c>
      <c r="I363" s="175"/>
      <c r="L363" s="171"/>
      <c r="M363" s="176"/>
      <c r="T363" s="177"/>
      <c r="AT363" s="172" t="s">
        <v>201</v>
      </c>
      <c r="AU363" s="172" t="s">
        <v>87</v>
      </c>
      <c r="AV363" s="15" t="s">
        <v>193</v>
      </c>
      <c r="AW363" s="15" t="s">
        <v>33</v>
      </c>
      <c r="AX363" s="15" t="s">
        <v>81</v>
      </c>
      <c r="AY363" s="172" t="s">
        <v>187</v>
      </c>
    </row>
    <row r="364" spans="2:65" s="1" customFormat="1" ht="44.25" customHeight="1">
      <c r="B364" s="33"/>
      <c r="C364" s="133" t="s">
        <v>491</v>
      </c>
      <c r="D364" s="133" t="s">
        <v>189</v>
      </c>
      <c r="E364" s="134" t="s">
        <v>492</v>
      </c>
      <c r="F364" s="135" t="s">
        <v>493</v>
      </c>
      <c r="G364" s="136" t="s">
        <v>384</v>
      </c>
      <c r="H364" s="137">
        <v>3</v>
      </c>
      <c r="I364" s="138"/>
      <c r="J364" s="139">
        <f>ROUND(I364*H364,2)</f>
        <v>0</v>
      </c>
      <c r="K364" s="135" t="s">
        <v>197</v>
      </c>
      <c r="L364" s="33"/>
      <c r="M364" s="140" t="s">
        <v>19</v>
      </c>
      <c r="N364" s="141" t="s">
        <v>46</v>
      </c>
      <c r="P364" s="142">
        <f>O364*H364</f>
        <v>0</v>
      </c>
      <c r="Q364" s="142">
        <v>0</v>
      </c>
      <c r="R364" s="142">
        <f>Q364*H364</f>
        <v>0</v>
      </c>
      <c r="S364" s="142">
        <v>0</v>
      </c>
      <c r="T364" s="143">
        <f>S364*H364</f>
        <v>0</v>
      </c>
      <c r="AR364" s="144" t="s">
        <v>193</v>
      </c>
      <c r="AT364" s="144" t="s">
        <v>189</v>
      </c>
      <c r="AU364" s="144" t="s">
        <v>87</v>
      </c>
      <c r="AY364" s="18" t="s">
        <v>187</v>
      </c>
      <c r="BE364" s="145">
        <f>IF(N364="základní",J364,0)</f>
        <v>0</v>
      </c>
      <c r="BF364" s="145">
        <f>IF(N364="snížená",J364,0)</f>
        <v>0</v>
      </c>
      <c r="BG364" s="145">
        <f>IF(N364="zákl. přenesená",J364,0)</f>
        <v>0</v>
      </c>
      <c r="BH364" s="145">
        <f>IF(N364="sníž. přenesená",J364,0)</f>
        <v>0</v>
      </c>
      <c r="BI364" s="145">
        <f>IF(N364="nulová",J364,0)</f>
        <v>0</v>
      </c>
      <c r="BJ364" s="18" t="s">
        <v>87</v>
      </c>
      <c r="BK364" s="145">
        <f>ROUND(I364*H364,2)</f>
        <v>0</v>
      </c>
      <c r="BL364" s="18" t="s">
        <v>193</v>
      </c>
      <c r="BM364" s="144" t="s">
        <v>494</v>
      </c>
    </row>
    <row r="365" spans="2:65" s="1" customFormat="1">
      <c r="B365" s="33"/>
      <c r="D365" s="146" t="s">
        <v>199</v>
      </c>
      <c r="F365" s="147" t="s">
        <v>495</v>
      </c>
      <c r="I365" s="148"/>
      <c r="L365" s="33"/>
      <c r="M365" s="149"/>
      <c r="T365" s="52"/>
      <c r="AT365" s="18" t="s">
        <v>199</v>
      </c>
      <c r="AU365" s="18" t="s">
        <v>87</v>
      </c>
    </row>
    <row r="366" spans="2:65" s="11" customFormat="1" ht="22.95" customHeight="1">
      <c r="B366" s="121"/>
      <c r="D366" s="122" t="s">
        <v>73</v>
      </c>
      <c r="E366" s="131" t="s">
        <v>496</v>
      </c>
      <c r="F366" s="131" t="s">
        <v>497</v>
      </c>
      <c r="I366" s="124"/>
      <c r="J366" s="132">
        <f>BK366</f>
        <v>0</v>
      </c>
      <c r="L366" s="121"/>
      <c r="M366" s="126"/>
      <c r="P366" s="127">
        <f>SUM(P367:P432)</f>
        <v>0</v>
      </c>
      <c r="R366" s="127">
        <f>SUM(R367:R432)</f>
        <v>4.4142999999999995E-2</v>
      </c>
      <c r="T366" s="128">
        <f>SUM(T367:T432)</f>
        <v>0</v>
      </c>
      <c r="AR366" s="122" t="s">
        <v>81</v>
      </c>
      <c r="AT366" s="129" t="s">
        <v>73</v>
      </c>
      <c r="AU366" s="129" t="s">
        <v>81</v>
      </c>
      <c r="AY366" s="122" t="s">
        <v>187</v>
      </c>
      <c r="BK366" s="130">
        <f>SUM(BK367:BK432)</f>
        <v>0</v>
      </c>
    </row>
    <row r="367" spans="2:65" s="1" customFormat="1" ht="33" customHeight="1">
      <c r="B367" s="33"/>
      <c r="C367" s="133" t="s">
        <v>498</v>
      </c>
      <c r="D367" s="133" t="s">
        <v>189</v>
      </c>
      <c r="E367" s="134" t="s">
        <v>499</v>
      </c>
      <c r="F367" s="135" t="s">
        <v>500</v>
      </c>
      <c r="G367" s="136" t="s">
        <v>241</v>
      </c>
      <c r="H367" s="137">
        <v>8.0259999999999998</v>
      </c>
      <c r="I367" s="138"/>
      <c r="J367" s="139">
        <f>ROUND(I367*H367,2)</f>
        <v>0</v>
      </c>
      <c r="K367" s="135" t="s">
        <v>197</v>
      </c>
      <c r="L367" s="33"/>
      <c r="M367" s="140" t="s">
        <v>19</v>
      </c>
      <c r="N367" s="141" t="s">
        <v>46</v>
      </c>
      <c r="P367" s="142">
        <f>O367*H367</f>
        <v>0</v>
      </c>
      <c r="Q367" s="142">
        <v>5.4999999999999997E-3</v>
      </c>
      <c r="R367" s="142">
        <f>Q367*H367</f>
        <v>4.4142999999999995E-2</v>
      </c>
      <c r="S367" s="142">
        <v>0</v>
      </c>
      <c r="T367" s="143">
        <f>S367*H367</f>
        <v>0</v>
      </c>
      <c r="AR367" s="144" t="s">
        <v>193</v>
      </c>
      <c r="AT367" s="144" t="s">
        <v>189</v>
      </c>
      <c r="AU367" s="144" t="s">
        <v>87</v>
      </c>
      <c r="AY367" s="18" t="s">
        <v>187</v>
      </c>
      <c r="BE367" s="145">
        <f>IF(N367="základní",J367,0)</f>
        <v>0</v>
      </c>
      <c r="BF367" s="145">
        <f>IF(N367="snížená",J367,0)</f>
        <v>0</v>
      </c>
      <c r="BG367" s="145">
        <f>IF(N367="zákl. přenesená",J367,0)</f>
        <v>0</v>
      </c>
      <c r="BH367" s="145">
        <f>IF(N367="sníž. přenesená",J367,0)</f>
        <v>0</v>
      </c>
      <c r="BI367" s="145">
        <f>IF(N367="nulová",J367,0)</f>
        <v>0</v>
      </c>
      <c r="BJ367" s="18" t="s">
        <v>87</v>
      </c>
      <c r="BK367" s="145">
        <f>ROUND(I367*H367,2)</f>
        <v>0</v>
      </c>
      <c r="BL367" s="18" t="s">
        <v>193</v>
      </c>
      <c r="BM367" s="144" t="s">
        <v>501</v>
      </c>
    </row>
    <row r="368" spans="2:65" s="1" customFormat="1">
      <c r="B368" s="33"/>
      <c r="D368" s="146" t="s">
        <v>199</v>
      </c>
      <c r="F368" s="147" t="s">
        <v>502</v>
      </c>
      <c r="I368" s="148"/>
      <c r="L368" s="33"/>
      <c r="M368" s="149"/>
      <c r="T368" s="52"/>
      <c r="AT368" s="18" t="s">
        <v>199</v>
      </c>
      <c r="AU368" s="18" t="s">
        <v>87</v>
      </c>
    </row>
    <row r="369" spans="2:65" s="13" customFormat="1">
      <c r="B369" s="157"/>
      <c r="D369" s="151" t="s">
        <v>201</v>
      </c>
      <c r="E369" s="158" t="s">
        <v>19</v>
      </c>
      <c r="F369" s="159" t="s">
        <v>503</v>
      </c>
      <c r="H369" s="160">
        <v>8.0259999999999998</v>
      </c>
      <c r="I369" s="161"/>
      <c r="L369" s="157"/>
      <c r="M369" s="162"/>
      <c r="T369" s="163"/>
      <c r="AT369" s="158" t="s">
        <v>201</v>
      </c>
      <c r="AU369" s="158" t="s">
        <v>87</v>
      </c>
      <c r="AV369" s="13" t="s">
        <v>87</v>
      </c>
      <c r="AW369" s="13" t="s">
        <v>33</v>
      </c>
      <c r="AX369" s="13" t="s">
        <v>74</v>
      </c>
      <c r="AY369" s="158" t="s">
        <v>187</v>
      </c>
    </row>
    <row r="370" spans="2:65" s="15" customFormat="1">
      <c r="B370" s="171"/>
      <c r="D370" s="151" t="s">
        <v>201</v>
      </c>
      <c r="E370" s="172" t="s">
        <v>19</v>
      </c>
      <c r="F370" s="173" t="s">
        <v>207</v>
      </c>
      <c r="H370" s="174">
        <v>8.0259999999999998</v>
      </c>
      <c r="I370" s="175"/>
      <c r="L370" s="171"/>
      <c r="M370" s="176"/>
      <c r="T370" s="177"/>
      <c r="AT370" s="172" t="s">
        <v>201</v>
      </c>
      <c r="AU370" s="172" t="s">
        <v>87</v>
      </c>
      <c r="AV370" s="15" t="s">
        <v>193</v>
      </c>
      <c r="AW370" s="15" t="s">
        <v>33</v>
      </c>
      <c r="AX370" s="15" t="s">
        <v>81</v>
      </c>
      <c r="AY370" s="172" t="s">
        <v>187</v>
      </c>
    </row>
    <row r="371" spans="2:65" s="1" customFormat="1" ht="44.25" customHeight="1">
      <c r="B371" s="33"/>
      <c r="C371" s="133" t="s">
        <v>504</v>
      </c>
      <c r="D371" s="133" t="s">
        <v>189</v>
      </c>
      <c r="E371" s="134" t="s">
        <v>505</v>
      </c>
      <c r="F371" s="135" t="s">
        <v>506</v>
      </c>
      <c r="G371" s="136" t="s">
        <v>241</v>
      </c>
      <c r="H371" s="137">
        <v>196.83199999999999</v>
      </c>
      <c r="I371" s="138"/>
      <c r="J371" s="139">
        <f>ROUND(I371*H371,2)</f>
        <v>0</v>
      </c>
      <c r="K371" s="135" t="s">
        <v>197</v>
      </c>
      <c r="L371" s="33"/>
      <c r="M371" s="140" t="s">
        <v>19</v>
      </c>
      <c r="N371" s="141" t="s">
        <v>46</v>
      </c>
      <c r="P371" s="142">
        <f>O371*H371</f>
        <v>0</v>
      </c>
      <c r="Q371" s="142">
        <v>0</v>
      </c>
      <c r="R371" s="142">
        <f>Q371*H371</f>
        <v>0</v>
      </c>
      <c r="S371" s="142">
        <v>0</v>
      </c>
      <c r="T371" s="143">
        <f>S371*H371</f>
        <v>0</v>
      </c>
      <c r="AR371" s="144" t="s">
        <v>193</v>
      </c>
      <c r="AT371" s="144" t="s">
        <v>189</v>
      </c>
      <c r="AU371" s="144" t="s">
        <v>87</v>
      </c>
      <c r="AY371" s="18" t="s">
        <v>187</v>
      </c>
      <c r="BE371" s="145">
        <f>IF(N371="základní",J371,0)</f>
        <v>0</v>
      </c>
      <c r="BF371" s="145">
        <f>IF(N371="snížená",J371,0)</f>
        <v>0</v>
      </c>
      <c r="BG371" s="145">
        <f>IF(N371="zákl. přenesená",J371,0)</f>
        <v>0</v>
      </c>
      <c r="BH371" s="145">
        <f>IF(N371="sníž. přenesená",J371,0)</f>
        <v>0</v>
      </c>
      <c r="BI371" s="145">
        <f>IF(N371="nulová",J371,0)</f>
        <v>0</v>
      </c>
      <c r="BJ371" s="18" t="s">
        <v>87</v>
      </c>
      <c r="BK371" s="145">
        <f>ROUND(I371*H371,2)</f>
        <v>0</v>
      </c>
      <c r="BL371" s="18" t="s">
        <v>193</v>
      </c>
      <c r="BM371" s="144" t="s">
        <v>507</v>
      </c>
    </row>
    <row r="372" spans="2:65" s="1" customFormat="1">
      <c r="B372" s="33"/>
      <c r="D372" s="146" t="s">
        <v>199</v>
      </c>
      <c r="F372" s="147" t="s">
        <v>508</v>
      </c>
      <c r="I372" s="148"/>
      <c r="L372" s="33"/>
      <c r="M372" s="149"/>
      <c r="T372" s="52"/>
      <c r="AT372" s="18" t="s">
        <v>199</v>
      </c>
      <c r="AU372" s="18" t="s">
        <v>87</v>
      </c>
    </row>
    <row r="373" spans="2:65" s="1" customFormat="1" ht="33" customHeight="1">
      <c r="B373" s="33"/>
      <c r="C373" s="133" t="s">
        <v>509</v>
      </c>
      <c r="D373" s="133" t="s">
        <v>189</v>
      </c>
      <c r="E373" s="134" t="s">
        <v>510</v>
      </c>
      <c r="F373" s="135" t="s">
        <v>511</v>
      </c>
      <c r="G373" s="136" t="s">
        <v>241</v>
      </c>
      <c r="H373" s="137">
        <v>196.273</v>
      </c>
      <c r="I373" s="138"/>
      <c r="J373" s="139">
        <f>ROUND(I373*H373,2)</f>
        <v>0</v>
      </c>
      <c r="K373" s="135" t="s">
        <v>197</v>
      </c>
      <c r="L373" s="33"/>
      <c r="M373" s="140" t="s">
        <v>19</v>
      </c>
      <c r="N373" s="141" t="s">
        <v>46</v>
      </c>
      <c r="P373" s="142">
        <f>O373*H373</f>
        <v>0</v>
      </c>
      <c r="Q373" s="142">
        <v>0</v>
      </c>
      <c r="R373" s="142">
        <f>Q373*H373</f>
        <v>0</v>
      </c>
      <c r="S373" s="142">
        <v>0</v>
      </c>
      <c r="T373" s="143">
        <f>S373*H373</f>
        <v>0</v>
      </c>
      <c r="AR373" s="144" t="s">
        <v>193</v>
      </c>
      <c r="AT373" s="144" t="s">
        <v>189</v>
      </c>
      <c r="AU373" s="144" t="s">
        <v>87</v>
      </c>
      <c r="AY373" s="18" t="s">
        <v>187</v>
      </c>
      <c r="BE373" s="145">
        <f>IF(N373="základní",J373,0)</f>
        <v>0</v>
      </c>
      <c r="BF373" s="145">
        <f>IF(N373="snížená",J373,0)</f>
        <v>0</v>
      </c>
      <c r="BG373" s="145">
        <f>IF(N373="zákl. přenesená",J373,0)</f>
        <v>0</v>
      </c>
      <c r="BH373" s="145">
        <f>IF(N373="sníž. přenesená",J373,0)</f>
        <v>0</v>
      </c>
      <c r="BI373" s="145">
        <f>IF(N373="nulová",J373,0)</f>
        <v>0</v>
      </c>
      <c r="BJ373" s="18" t="s">
        <v>87</v>
      </c>
      <c r="BK373" s="145">
        <f>ROUND(I373*H373,2)</f>
        <v>0</v>
      </c>
      <c r="BL373" s="18" t="s">
        <v>193</v>
      </c>
      <c r="BM373" s="144" t="s">
        <v>512</v>
      </c>
    </row>
    <row r="374" spans="2:65" s="1" customFormat="1">
      <c r="B374" s="33"/>
      <c r="D374" s="146" t="s">
        <v>199</v>
      </c>
      <c r="F374" s="147" t="s">
        <v>513</v>
      </c>
      <c r="I374" s="148"/>
      <c r="L374" s="33"/>
      <c r="M374" s="149"/>
      <c r="T374" s="52"/>
      <c r="AT374" s="18" t="s">
        <v>199</v>
      </c>
      <c r="AU374" s="18" t="s">
        <v>87</v>
      </c>
    </row>
    <row r="375" spans="2:65" s="12" customFormat="1">
      <c r="B375" s="150"/>
      <c r="D375" s="151" t="s">
        <v>201</v>
      </c>
      <c r="E375" s="152" t="s">
        <v>19</v>
      </c>
      <c r="F375" s="153" t="s">
        <v>514</v>
      </c>
      <c r="H375" s="152" t="s">
        <v>19</v>
      </c>
      <c r="I375" s="154"/>
      <c r="L375" s="150"/>
      <c r="M375" s="155"/>
      <c r="T375" s="156"/>
      <c r="AT375" s="152" t="s">
        <v>201</v>
      </c>
      <c r="AU375" s="152" t="s">
        <v>87</v>
      </c>
      <c r="AV375" s="12" t="s">
        <v>81</v>
      </c>
      <c r="AW375" s="12" t="s">
        <v>33</v>
      </c>
      <c r="AX375" s="12" t="s">
        <v>74</v>
      </c>
      <c r="AY375" s="152" t="s">
        <v>187</v>
      </c>
    </row>
    <row r="376" spans="2:65" s="13" customFormat="1">
      <c r="B376" s="157"/>
      <c r="D376" s="151" t="s">
        <v>201</v>
      </c>
      <c r="E376" s="158" t="s">
        <v>19</v>
      </c>
      <c r="F376" s="159" t="s">
        <v>515</v>
      </c>
      <c r="H376" s="160">
        <v>29.936</v>
      </c>
      <c r="I376" s="161"/>
      <c r="L376" s="157"/>
      <c r="M376" s="162"/>
      <c r="T376" s="163"/>
      <c r="AT376" s="158" t="s">
        <v>201</v>
      </c>
      <c r="AU376" s="158" t="s">
        <v>87</v>
      </c>
      <c r="AV376" s="13" t="s">
        <v>87</v>
      </c>
      <c r="AW376" s="13" t="s">
        <v>33</v>
      </c>
      <c r="AX376" s="13" t="s">
        <v>74</v>
      </c>
      <c r="AY376" s="158" t="s">
        <v>187</v>
      </c>
    </row>
    <row r="377" spans="2:65" s="13" customFormat="1">
      <c r="B377" s="157"/>
      <c r="D377" s="151" t="s">
        <v>201</v>
      </c>
      <c r="E377" s="158" t="s">
        <v>19</v>
      </c>
      <c r="F377" s="159" t="s">
        <v>516</v>
      </c>
      <c r="H377" s="160">
        <v>98.451999999999998</v>
      </c>
      <c r="I377" s="161"/>
      <c r="L377" s="157"/>
      <c r="M377" s="162"/>
      <c r="T377" s="163"/>
      <c r="AT377" s="158" t="s">
        <v>201</v>
      </c>
      <c r="AU377" s="158" t="s">
        <v>87</v>
      </c>
      <c r="AV377" s="13" t="s">
        <v>87</v>
      </c>
      <c r="AW377" s="13" t="s">
        <v>33</v>
      </c>
      <c r="AX377" s="13" t="s">
        <v>74</v>
      </c>
      <c r="AY377" s="158" t="s">
        <v>187</v>
      </c>
    </row>
    <row r="378" spans="2:65" s="13" customFormat="1">
      <c r="B378" s="157"/>
      <c r="D378" s="151" t="s">
        <v>201</v>
      </c>
      <c r="E378" s="158" t="s">
        <v>19</v>
      </c>
      <c r="F378" s="159" t="s">
        <v>517</v>
      </c>
      <c r="H378" s="160">
        <v>36.206000000000003</v>
      </c>
      <c r="I378" s="161"/>
      <c r="L378" s="157"/>
      <c r="M378" s="162"/>
      <c r="T378" s="163"/>
      <c r="AT378" s="158" t="s">
        <v>201</v>
      </c>
      <c r="AU378" s="158" t="s">
        <v>87</v>
      </c>
      <c r="AV378" s="13" t="s">
        <v>87</v>
      </c>
      <c r="AW378" s="13" t="s">
        <v>33</v>
      </c>
      <c r="AX378" s="13" t="s">
        <v>74</v>
      </c>
      <c r="AY378" s="158" t="s">
        <v>187</v>
      </c>
    </row>
    <row r="379" spans="2:65" s="14" customFormat="1">
      <c r="B379" s="164"/>
      <c r="D379" s="151" t="s">
        <v>201</v>
      </c>
      <c r="E379" s="165" t="s">
        <v>19</v>
      </c>
      <c r="F379" s="166" t="s">
        <v>204</v>
      </c>
      <c r="H379" s="167">
        <v>164.59399999999999</v>
      </c>
      <c r="I379" s="168"/>
      <c r="L379" s="164"/>
      <c r="M379" s="169"/>
      <c r="T379" s="170"/>
      <c r="AT379" s="165" t="s">
        <v>201</v>
      </c>
      <c r="AU379" s="165" t="s">
        <v>87</v>
      </c>
      <c r="AV379" s="14" t="s">
        <v>96</v>
      </c>
      <c r="AW379" s="14" t="s">
        <v>33</v>
      </c>
      <c r="AX379" s="14" t="s">
        <v>74</v>
      </c>
      <c r="AY379" s="165" t="s">
        <v>187</v>
      </c>
    </row>
    <row r="380" spans="2:65" s="12" customFormat="1">
      <c r="B380" s="150"/>
      <c r="D380" s="151" t="s">
        <v>201</v>
      </c>
      <c r="E380" s="152" t="s">
        <v>19</v>
      </c>
      <c r="F380" s="153" t="s">
        <v>518</v>
      </c>
      <c r="H380" s="152" t="s">
        <v>19</v>
      </c>
      <c r="I380" s="154"/>
      <c r="L380" s="150"/>
      <c r="M380" s="155"/>
      <c r="T380" s="156"/>
      <c r="AT380" s="152" t="s">
        <v>201</v>
      </c>
      <c r="AU380" s="152" t="s">
        <v>87</v>
      </c>
      <c r="AV380" s="12" t="s">
        <v>81</v>
      </c>
      <c r="AW380" s="12" t="s">
        <v>33</v>
      </c>
      <c r="AX380" s="12" t="s">
        <v>74</v>
      </c>
      <c r="AY380" s="152" t="s">
        <v>187</v>
      </c>
    </row>
    <row r="381" spans="2:65" s="13" customFormat="1">
      <c r="B381" s="157"/>
      <c r="D381" s="151" t="s">
        <v>201</v>
      </c>
      <c r="E381" s="158" t="s">
        <v>19</v>
      </c>
      <c r="F381" s="159" t="s">
        <v>519</v>
      </c>
      <c r="H381" s="160">
        <v>0.14599999999999999</v>
      </c>
      <c r="I381" s="161"/>
      <c r="L381" s="157"/>
      <c r="M381" s="162"/>
      <c r="T381" s="163"/>
      <c r="AT381" s="158" t="s">
        <v>201</v>
      </c>
      <c r="AU381" s="158" t="s">
        <v>87</v>
      </c>
      <c r="AV381" s="13" t="s">
        <v>87</v>
      </c>
      <c r="AW381" s="13" t="s">
        <v>33</v>
      </c>
      <c r="AX381" s="13" t="s">
        <v>74</v>
      </c>
      <c r="AY381" s="158" t="s">
        <v>187</v>
      </c>
    </row>
    <row r="382" spans="2:65" s="13" customFormat="1">
      <c r="B382" s="157"/>
      <c r="D382" s="151" t="s">
        <v>201</v>
      </c>
      <c r="E382" s="158" t="s">
        <v>19</v>
      </c>
      <c r="F382" s="159" t="s">
        <v>520</v>
      </c>
      <c r="H382" s="160">
        <v>17.181000000000001</v>
      </c>
      <c r="I382" s="161"/>
      <c r="L382" s="157"/>
      <c r="M382" s="162"/>
      <c r="T382" s="163"/>
      <c r="AT382" s="158" t="s">
        <v>201</v>
      </c>
      <c r="AU382" s="158" t="s">
        <v>87</v>
      </c>
      <c r="AV382" s="13" t="s">
        <v>87</v>
      </c>
      <c r="AW382" s="13" t="s">
        <v>33</v>
      </c>
      <c r="AX382" s="13" t="s">
        <v>74</v>
      </c>
      <c r="AY382" s="158" t="s">
        <v>187</v>
      </c>
    </row>
    <row r="383" spans="2:65" s="13" customFormat="1">
      <c r="B383" s="157"/>
      <c r="D383" s="151" t="s">
        <v>201</v>
      </c>
      <c r="E383" s="158" t="s">
        <v>19</v>
      </c>
      <c r="F383" s="159" t="s">
        <v>521</v>
      </c>
      <c r="H383" s="160">
        <v>0.151</v>
      </c>
      <c r="I383" s="161"/>
      <c r="L383" s="157"/>
      <c r="M383" s="162"/>
      <c r="T383" s="163"/>
      <c r="AT383" s="158" t="s">
        <v>201</v>
      </c>
      <c r="AU383" s="158" t="s">
        <v>87</v>
      </c>
      <c r="AV383" s="13" t="s">
        <v>87</v>
      </c>
      <c r="AW383" s="13" t="s">
        <v>33</v>
      </c>
      <c r="AX383" s="13" t="s">
        <v>74</v>
      </c>
      <c r="AY383" s="158" t="s">
        <v>187</v>
      </c>
    </row>
    <row r="384" spans="2:65" s="13" customFormat="1">
      <c r="B384" s="157"/>
      <c r="D384" s="151" t="s">
        <v>201</v>
      </c>
      <c r="E384" s="158" t="s">
        <v>19</v>
      </c>
      <c r="F384" s="159" t="s">
        <v>522</v>
      </c>
      <c r="H384" s="160">
        <v>0.16400000000000001</v>
      </c>
      <c r="I384" s="161"/>
      <c r="L384" s="157"/>
      <c r="M384" s="162"/>
      <c r="T384" s="163"/>
      <c r="AT384" s="158" t="s">
        <v>201</v>
      </c>
      <c r="AU384" s="158" t="s">
        <v>87</v>
      </c>
      <c r="AV384" s="13" t="s">
        <v>87</v>
      </c>
      <c r="AW384" s="13" t="s">
        <v>33</v>
      </c>
      <c r="AX384" s="13" t="s">
        <v>74</v>
      </c>
      <c r="AY384" s="158" t="s">
        <v>187</v>
      </c>
    </row>
    <row r="385" spans="2:65" s="13" customFormat="1">
      <c r="B385" s="157"/>
      <c r="D385" s="151" t="s">
        <v>201</v>
      </c>
      <c r="E385" s="158" t="s">
        <v>19</v>
      </c>
      <c r="F385" s="159" t="s">
        <v>523</v>
      </c>
      <c r="H385" s="160">
        <v>6.0110000000000001</v>
      </c>
      <c r="I385" s="161"/>
      <c r="L385" s="157"/>
      <c r="M385" s="162"/>
      <c r="T385" s="163"/>
      <c r="AT385" s="158" t="s">
        <v>201</v>
      </c>
      <c r="AU385" s="158" t="s">
        <v>87</v>
      </c>
      <c r="AV385" s="13" t="s">
        <v>87</v>
      </c>
      <c r="AW385" s="13" t="s">
        <v>33</v>
      </c>
      <c r="AX385" s="13" t="s">
        <v>74</v>
      </c>
      <c r="AY385" s="158" t="s">
        <v>187</v>
      </c>
    </row>
    <row r="386" spans="2:65" s="14" customFormat="1">
      <c r="B386" s="164"/>
      <c r="D386" s="151" t="s">
        <v>201</v>
      </c>
      <c r="E386" s="165" t="s">
        <v>19</v>
      </c>
      <c r="F386" s="166" t="s">
        <v>204</v>
      </c>
      <c r="H386" s="167">
        <v>23.653000000000002</v>
      </c>
      <c r="I386" s="168"/>
      <c r="L386" s="164"/>
      <c r="M386" s="169"/>
      <c r="T386" s="170"/>
      <c r="AT386" s="165" t="s">
        <v>201</v>
      </c>
      <c r="AU386" s="165" t="s">
        <v>87</v>
      </c>
      <c r="AV386" s="14" t="s">
        <v>96</v>
      </c>
      <c r="AW386" s="14" t="s">
        <v>33</v>
      </c>
      <c r="AX386" s="14" t="s">
        <v>74</v>
      </c>
      <c r="AY386" s="165" t="s">
        <v>187</v>
      </c>
    </row>
    <row r="387" spans="2:65" s="12" customFormat="1">
      <c r="B387" s="150"/>
      <c r="D387" s="151" t="s">
        <v>201</v>
      </c>
      <c r="E387" s="152" t="s">
        <v>19</v>
      </c>
      <c r="F387" s="153" t="s">
        <v>524</v>
      </c>
      <c r="H387" s="152" t="s">
        <v>19</v>
      </c>
      <c r="I387" s="154"/>
      <c r="L387" s="150"/>
      <c r="M387" s="155"/>
      <c r="T387" s="156"/>
      <c r="AT387" s="152" t="s">
        <v>201</v>
      </c>
      <c r="AU387" s="152" t="s">
        <v>87</v>
      </c>
      <c r="AV387" s="12" t="s">
        <v>81</v>
      </c>
      <c r="AW387" s="12" t="s">
        <v>33</v>
      </c>
      <c r="AX387" s="12" t="s">
        <v>74</v>
      </c>
      <c r="AY387" s="152" t="s">
        <v>187</v>
      </c>
    </row>
    <row r="388" spans="2:65" s="13" customFormat="1">
      <c r="B388" s="157"/>
      <c r="D388" s="151" t="s">
        <v>201</v>
      </c>
      <c r="E388" s="158" t="s">
        <v>19</v>
      </c>
      <c r="F388" s="159" t="s">
        <v>525</v>
      </c>
      <c r="H388" s="160">
        <v>8.0259999999999998</v>
      </c>
      <c r="I388" s="161"/>
      <c r="L388" s="157"/>
      <c r="M388" s="162"/>
      <c r="T388" s="163"/>
      <c r="AT388" s="158" t="s">
        <v>201</v>
      </c>
      <c r="AU388" s="158" t="s">
        <v>87</v>
      </c>
      <c r="AV388" s="13" t="s">
        <v>87</v>
      </c>
      <c r="AW388" s="13" t="s">
        <v>33</v>
      </c>
      <c r="AX388" s="13" t="s">
        <v>74</v>
      </c>
      <c r="AY388" s="158" t="s">
        <v>187</v>
      </c>
    </row>
    <row r="389" spans="2:65" s="14" customFormat="1">
      <c r="B389" s="164"/>
      <c r="D389" s="151" t="s">
        <v>201</v>
      </c>
      <c r="E389" s="165" t="s">
        <v>19</v>
      </c>
      <c r="F389" s="166" t="s">
        <v>204</v>
      </c>
      <c r="H389" s="167">
        <v>8.0259999999999998</v>
      </c>
      <c r="I389" s="168"/>
      <c r="L389" s="164"/>
      <c r="M389" s="169"/>
      <c r="T389" s="170"/>
      <c r="AT389" s="165" t="s">
        <v>201</v>
      </c>
      <c r="AU389" s="165" t="s">
        <v>87</v>
      </c>
      <c r="AV389" s="14" t="s">
        <v>96</v>
      </c>
      <c r="AW389" s="14" t="s">
        <v>33</v>
      </c>
      <c r="AX389" s="14" t="s">
        <v>74</v>
      </c>
      <c r="AY389" s="165" t="s">
        <v>187</v>
      </c>
    </row>
    <row r="390" spans="2:65" s="15" customFormat="1">
      <c r="B390" s="171"/>
      <c r="D390" s="151" t="s">
        <v>201</v>
      </c>
      <c r="E390" s="172" t="s">
        <v>19</v>
      </c>
      <c r="F390" s="173" t="s">
        <v>207</v>
      </c>
      <c r="H390" s="174">
        <v>196.273</v>
      </c>
      <c r="I390" s="175"/>
      <c r="L390" s="171"/>
      <c r="M390" s="176"/>
      <c r="T390" s="177"/>
      <c r="AT390" s="172" t="s">
        <v>201</v>
      </c>
      <c r="AU390" s="172" t="s">
        <v>87</v>
      </c>
      <c r="AV390" s="15" t="s">
        <v>193</v>
      </c>
      <c r="AW390" s="15" t="s">
        <v>33</v>
      </c>
      <c r="AX390" s="15" t="s">
        <v>81</v>
      </c>
      <c r="AY390" s="172" t="s">
        <v>187</v>
      </c>
    </row>
    <row r="391" spans="2:65" s="1" customFormat="1" ht="44.25" customHeight="1">
      <c r="B391" s="33"/>
      <c r="C391" s="133" t="s">
        <v>526</v>
      </c>
      <c r="D391" s="133" t="s">
        <v>189</v>
      </c>
      <c r="E391" s="134" t="s">
        <v>527</v>
      </c>
      <c r="F391" s="135" t="s">
        <v>528</v>
      </c>
      <c r="G391" s="136" t="s">
        <v>241</v>
      </c>
      <c r="H391" s="137">
        <v>2324.027</v>
      </c>
      <c r="I391" s="138"/>
      <c r="J391" s="139">
        <f>ROUND(I391*H391,2)</f>
        <v>0</v>
      </c>
      <c r="K391" s="135" t="s">
        <v>197</v>
      </c>
      <c r="L391" s="33"/>
      <c r="M391" s="140" t="s">
        <v>19</v>
      </c>
      <c r="N391" s="141" t="s">
        <v>46</v>
      </c>
      <c r="P391" s="142">
        <f>O391*H391</f>
        <v>0</v>
      </c>
      <c r="Q391" s="142">
        <v>0</v>
      </c>
      <c r="R391" s="142">
        <f>Q391*H391</f>
        <v>0</v>
      </c>
      <c r="S391" s="142">
        <v>0</v>
      </c>
      <c r="T391" s="143">
        <f>S391*H391</f>
        <v>0</v>
      </c>
      <c r="AR391" s="144" t="s">
        <v>193</v>
      </c>
      <c r="AT391" s="144" t="s">
        <v>189</v>
      </c>
      <c r="AU391" s="144" t="s">
        <v>87</v>
      </c>
      <c r="AY391" s="18" t="s">
        <v>187</v>
      </c>
      <c r="BE391" s="145">
        <f>IF(N391="základní",J391,0)</f>
        <v>0</v>
      </c>
      <c r="BF391" s="145">
        <f>IF(N391="snížená",J391,0)</f>
        <v>0</v>
      </c>
      <c r="BG391" s="145">
        <f>IF(N391="zákl. přenesená",J391,0)</f>
        <v>0</v>
      </c>
      <c r="BH391" s="145">
        <f>IF(N391="sníž. přenesená",J391,0)</f>
        <v>0</v>
      </c>
      <c r="BI391" s="145">
        <f>IF(N391="nulová",J391,0)</f>
        <v>0</v>
      </c>
      <c r="BJ391" s="18" t="s">
        <v>87</v>
      </c>
      <c r="BK391" s="145">
        <f>ROUND(I391*H391,2)</f>
        <v>0</v>
      </c>
      <c r="BL391" s="18" t="s">
        <v>193</v>
      </c>
      <c r="BM391" s="144" t="s">
        <v>529</v>
      </c>
    </row>
    <row r="392" spans="2:65" s="1" customFormat="1">
      <c r="B392" s="33"/>
      <c r="D392" s="146" t="s">
        <v>199</v>
      </c>
      <c r="F392" s="147" t="s">
        <v>530</v>
      </c>
      <c r="I392" s="148"/>
      <c r="L392" s="33"/>
      <c r="M392" s="149"/>
      <c r="T392" s="52"/>
      <c r="AT392" s="18" t="s">
        <v>199</v>
      </c>
      <c r="AU392" s="18" t="s">
        <v>87</v>
      </c>
    </row>
    <row r="393" spans="2:65" s="13" customFormat="1" ht="20.399999999999999">
      <c r="B393" s="157"/>
      <c r="D393" s="151" t="s">
        <v>201</v>
      </c>
      <c r="E393" s="158" t="s">
        <v>19</v>
      </c>
      <c r="F393" s="159" t="s">
        <v>531</v>
      </c>
      <c r="H393" s="160">
        <v>1481.346</v>
      </c>
      <c r="I393" s="161"/>
      <c r="L393" s="157"/>
      <c r="M393" s="162"/>
      <c r="T393" s="163"/>
      <c r="AT393" s="158" t="s">
        <v>201</v>
      </c>
      <c r="AU393" s="158" t="s">
        <v>87</v>
      </c>
      <c r="AV393" s="13" t="s">
        <v>87</v>
      </c>
      <c r="AW393" s="13" t="s">
        <v>33</v>
      </c>
      <c r="AX393" s="13" t="s">
        <v>74</v>
      </c>
      <c r="AY393" s="158" t="s">
        <v>187</v>
      </c>
    </row>
    <row r="394" spans="2:65" s="13" customFormat="1">
      <c r="B394" s="157"/>
      <c r="D394" s="151" t="s">
        <v>201</v>
      </c>
      <c r="E394" s="158" t="s">
        <v>19</v>
      </c>
      <c r="F394" s="159" t="s">
        <v>532</v>
      </c>
      <c r="H394" s="160">
        <v>449.40699999999998</v>
      </c>
      <c r="I394" s="161"/>
      <c r="L394" s="157"/>
      <c r="M394" s="162"/>
      <c r="T394" s="163"/>
      <c r="AT394" s="158" t="s">
        <v>201</v>
      </c>
      <c r="AU394" s="158" t="s">
        <v>87</v>
      </c>
      <c r="AV394" s="13" t="s">
        <v>87</v>
      </c>
      <c r="AW394" s="13" t="s">
        <v>33</v>
      </c>
      <c r="AX394" s="13" t="s">
        <v>74</v>
      </c>
      <c r="AY394" s="158" t="s">
        <v>187</v>
      </c>
    </row>
    <row r="395" spans="2:65" s="13" customFormat="1">
      <c r="B395" s="157"/>
      <c r="D395" s="151" t="s">
        <v>201</v>
      </c>
      <c r="E395" s="158" t="s">
        <v>19</v>
      </c>
      <c r="F395" s="159" t="s">
        <v>533</v>
      </c>
      <c r="H395" s="160">
        <v>393.274</v>
      </c>
      <c r="I395" s="161"/>
      <c r="L395" s="157"/>
      <c r="M395" s="162"/>
      <c r="T395" s="163"/>
      <c r="AT395" s="158" t="s">
        <v>201</v>
      </c>
      <c r="AU395" s="158" t="s">
        <v>87</v>
      </c>
      <c r="AV395" s="13" t="s">
        <v>87</v>
      </c>
      <c r="AW395" s="13" t="s">
        <v>33</v>
      </c>
      <c r="AX395" s="13" t="s">
        <v>74</v>
      </c>
      <c r="AY395" s="158" t="s">
        <v>187</v>
      </c>
    </row>
    <row r="396" spans="2:65" s="15" customFormat="1">
      <c r="B396" s="171"/>
      <c r="D396" s="151" t="s">
        <v>201</v>
      </c>
      <c r="E396" s="172" t="s">
        <v>19</v>
      </c>
      <c r="F396" s="173" t="s">
        <v>207</v>
      </c>
      <c r="H396" s="174">
        <v>2324.027</v>
      </c>
      <c r="I396" s="175"/>
      <c r="L396" s="171"/>
      <c r="M396" s="176"/>
      <c r="T396" s="177"/>
      <c r="AT396" s="172" t="s">
        <v>201</v>
      </c>
      <c r="AU396" s="172" t="s">
        <v>87</v>
      </c>
      <c r="AV396" s="15" t="s">
        <v>193</v>
      </c>
      <c r="AW396" s="15" t="s">
        <v>33</v>
      </c>
      <c r="AX396" s="15" t="s">
        <v>81</v>
      </c>
      <c r="AY396" s="172" t="s">
        <v>187</v>
      </c>
    </row>
    <row r="397" spans="2:65" s="1" customFormat="1" ht="44.25" customHeight="1">
      <c r="B397" s="33"/>
      <c r="C397" s="133" t="s">
        <v>534</v>
      </c>
      <c r="D397" s="133" t="s">
        <v>189</v>
      </c>
      <c r="E397" s="134" t="s">
        <v>535</v>
      </c>
      <c r="F397" s="135" t="s">
        <v>536</v>
      </c>
      <c r="G397" s="136" t="s">
        <v>241</v>
      </c>
      <c r="H397" s="137">
        <v>29.936</v>
      </c>
      <c r="I397" s="138"/>
      <c r="J397" s="139">
        <f>ROUND(I397*H397,2)</f>
        <v>0</v>
      </c>
      <c r="K397" s="135" t="s">
        <v>197</v>
      </c>
      <c r="L397" s="33"/>
      <c r="M397" s="140" t="s">
        <v>19</v>
      </c>
      <c r="N397" s="141" t="s">
        <v>46</v>
      </c>
      <c r="P397" s="142">
        <f>O397*H397</f>
        <v>0</v>
      </c>
      <c r="Q397" s="142">
        <v>0</v>
      </c>
      <c r="R397" s="142">
        <f>Q397*H397</f>
        <v>0</v>
      </c>
      <c r="S397" s="142">
        <v>0</v>
      </c>
      <c r="T397" s="143">
        <f>S397*H397</f>
        <v>0</v>
      </c>
      <c r="AR397" s="144" t="s">
        <v>193</v>
      </c>
      <c r="AT397" s="144" t="s">
        <v>189</v>
      </c>
      <c r="AU397" s="144" t="s">
        <v>87</v>
      </c>
      <c r="AY397" s="18" t="s">
        <v>187</v>
      </c>
      <c r="BE397" s="145">
        <f>IF(N397="základní",J397,0)</f>
        <v>0</v>
      </c>
      <c r="BF397" s="145">
        <f>IF(N397="snížená",J397,0)</f>
        <v>0</v>
      </c>
      <c r="BG397" s="145">
        <f>IF(N397="zákl. přenesená",J397,0)</f>
        <v>0</v>
      </c>
      <c r="BH397" s="145">
        <f>IF(N397="sníž. přenesená",J397,0)</f>
        <v>0</v>
      </c>
      <c r="BI397" s="145">
        <f>IF(N397="nulová",J397,0)</f>
        <v>0</v>
      </c>
      <c r="BJ397" s="18" t="s">
        <v>87</v>
      </c>
      <c r="BK397" s="145">
        <f>ROUND(I397*H397,2)</f>
        <v>0</v>
      </c>
      <c r="BL397" s="18" t="s">
        <v>193</v>
      </c>
      <c r="BM397" s="144" t="s">
        <v>537</v>
      </c>
    </row>
    <row r="398" spans="2:65" s="1" customFormat="1">
      <c r="B398" s="33"/>
      <c r="D398" s="146" t="s">
        <v>199</v>
      </c>
      <c r="F398" s="147" t="s">
        <v>538</v>
      </c>
      <c r="I398" s="148"/>
      <c r="L398" s="33"/>
      <c r="M398" s="149"/>
      <c r="T398" s="52"/>
      <c r="AT398" s="18" t="s">
        <v>199</v>
      </c>
      <c r="AU398" s="18" t="s">
        <v>87</v>
      </c>
    </row>
    <row r="399" spans="2:65" s="13" customFormat="1">
      <c r="B399" s="157"/>
      <c r="D399" s="151" t="s">
        <v>201</v>
      </c>
      <c r="E399" s="158" t="s">
        <v>19</v>
      </c>
      <c r="F399" s="159" t="s">
        <v>515</v>
      </c>
      <c r="H399" s="160">
        <v>29.936</v>
      </c>
      <c r="I399" s="161"/>
      <c r="L399" s="157"/>
      <c r="M399" s="162"/>
      <c r="T399" s="163"/>
      <c r="AT399" s="158" t="s">
        <v>201</v>
      </c>
      <c r="AU399" s="158" t="s">
        <v>87</v>
      </c>
      <c r="AV399" s="13" t="s">
        <v>87</v>
      </c>
      <c r="AW399" s="13" t="s">
        <v>33</v>
      </c>
      <c r="AX399" s="13" t="s">
        <v>74</v>
      </c>
      <c r="AY399" s="158" t="s">
        <v>187</v>
      </c>
    </row>
    <row r="400" spans="2:65" s="15" customFormat="1">
      <c r="B400" s="171"/>
      <c r="D400" s="151" t="s">
        <v>201</v>
      </c>
      <c r="E400" s="172" t="s">
        <v>19</v>
      </c>
      <c r="F400" s="173" t="s">
        <v>207</v>
      </c>
      <c r="H400" s="174">
        <v>29.936</v>
      </c>
      <c r="I400" s="175"/>
      <c r="L400" s="171"/>
      <c r="M400" s="176"/>
      <c r="T400" s="177"/>
      <c r="AT400" s="172" t="s">
        <v>201</v>
      </c>
      <c r="AU400" s="172" t="s">
        <v>87</v>
      </c>
      <c r="AV400" s="15" t="s">
        <v>193</v>
      </c>
      <c r="AW400" s="15" t="s">
        <v>33</v>
      </c>
      <c r="AX400" s="15" t="s">
        <v>81</v>
      </c>
      <c r="AY400" s="172" t="s">
        <v>187</v>
      </c>
    </row>
    <row r="401" spans="2:65" s="1" customFormat="1" ht="37.950000000000003" customHeight="1">
      <c r="B401" s="33"/>
      <c r="C401" s="133" t="s">
        <v>539</v>
      </c>
      <c r="D401" s="133" t="s">
        <v>189</v>
      </c>
      <c r="E401" s="134" t="s">
        <v>540</v>
      </c>
      <c r="F401" s="135" t="s">
        <v>541</v>
      </c>
      <c r="G401" s="136" t="s">
        <v>241</v>
      </c>
      <c r="H401" s="137">
        <v>98.451999999999998</v>
      </c>
      <c r="I401" s="138"/>
      <c r="J401" s="139">
        <f>ROUND(I401*H401,2)</f>
        <v>0</v>
      </c>
      <c r="K401" s="135" t="s">
        <v>197</v>
      </c>
      <c r="L401" s="33"/>
      <c r="M401" s="140" t="s">
        <v>19</v>
      </c>
      <c r="N401" s="141" t="s">
        <v>46</v>
      </c>
      <c r="P401" s="142">
        <f>O401*H401</f>
        <v>0</v>
      </c>
      <c r="Q401" s="142">
        <v>0</v>
      </c>
      <c r="R401" s="142">
        <f>Q401*H401</f>
        <v>0</v>
      </c>
      <c r="S401" s="142">
        <v>0</v>
      </c>
      <c r="T401" s="143">
        <f>S401*H401</f>
        <v>0</v>
      </c>
      <c r="AR401" s="144" t="s">
        <v>193</v>
      </c>
      <c r="AT401" s="144" t="s">
        <v>189</v>
      </c>
      <c r="AU401" s="144" t="s">
        <v>87</v>
      </c>
      <c r="AY401" s="18" t="s">
        <v>187</v>
      </c>
      <c r="BE401" s="145">
        <f>IF(N401="základní",J401,0)</f>
        <v>0</v>
      </c>
      <c r="BF401" s="145">
        <f>IF(N401="snížená",J401,0)</f>
        <v>0</v>
      </c>
      <c r="BG401" s="145">
        <f>IF(N401="zákl. přenesená",J401,0)</f>
        <v>0</v>
      </c>
      <c r="BH401" s="145">
        <f>IF(N401="sníž. přenesená",J401,0)</f>
        <v>0</v>
      </c>
      <c r="BI401" s="145">
        <f>IF(N401="nulová",J401,0)</f>
        <v>0</v>
      </c>
      <c r="BJ401" s="18" t="s">
        <v>87</v>
      </c>
      <c r="BK401" s="145">
        <f>ROUND(I401*H401,2)</f>
        <v>0</v>
      </c>
      <c r="BL401" s="18" t="s">
        <v>193</v>
      </c>
      <c r="BM401" s="144" t="s">
        <v>542</v>
      </c>
    </row>
    <row r="402" spans="2:65" s="1" customFormat="1">
      <c r="B402" s="33"/>
      <c r="D402" s="146" t="s">
        <v>199</v>
      </c>
      <c r="F402" s="147" t="s">
        <v>543</v>
      </c>
      <c r="I402" s="148"/>
      <c r="L402" s="33"/>
      <c r="M402" s="149"/>
      <c r="T402" s="52"/>
      <c r="AT402" s="18" t="s">
        <v>199</v>
      </c>
      <c r="AU402" s="18" t="s">
        <v>87</v>
      </c>
    </row>
    <row r="403" spans="2:65" s="13" customFormat="1">
      <c r="B403" s="157"/>
      <c r="D403" s="151" t="s">
        <v>201</v>
      </c>
      <c r="E403" s="158" t="s">
        <v>19</v>
      </c>
      <c r="F403" s="159" t="s">
        <v>516</v>
      </c>
      <c r="H403" s="160">
        <v>98.451999999999998</v>
      </c>
      <c r="I403" s="161"/>
      <c r="L403" s="157"/>
      <c r="M403" s="162"/>
      <c r="T403" s="163"/>
      <c r="AT403" s="158" t="s">
        <v>201</v>
      </c>
      <c r="AU403" s="158" t="s">
        <v>87</v>
      </c>
      <c r="AV403" s="13" t="s">
        <v>87</v>
      </c>
      <c r="AW403" s="13" t="s">
        <v>33</v>
      </c>
      <c r="AX403" s="13" t="s">
        <v>74</v>
      </c>
      <c r="AY403" s="158" t="s">
        <v>187</v>
      </c>
    </row>
    <row r="404" spans="2:65" s="15" customFormat="1">
      <c r="B404" s="171"/>
      <c r="D404" s="151" t="s">
        <v>201</v>
      </c>
      <c r="E404" s="172" t="s">
        <v>19</v>
      </c>
      <c r="F404" s="173" t="s">
        <v>207</v>
      </c>
      <c r="H404" s="174">
        <v>98.451999999999998</v>
      </c>
      <c r="I404" s="175"/>
      <c r="L404" s="171"/>
      <c r="M404" s="176"/>
      <c r="T404" s="177"/>
      <c r="AT404" s="172" t="s">
        <v>201</v>
      </c>
      <c r="AU404" s="172" t="s">
        <v>87</v>
      </c>
      <c r="AV404" s="15" t="s">
        <v>193</v>
      </c>
      <c r="AW404" s="15" t="s">
        <v>33</v>
      </c>
      <c r="AX404" s="15" t="s">
        <v>81</v>
      </c>
      <c r="AY404" s="172" t="s">
        <v>187</v>
      </c>
    </row>
    <row r="405" spans="2:65" s="1" customFormat="1" ht="55.5" customHeight="1">
      <c r="B405" s="33"/>
      <c r="C405" s="133" t="s">
        <v>544</v>
      </c>
      <c r="D405" s="133" t="s">
        <v>189</v>
      </c>
      <c r="E405" s="134" t="s">
        <v>545</v>
      </c>
      <c r="F405" s="135" t="s">
        <v>546</v>
      </c>
      <c r="G405" s="136" t="s">
        <v>241</v>
      </c>
      <c r="H405" s="137">
        <v>36.206000000000003</v>
      </c>
      <c r="I405" s="138"/>
      <c r="J405" s="139">
        <f>ROUND(I405*H405,2)</f>
        <v>0</v>
      </c>
      <c r="K405" s="135" t="s">
        <v>197</v>
      </c>
      <c r="L405" s="33"/>
      <c r="M405" s="140" t="s">
        <v>19</v>
      </c>
      <c r="N405" s="141" t="s">
        <v>46</v>
      </c>
      <c r="P405" s="142">
        <f>O405*H405</f>
        <v>0</v>
      </c>
      <c r="Q405" s="142">
        <v>0</v>
      </c>
      <c r="R405" s="142">
        <f>Q405*H405</f>
        <v>0</v>
      </c>
      <c r="S405" s="142">
        <v>0</v>
      </c>
      <c r="T405" s="143">
        <f>S405*H405</f>
        <v>0</v>
      </c>
      <c r="AR405" s="144" t="s">
        <v>193</v>
      </c>
      <c r="AT405" s="144" t="s">
        <v>189</v>
      </c>
      <c r="AU405" s="144" t="s">
        <v>87</v>
      </c>
      <c r="AY405" s="18" t="s">
        <v>187</v>
      </c>
      <c r="BE405" s="145">
        <f>IF(N405="základní",J405,0)</f>
        <v>0</v>
      </c>
      <c r="BF405" s="145">
        <f>IF(N405="snížená",J405,0)</f>
        <v>0</v>
      </c>
      <c r="BG405" s="145">
        <f>IF(N405="zákl. přenesená",J405,0)</f>
        <v>0</v>
      </c>
      <c r="BH405" s="145">
        <f>IF(N405="sníž. přenesená",J405,0)</f>
        <v>0</v>
      </c>
      <c r="BI405" s="145">
        <f>IF(N405="nulová",J405,0)</f>
        <v>0</v>
      </c>
      <c r="BJ405" s="18" t="s">
        <v>87</v>
      </c>
      <c r="BK405" s="145">
        <f>ROUND(I405*H405,2)</f>
        <v>0</v>
      </c>
      <c r="BL405" s="18" t="s">
        <v>193</v>
      </c>
      <c r="BM405" s="144" t="s">
        <v>547</v>
      </c>
    </row>
    <row r="406" spans="2:65" s="1" customFormat="1">
      <c r="B406" s="33"/>
      <c r="D406" s="146" t="s">
        <v>199</v>
      </c>
      <c r="F406" s="147" t="s">
        <v>548</v>
      </c>
      <c r="I406" s="148"/>
      <c r="L406" s="33"/>
      <c r="M406" s="149"/>
      <c r="T406" s="52"/>
      <c r="AT406" s="18" t="s">
        <v>199</v>
      </c>
      <c r="AU406" s="18" t="s">
        <v>87</v>
      </c>
    </row>
    <row r="407" spans="2:65" s="13" customFormat="1">
      <c r="B407" s="157"/>
      <c r="D407" s="151" t="s">
        <v>201</v>
      </c>
      <c r="E407" s="158" t="s">
        <v>19</v>
      </c>
      <c r="F407" s="159" t="s">
        <v>517</v>
      </c>
      <c r="H407" s="160">
        <v>36.206000000000003</v>
      </c>
      <c r="I407" s="161"/>
      <c r="L407" s="157"/>
      <c r="M407" s="162"/>
      <c r="T407" s="163"/>
      <c r="AT407" s="158" t="s">
        <v>201</v>
      </c>
      <c r="AU407" s="158" t="s">
        <v>87</v>
      </c>
      <c r="AV407" s="13" t="s">
        <v>87</v>
      </c>
      <c r="AW407" s="13" t="s">
        <v>33</v>
      </c>
      <c r="AX407" s="13" t="s">
        <v>74</v>
      </c>
      <c r="AY407" s="158" t="s">
        <v>187</v>
      </c>
    </row>
    <row r="408" spans="2:65" s="15" customFormat="1">
      <c r="B408" s="171"/>
      <c r="D408" s="151" t="s">
        <v>201</v>
      </c>
      <c r="E408" s="172" t="s">
        <v>19</v>
      </c>
      <c r="F408" s="173" t="s">
        <v>207</v>
      </c>
      <c r="H408" s="174">
        <v>36.206000000000003</v>
      </c>
      <c r="I408" s="175"/>
      <c r="L408" s="171"/>
      <c r="M408" s="176"/>
      <c r="T408" s="177"/>
      <c r="AT408" s="172" t="s">
        <v>201</v>
      </c>
      <c r="AU408" s="172" t="s">
        <v>87</v>
      </c>
      <c r="AV408" s="15" t="s">
        <v>193</v>
      </c>
      <c r="AW408" s="15" t="s">
        <v>33</v>
      </c>
      <c r="AX408" s="15" t="s">
        <v>81</v>
      </c>
      <c r="AY408" s="172" t="s">
        <v>187</v>
      </c>
    </row>
    <row r="409" spans="2:65" s="1" customFormat="1" ht="37.950000000000003" customHeight="1">
      <c r="B409" s="33"/>
      <c r="C409" s="133" t="s">
        <v>549</v>
      </c>
      <c r="D409" s="133" t="s">
        <v>189</v>
      </c>
      <c r="E409" s="134" t="s">
        <v>550</v>
      </c>
      <c r="F409" s="135" t="s">
        <v>551</v>
      </c>
      <c r="G409" s="136" t="s">
        <v>241</v>
      </c>
      <c r="H409" s="137">
        <v>6.0110000000000001</v>
      </c>
      <c r="I409" s="138"/>
      <c r="J409" s="139">
        <f>ROUND(I409*H409,2)</f>
        <v>0</v>
      </c>
      <c r="K409" s="135" t="s">
        <v>197</v>
      </c>
      <c r="L409" s="33"/>
      <c r="M409" s="140" t="s">
        <v>19</v>
      </c>
      <c r="N409" s="141" t="s">
        <v>46</v>
      </c>
      <c r="P409" s="142">
        <f>O409*H409</f>
        <v>0</v>
      </c>
      <c r="Q409" s="142">
        <v>0</v>
      </c>
      <c r="R409" s="142">
        <f>Q409*H409</f>
        <v>0</v>
      </c>
      <c r="S409" s="142">
        <v>0</v>
      </c>
      <c r="T409" s="143">
        <f>S409*H409</f>
        <v>0</v>
      </c>
      <c r="AR409" s="144" t="s">
        <v>193</v>
      </c>
      <c r="AT409" s="144" t="s">
        <v>189</v>
      </c>
      <c r="AU409" s="144" t="s">
        <v>87</v>
      </c>
      <c r="AY409" s="18" t="s">
        <v>187</v>
      </c>
      <c r="BE409" s="145">
        <f>IF(N409="základní",J409,0)</f>
        <v>0</v>
      </c>
      <c r="BF409" s="145">
        <f>IF(N409="snížená",J409,0)</f>
        <v>0</v>
      </c>
      <c r="BG409" s="145">
        <f>IF(N409="zákl. přenesená",J409,0)</f>
        <v>0</v>
      </c>
      <c r="BH409" s="145">
        <f>IF(N409="sníž. přenesená",J409,0)</f>
        <v>0</v>
      </c>
      <c r="BI409" s="145">
        <f>IF(N409="nulová",J409,0)</f>
        <v>0</v>
      </c>
      <c r="BJ409" s="18" t="s">
        <v>87</v>
      </c>
      <c r="BK409" s="145">
        <f>ROUND(I409*H409,2)</f>
        <v>0</v>
      </c>
      <c r="BL409" s="18" t="s">
        <v>193</v>
      </c>
      <c r="BM409" s="144" t="s">
        <v>552</v>
      </c>
    </row>
    <row r="410" spans="2:65" s="1" customFormat="1">
      <c r="B410" s="33"/>
      <c r="D410" s="146" t="s">
        <v>199</v>
      </c>
      <c r="F410" s="147" t="s">
        <v>553</v>
      </c>
      <c r="I410" s="148"/>
      <c r="L410" s="33"/>
      <c r="M410" s="149"/>
      <c r="T410" s="52"/>
      <c r="AT410" s="18" t="s">
        <v>199</v>
      </c>
      <c r="AU410" s="18" t="s">
        <v>87</v>
      </c>
    </row>
    <row r="411" spans="2:65" s="13" customFormat="1">
      <c r="B411" s="157"/>
      <c r="D411" s="151" t="s">
        <v>201</v>
      </c>
      <c r="E411" s="158" t="s">
        <v>19</v>
      </c>
      <c r="F411" s="159" t="s">
        <v>523</v>
      </c>
      <c r="H411" s="160">
        <v>6.0110000000000001</v>
      </c>
      <c r="I411" s="161"/>
      <c r="L411" s="157"/>
      <c r="M411" s="162"/>
      <c r="T411" s="163"/>
      <c r="AT411" s="158" t="s">
        <v>201</v>
      </c>
      <c r="AU411" s="158" t="s">
        <v>87</v>
      </c>
      <c r="AV411" s="13" t="s">
        <v>87</v>
      </c>
      <c r="AW411" s="13" t="s">
        <v>33</v>
      </c>
      <c r="AX411" s="13" t="s">
        <v>74</v>
      </c>
      <c r="AY411" s="158" t="s">
        <v>187</v>
      </c>
    </row>
    <row r="412" spans="2:65" s="15" customFormat="1">
      <c r="B412" s="171"/>
      <c r="D412" s="151" t="s">
        <v>201</v>
      </c>
      <c r="E412" s="172" t="s">
        <v>19</v>
      </c>
      <c r="F412" s="173" t="s">
        <v>207</v>
      </c>
      <c r="H412" s="174">
        <v>6.0110000000000001</v>
      </c>
      <c r="I412" s="175"/>
      <c r="L412" s="171"/>
      <c r="M412" s="176"/>
      <c r="T412" s="177"/>
      <c r="AT412" s="172" t="s">
        <v>201</v>
      </c>
      <c r="AU412" s="172" t="s">
        <v>87</v>
      </c>
      <c r="AV412" s="15" t="s">
        <v>193</v>
      </c>
      <c r="AW412" s="15" t="s">
        <v>33</v>
      </c>
      <c r="AX412" s="15" t="s">
        <v>81</v>
      </c>
      <c r="AY412" s="172" t="s">
        <v>187</v>
      </c>
    </row>
    <row r="413" spans="2:65" s="1" customFormat="1" ht="37.950000000000003" customHeight="1">
      <c r="B413" s="33"/>
      <c r="C413" s="133" t="s">
        <v>554</v>
      </c>
      <c r="D413" s="133" t="s">
        <v>189</v>
      </c>
      <c r="E413" s="134" t="s">
        <v>555</v>
      </c>
      <c r="F413" s="135" t="s">
        <v>556</v>
      </c>
      <c r="G413" s="136" t="s">
        <v>241</v>
      </c>
      <c r="H413" s="137">
        <v>0.14599999999999999</v>
      </c>
      <c r="I413" s="138"/>
      <c r="J413" s="139">
        <f>ROUND(I413*H413,2)</f>
        <v>0</v>
      </c>
      <c r="K413" s="135" t="s">
        <v>197</v>
      </c>
      <c r="L413" s="33"/>
      <c r="M413" s="140" t="s">
        <v>19</v>
      </c>
      <c r="N413" s="141" t="s">
        <v>46</v>
      </c>
      <c r="P413" s="142">
        <f>O413*H413</f>
        <v>0</v>
      </c>
      <c r="Q413" s="142">
        <v>0</v>
      </c>
      <c r="R413" s="142">
        <f>Q413*H413</f>
        <v>0</v>
      </c>
      <c r="S413" s="142">
        <v>0</v>
      </c>
      <c r="T413" s="143">
        <f>S413*H413</f>
        <v>0</v>
      </c>
      <c r="AR413" s="144" t="s">
        <v>193</v>
      </c>
      <c r="AT413" s="144" t="s">
        <v>189</v>
      </c>
      <c r="AU413" s="144" t="s">
        <v>87</v>
      </c>
      <c r="AY413" s="18" t="s">
        <v>187</v>
      </c>
      <c r="BE413" s="145">
        <f>IF(N413="základní",J413,0)</f>
        <v>0</v>
      </c>
      <c r="BF413" s="145">
        <f>IF(N413="snížená",J413,0)</f>
        <v>0</v>
      </c>
      <c r="BG413" s="145">
        <f>IF(N413="zákl. přenesená",J413,0)</f>
        <v>0</v>
      </c>
      <c r="BH413" s="145">
        <f>IF(N413="sníž. přenesená",J413,0)</f>
        <v>0</v>
      </c>
      <c r="BI413" s="145">
        <f>IF(N413="nulová",J413,0)</f>
        <v>0</v>
      </c>
      <c r="BJ413" s="18" t="s">
        <v>87</v>
      </c>
      <c r="BK413" s="145">
        <f>ROUND(I413*H413,2)</f>
        <v>0</v>
      </c>
      <c r="BL413" s="18" t="s">
        <v>193</v>
      </c>
      <c r="BM413" s="144" t="s">
        <v>557</v>
      </c>
    </row>
    <row r="414" spans="2:65" s="1" customFormat="1">
      <c r="B414" s="33"/>
      <c r="D414" s="146" t="s">
        <v>199</v>
      </c>
      <c r="F414" s="147" t="s">
        <v>558</v>
      </c>
      <c r="I414" s="148"/>
      <c r="L414" s="33"/>
      <c r="M414" s="149"/>
      <c r="T414" s="52"/>
      <c r="AT414" s="18" t="s">
        <v>199</v>
      </c>
      <c r="AU414" s="18" t="s">
        <v>87</v>
      </c>
    </row>
    <row r="415" spans="2:65" s="13" customFormat="1">
      <c r="B415" s="157"/>
      <c r="D415" s="151" t="s">
        <v>201</v>
      </c>
      <c r="E415" s="158" t="s">
        <v>19</v>
      </c>
      <c r="F415" s="159" t="s">
        <v>519</v>
      </c>
      <c r="H415" s="160">
        <v>0.14599999999999999</v>
      </c>
      <c r="I415" s="161"/>
      <c r="L415" s="157"/>
      <c r="M415" s="162"/>
      <c r="T415" s="163"/>
      <c r="AT415" s="158" t="s">
        <v>201</v>
      </c>
      <c r="AU415" s="158" t="s">
        <v>87</v>
      </c>
      <c r="AV415" s="13" t="s">
        <v>87</v>
      </c>
      <c r="AW415" s="13" t="s">
        <v>33</v>
      </c>
      <c r="AX415" s="13" t="s">
        <v>74</v>
      </c>
      <c r="AY415" s="158" t="s">
        <v>187</v>
      </c>
    </row>
    <row r="416" spans="2:65" s="15" customFormat="1">
      <c r="B416" s="171"/>
      <c r="D416" s="151" t="s">
        <v>201</v>
      </c>
      <c r="E416" s="172" t="s">
        <v>19</v>
      </c>
      <c r="F416" s="173" t="s">
        <v>207</v>
      </c>
      <c r="H416" s="174">
        <v>0.14599999999999999</v>
      </c>
      <c r="I416" s="175"/>
      <c r="L416" s="171"/>
      <c r="M416" s="176"/>
      <c r="T416" s="177"/>
      <c r="AT416" s="172" t="s">
        <v>201</v>
      </c>
      <c r="AU416" s="172" t="s">
        <v>87</v>
      </c>
      <c r="AV416" s="15" t="s">
        <v>193</v>
      </c>
      <c r="AW416" s="15" t="s">
        <v>33</v>
      </c>
      <c r="AX416" s="15" t="s">
        <v>81</v>
      </c>
      <c r="AY416" s="172" t="s">
        <v>187</v>
      </c>
    </row>
    <row r="417" spans="2:65" s="1" customFormat="1" ht="37.950000000000003" customHeight="1">
      <c r="B417" s="33"/>
      <c r="C417" s="133" t="s">
        <v>559</v>
      </c>
      <c r="D417" s="133" t="s">
        <v>189</v>
      </c>
      <c r="E417" s="134" t="s">
        <v>560</v>
      </c>
      <c r="F417" s="135" t="s">
        <v>561</v>
      </c>
      <c r="G417" s="136" t="s">
        <v>241</v>
      </c>
      <c r="H417" s="137">
        <v>17.181000000000001</v>
      </c>
      <c r="I417" s="138"/>
      <c r="J417" s="139">
        <f>ROUND(I417*H417,2)</f>
        <v>0</v>
      </c>
      <c r="K417" s="135" t="s">
        <v>197</v>
      </c>
      <c r="L417" s="33"/>
      <c r="M417" s="140" t="s">
        <v>19</v>
      </c>
      <c r="N417" s="141" t="s">
        <v>46</v>
      </c>
      <c r="P417" s="142">
        <f>O417*H417</f>
        <v>0</v>
      </c>
      <c r="Q417" s="142">
        <v>0</v>
      </c>
      <c r="R417" s="142">
        <f>Q417*H417</f>
        <v>0</v>
      </c>
      <c r="S417" s="142">
        <v>0</v>
      </c>
      <c r="T417" s="143">
        <f>S417*H417</f>
        <v>0</v>
      </c>
      <c r="AR417" s="144" t="s">
        <v>193</v>
      </c>
      <c r="AT417" s="144" t="s">
        <v>189</v>
      </c>
      <c r="AU417" s="144" t="s">
        <v>87</v>
      </c>
      <c r="AY417" s="18" t="s">
        <v>187</v>
      </c>
      <c r="BE417" s="145">
        <f>IF(N417="základní",J417,0)</f>
        <v>0</v>
      </c>
      <c r="BF417" s="145">
        <f>IF(N417="snížená",J417,0)</f>
        <v>0</v>
      </c>
      <c r="BG417" s="145">
        <f>IF(N417="zákl. přenesená",J417,0)</f>
        <v>0</v>
      </c>
      <c r="BH417" s="145">
        <f>IF(N417="sníž. přenesená",J417,0)</f>
        <v>0</v>
      </c>
      <c r="BI417" s="145">
        <f>IF(N417="nulová",J417,0)</f>
        <v>0</v>
      </c>
      <c r="BJ417" s="18" t="s">
        <v>87</v>
      </c>
      <c r="BK417" s="145">
        <f>ROUND(I417*H417,2)</f>
        <v>0</v>
      </c>
      <c r="BL417" s="18" t="s">
        <v>193</v>
      </c>
      <c r="BM417" s="144" t="s">
        <v>562</v>
      </c>
    </row>
    <row r="418" spans="2:65" s="1" customFormat="1">
      <c r="B418" s="33"/>
      <c r="D418" s="146" t="s">
        <v>199</v>
      </c>
      <c r="F418" s="147" t="s">
        <v>563</v>
      </c>
      <c r="I418" s="148"/>
      <c r="L418" s="33"/>
      <c r="M418" s="149"/>
      <c r="T418" s="52"/>
      <c r="AT418" s="18" t="s">
        <v>199</v>
      </c>
      <c r="AU418" s="18" t="s">
        <v>87</v>
      </c>
    </row>
    <row r="419" spans="2:65" s="13" customFormat="1">
      <c r="B419" s="157"/>
      <c r="D419" s="151" t="s">
        <v>201</v>
      </c>
      <c r="E419" s="158" t="s">
        <v>19</v>
      </c>
      <c r="F419" s="159" t="s">
        <v>520</v>
      </c>
      <c r="H419" s="160">
        <v>17.181000000000001</v>
      </c>
      <c r="I419" s="161"/>
      <c r="L419" s="157"/>
      <c r="M419" s="162"/>
      <c r="T419" s="163"/>
      <c r="AT419" s="158" t="s">
        <v>201</v>
      </c>
      <c r="AU419" s="158" t="s">
        <v>87</v>
      </c>
      <c r="AV419" s="13" t="s">
        <v>87</v>
      </c>
      <c r="AW419" s="13" t="s">
        <v>33</v>
      </c>
      <c r="AX419" s="13" t="s">
        <v>74</v>
      </c>
      <c r="AY419" s="158" t="s">
        <v>187</v>
      </c>
    </row>
    <row r="420" spans="2:65" s="15" customFormat="1">
      <c r="B420" s="171"/>
      <c r="D420" s="151" t="s">
        <v>201</v>
      </c>
      <c r="E420" s="172" t="s">
        <v>19</v>
      </c>
      <c r="F420" s="173" t="s">
        <v>207</v>
      </c>
      <c r="H420" s="174">
        <v>17.181000000000001</v>
      </c>
      <c r="I420" s="175"/>
      <c r="L420" s="171"/>
      <c r="M420" s="176"/>
      <c r="T420" s="177"/>
      <c r="AT420" s="172" t="s">
        <v>201</v>
      </c>
      <c r="AU420" s="172" t="s">
        <v>87</v>
      </c>
      <c r="AV420" s="15" t="s">
        <v>193</v>
      </c>
      <c r="AW420" s="15" t="s">
        <v>33</v>
      </c>
      <c r="AX420" s="15" t="s">
        <v>81</v>
      </c>
      <c r="AY420" s="172" t="s">
        <v>187</v>
      </c>
    </row>
    <row r="421" spans="2:65" s="1" customFormat="1" ht="44.25" customHeight="1">
      <c r="B421" s="33"/>
      <c r="C421" s="133" t="s">
        <v>564</v>
      </c>
      <c r="D421" s="133" t="s">
        <v>189</v>
      </c>
      <c r="E421" s="134" t="s">
        <v>565</v>
      </c>
      <c r="F421" s="135" t="s">
        <v>566</v>
      </c>
      <c r="G421" s="136" t="s">
        <v>241</v>
      </c>
      <c r="H421" s="137">
        <v>0.151</v>
      </c>
      <c r="I421" s="138"/>
      <c r="J421" s="139">
        <f>ROUND(I421*H421,2)</f>
        <v>0</v>
      </c>
      <c r="K421" s="135" t="s">
        <v>197</v>
      </c>
      <c r="L421" s="33"/>
      <c r="M421" s="140" t="s">
        <v>19</v>
      </c>
      <c r="N421" s="141" t="s">
        <v>46</v>
      </c>
      <c r="P421" s="142">
        <f>O421*H421</f>
        <v>0</v>
      </c>
      <c r="Q421" s="142">
        <v>0</v>
      </c>
      <c r="R421" s="142">
        <f>Q421*H421</f>
        <v>0</v>
      </c>
      <c r="S421" s="142">
        <v>0</v>
      </c>
      <c r="T421" s="143">
        <f>S421*H421</f>
        <v>0</v>
      </c>
      <c r="AR421" s="144" t="s">
        <v>193</v>
      </c>
      <c r="AT421" s="144" t="s">
        <v>189</v>
      </c>
      <c r="AU421" s="144" t="s">
        <v>87</v>
      </c>
      <c r="AY421" s="18" t="s">
        <v>187</v>
      </c>
      <c r="BE421" s="145">
        <f>IF(N421="základní",J421,0)</f>
        <v>0</v>
      </c>
      <c r="BF421" s="145">
        <f>IF(N421="snížená",J421,0)</f>
        <v>0</v>
      </c>
      <c r="BG421" s="145">
        <f>IF(N421="zákl. přenesená",J421,0)</f>
        <v>0</v>
      </c>
      <c r="BH421" s="145">
        <f>IF(N421="sníž. přenesená",J421,0)</f>
        <v>0</v>
      </c>
      <c r="BI421" s="145">
        <f>IF(N421="nulová",J421,0)</f>
        <v>0</v>
      </c>
      <c r="BJ421" s="18" t="s">
        <v>87</v>
      </c>
      <c r="BK421" s="145">
        <f>ROUND(I421*H421,2)</f>
        <v>0</v>
      </c>
      <c r="BL421" s="18" t="s">
        <v>193</v>
      </c>
      <c r="BM421" s="144" t="s">
        <v>567</v>
      </c>
    </row>
    <row r="422" spans="2:65" s="1" customFormat="1">
      <c r="B422" s="33"/>
      <c r="D422" s="146" t="s">
        <v>199</v>
      </c>
      <c r="F422" s="147" t="s">
        <v>568</v>
      </c>
      <c r="I422" s="148"/>
      <c r="L422" s="33"/>
      <c r="M422" s="149"/>
      <c r="T422" s="52"/>
      <c r="AT422" s="18" t="s">
        <v>199</v>
      </c>
      <c r="AU422" s="18" t="s">
        <v>87</v>
      </c>
    </row>
    <row r="423" spans="2:65" s="13" customFormat="1">
      <c r="B423" s="157"/>
      <c r="D423" s="151" t="s">
        <v>201</v>
      </c>
      <c r="E423" s="158" t="s">
        <v>19</v>
      </c>
      <c r="F423" s="159" t="s">
        <v>521</v>
      </c>
      <c r="H423" s="160">
        <v>0.151</v>
      </c>
      <c r="I423" s="161"/>
      <c r="L423" s="157"/>
      <c r="M423" s="162"/>
      <c r="T423" s="163"/>
      <c r="AT423" s="158" t="s">
        <v>201</v>
      </c>
      <c r="AU423" s="158" t="s">
        <v>87</v>
      </c>
      <c r="AV423" s="13" t="s">
        <v>87</v>
      </c>
      <c r="AW423" s="13" t="s">
        <v>33</v>
      </c>
      <c r="AX423" s="13" t="s">
        <v>74</v>
      </c>
      <c r="AY423" s="158" t="s">
        <v>187</v>
      </c>
    </row>
    <row r="424" spans="2:65" s="15" customFormat="1">
      <c r="B424" s="171"/>
      <c r="D424" s="151" t="s">
        <v>201</v>
      </c>
      <c r="E424" s="172" t="s">
        <v>19</v>
      </c>
      <c r="F424" s="173" t="s">
        <v>207</v>
      </c>
      <c r="H424" s="174">
        <v>0.151</v>
      </c>
      <c r="I424" s="175"/>
      <c r="L424" s="171"/>
      <c r="M424" s="176"/>
      <c r="T424" s="177"/>
      <c r="AT424" s="172" t="s">
        <v>201</v>
      </c>
      <c r="AU424" s="172" t="s">
        <v>87</v>
      </c>
      <c r="AV424" s="15" t="s">
        <v>193</v>
      </c>
      <c r="AW424" s="15" t="s">
        <v>33</v>
      </c>
      <c r="AX424" s="15" t="s">
        <v>81</v>
      </c>
      <c r="AY424" s="172" t="s">
        <v>187</v>
      </c>
    </row>
    <row r="425" spans="2:65" s="1" customFormat="1" ht="44.25" customHeight="1">
      <c r="B425" s="33"/>
      <c r="C425" s="133" t="s">
        <v>569</v>
      </c>
      <c r="D425" s="133" t="s">
        <v>189</v>
      </c>
      <c r="E425" s="134" t="s">
        <v>570</v>
      </c>
      <c r="F425" s="135" t="s">
        <v>571</v>
      </c>
      <c r="G425" s="136" t="s">
        <v>241</v>
      </c>
      <c r="H425" s="137">
        <v>0.16400000000000001</v>
      </c>
      <c r="I425" s="138"/>
      <c r="J425" s="139">
        <f>ROUND(I425*H425,2)</f>
        <v>0</v>
      </c>
      <c r="K425" s="135" t="s">
        <v>197</v>
      </c>
      <c r="L425" s="33"/>
      <c r="M425" s="140" t="s">
        <v>19</v>
      </c>
      <c r="N425" s="141" t="s">
        <v>46</v>
      </c>
      <c r="P425" s="142">
        <f>O425*H425</f>
        <v>0</v>
      </c>
      <c r="Q425" s="142">
        <v>0</v>
      </c>
      <c r="R425" s="142">
        <f>Q425*H425</f>
        <v>0</v>
      </c>
      <c r="S425" s="142">
        <v>0</v>
      </c>
      <c r="T425" s="143">
        <f>S425*H425</f>
        <v>0</v>
      </c>
      <c r="AR425" s="144" t="s">
        <v>193</v>
      </c>
      <c r="AT425" s="144" t="s">
        <v>189</v>
      </c>
      <c r="AU425" s="144" t="s">
        <v>87</v>
      </c>
      <c r="AY425" s="18" t="s">
        <v>187</v>
      </c>
      <c r="BE425" s="145">
        <f>IF(N425="základní",J425,0)</f>
        <v>0</v>
      </c>
      <c r="BF425" s="145">
        <f>IF(N425="snížená",J425,0)</f>
        <v>0</v>
      </c>
      <c r="BG425" s="145">
        <f>IF(N425="zákl. přenesená",J425,0)</f>
        <v>0</v>
      </c>
      <c r="BH425" s="145">
        <f>IF(N425="sníž. přenesená",J425,0)</f>
        <v>0</v>
      </c>
      <c r="BI425" s="145">
        <f>IF(N425="nulová",J425,0)</f>
        <v>0</v>
      </c>
      <c r="BJ425" s="18" t="s">
        <v>87</v>
      </c>
      <c r="BK425" s="145">
        <f>ROUND(I425*H425,2)</f>
        <v>0</v>
      </c>
      <c r="BL425" s="18" t="s">
        <v>193</v>
      </c>
      <c r="BM425" s="144" t="s">
        <v>572</v>
      </c>
    </row>
    <row r="426" spans="2:65" s="1" customFormat="1">
      <c r="B426" s="33"/>
      <c r="D426" s="146" t="s">
        <v>199</v>
      </c>
      <c r="F426" s="147" t="s">
        <v>573</v>
      </c>
      <c r="I426" s="148"/>
      <c r="L426" s="33"/>
      <c r="M426" s="149"/>
      <c r="T426" s="52"/>
      <c r="AT426" s="18" t="s">
        <v>199</v>
      </c>
      <c r="AU426" s="18" t="s">
        <v>87</v>
      </c>
    </row>
    <row r="427" spans="2:65" s="13" customFormat="1">
      <c r="B427" s="157"/>
      <c r="D427" s="151" t="s">
        <v>201</v>
      </c>
      <c r="E427" s="158" t="s">
        <v>19</v>
      </c>
      <c r="F427" s="159" t="s">
        <v>522</v>
      </c>
      <c r="H427" s="160">
        <v>0.16400000000000001</v>
      </c>
      <c r="I427" s="161"/>
      <c r="L427" s="157"/>
      <c r="M427" s="162"/>
      <c r="T427" s="163"/>
      <c r="AT427" s="158" t="s">
        <v>201</v>
      </c>
      <c r="AU427" s="158" t="s">
        <v>87</v>
      </c>
      <c r="AV427" s="13" t="s">
        <v>87</v>
      </c>
      <c r="AW427" s="13" t="s">
        <v>33</v>
      </c>
      <c r="AX427" s="13" t="s">
        <v>74</v>
      </c>
      <c r="AY427" s="158" t="s">
        <v>187</v>
      </c>
    </row>
    <row r="428" spans="2:65" s="15" customFormat="1">
      <c r="B428" s="171"/>
      <c r="D428" s="151" t="s">
        <v>201</v>
      </c>
      <c r="E428" s="172" t="s">
        <v>19</v>
      </c>
      <c r="F428" s="173" t="s">
        <v>207</v>
      </c>
      <c r="H428" s="174">
        <v>0.16400000000000001</v>
      </c>
      <c r="I428" s="175"/>
      <c r="L428" s="171"/>
      <c r="M428" s="176"/>
      <c r="T428" s="177"/>
      <c r="AT428" s="172" t="s">
        <v>201</v>
      </c>
      <c r="AU428" s="172" t="s">
        <v>87</v>
      </c>
      <c r="AV428" s="15" t="s">
        <v>193</v>
      </c>
      <c r="AW428" s="15" t="s">
        <v>33</v>
      </c>
      <c r="AX428" s="15" t="s">
        <v>81</v>
      </c>
      <c r="AY428" s="172" t="s">
        <v>187</v>
      </c>
    </row>
    <row r="429" spans="2:65" s="1" customFormat="1" ht="49.2" customHeight="1">
      <c r="B429" s="33"/>
      <c r="C429" s="133" t="s">
        <v>574</v>
      </c>
      <c r="D429" s="133" t="s">
        <v>189</v>
      </c>
      <c r="E429" s="134" t="s">
        <v>575</v>
      </c>
      <c r="F429" s="135" t="s">
        <v>576</v>
      </c>
      <c r="G429" s="136" t="s">
        <v>241</v>
      </c>
      <c r="H429" s="137">
        <v>8.0259999999999998</v>
      </c>
      <c r="I429" s="138"/>
      <c r="J429" s="139">
        <f>ROUND(I429*H429,2)</f>
        <v>0</v>
      </c>
      <c r="K429" s="135" t="s">
        <v>197</v>
      </c>
      <c r="L429" s="33"/>
      <c r="M429" s="140" t="s">
        <v>19</v>
      </c>
      <c r="N429" s="141" t="s">
        <v>46</v>
      </c>
      <c r="P429" s="142">
        <f>O429*H429</f>
        <v>0</v>
      </c>
      <c r="Q429" s="142">
        <v>0</v>
      </c>
      <c r="R429" s="142">
        <f>Q429*H429</f>
        <v>0</v>
      </c>
      <c r="S429" s="142">
        <v>0</v>
      </c>
      <c r="T429" s="143">
        <f>S429*H429</f>
        <v>0</v>
      </c>
      <c r="AR429" s="144" t="s">
        <v>193</v>
      </c>
      <c r="AT429" s="144" t="s">
        <v>189</v>
      </c>
      <c r="AU429" s="144" t="s">
        <v>87</v>
      </c>
      <c r="AY429" s="18" t="s">
        <v>187</v>
      </c>
      <c r="BE429" s="145">
        <f>IF(N429="základní",J429,0)</f>
        <v>0</v>
      </c>
      <c r="BF429" s="145">
        <f>IF(N429="snížená",J429,0)</f>
        <v>0</v>
      </c>
      <c r="BG429" s="145">
        <f>IF(N429="zákl. přenesená",J429,0)</f>
        <v>0</v>
      </c>
      <c r="BH429" s="145">
        <f>IF(N429="sníž. přenesená",J429,0)</f>
        <v>0</v>
      </c>
      <c r="BI429" s="145">
        <f>IF(N429="nulová",J429,0)</f>
        <v>0</v>
      </c>
      <c r="BJ429" s="18" t="s">
        <v>87</v>
      </c>
      <c r="BK429" s="145">
        <f>ROUND(I429*H429,2)</f>
        <v>0</v>
      </c>
      <c r="BL429" s="18" t="s">
        <v>193</v>
      </c>
      <c r="BM429" s="144" t="s">
        <v>577</v>
      </c>
    </row>
    <row r="430" spans="2:65" s="1" customFormat="1">
      <c r="B430" s="33"/>
      <c r="D430" s="146" t="s">
        <v>199</v>
      </c>
      <c r="F430" s="147" t="s">
        <v>578</v>
      </c>
      <c r="I430" s="148"/>
      <c r="L430" s="33"/>
      <c r="M430" s="149"/>
      <c r="T430" s="52"/>
      <c r="AT430" s="18" t="s">
        <v>199</v>
      </c>
      <c r="AU430" s="18" t="s">
        <v>87</v>
      </c>
    </row>
    <row r="431" spans="2:65" s="13" customFormat="1">
      <c r="B431" s="157"/>
      <c r="D431" s="151" t="s">
        <v>201</v>
      </c>
      <c r="E431" s="158" t="s">
        <v>19</v>
      </c>
      <c r="F431" s="159" t="s">
        <v>525</v>
      </c>
      <c r="H431" s="160">
        <v>8.0259999999999998</v>
      </c>
      <c r="I431" s="161"/>
      <c r="L431" s="157"/>
      <c r="M431" s="162"/>
      <c r="T431" s="163"/>
      <c r="AT431" s="158" t="s">
        <v>201</v>
      </c>
      <c r="AU431" s="158" t="s">
        <v>87</v>
      </c>
      <c r="AV431" s="13" t="s">
        <v>87</v>
      </c>
      <c r="AW431" s="13" t="s">
        <v>33</v>
      </c>
      <c r="AX431" s="13" t="s">
        <v>74</v>
      </c>
      <c r="AY431" s="158" t="s">
        <v>187</v>
      </c>
    </row>
    <row r="432" spans="2:65" s="15" customFormat="1">
      <c r="B432" s="171"/>
      <c r="D432" s="151" t="s">
        <v>201</v>
      </c>
      <c r="E432" s="172" t="s">
        <v>19</v>
      </c>
      <c r="F432" s="173" t="s">
        <v>207</v>
      </c>
      <c r="H432" s="174">
        <v>8.0259999999999998</v>
      </c>
      <c r="I432" s="175"/>
      <c r="L432" s="171"/>
      <c r="M432" s="176"/>
      <c r="T432" s="177"/>
      <c r="AT432" s="172" t="s">
        <v>201</v>
      </c>
      <c r="AU432" s="172" t="s">
        <v>87</v>
      </c>
      <c r="AV432" s="15" t="s">
        <v>193</v>
      </c>
      <c r="AW432" s="15" t="s">
        <v>33</v>
      </c>
      <c r="AX432" s="15" t="s">
        <v>81</v>
      </c>
      <c r="AY432" s="172" t="s">
        <v>187</v>
      </c>
    </row>
    <row r="433" spans="2:65" s="11" customFormat="1" ht="22.95" customHeight="1">
      <c r="B433" s="121"/>
      <c r="D433" s="122" t="s">
        <v>73</v>
      </c>
      <c r="E433" s="131" t="s">
        <v>579</v>
      </c>
      <c r="F433" s="131" t="s">
        <v>580</v>
      </c>
      <c r="I433" s="124"/>
      <c r="J433" s="132">
        <f>BK433</f>
        <v>0</v>
      </c>
      <c r="L433" s="121"/>
      <c r="M433" s="126"/>
      <c r="P433" s="127">
        <f>SUM(P434:P435)</f>
        <v>0</v>
      </c>
      <c r="R433" s="127">
        <f>SUM(R434:R435)</f>
        <v>0</v>
      </c>
      <c r="T433" s="128">
        <f>SUM(T434:T435)</f>
        <v>0</v>
      </c>
      <c r="AR433" s="122" t="s">
        <v>81</v>
      </c>
      <c r="AT433" s="129" t="s">
        <v>73</v>
      </c>
      <c r="AU433" s="129" t="s">
        <v>81</v>
      </c>
      <c r="AY433" s="122" t="s">
        <v>187</v>
      </c>
      <c r="BK433" s="130">
        <f>SUM(BK434:BK435)</f>
        <v>0</v>
      </c>
    </row>
    <row r="434" spans="2:65" s="1" customFormat="1" ht="62.7" customHeight="1">
      <c r="B434" s="33"/>
      <c r="C434" s="133" t="s">
        <v>581</v>
      </c>
      <c r="D434" s="133" t="s">
        <v>189</v>
      </c>
      <c r="E434" s="134" t="s">
        <v>582</v>
      </c>
      <c r="F434" s="135" t="s">
        <v>583</v>
      </c>
      <c r="G434" s="136" t="s">
        <v>241</v>
      </c>
      <c r="H434" s="137">
        <v>36.768999999999998</v>
      </c>
      <c r="I434" s="138"/>
      <c r="J434" s="139">
        <f>ROUND(I434*H434,2)</f>
        <v>0</v>
      </c>
      <c r="K434" s="135" t="s">
        <v>197</v>
      </c>
      <c r="L434" s="33"/>
      <c r="M434" s="140" t="s">
        <v>19</v>
      </c>
      <c r="N434" s="141" t="s">
        <v>46</v>
      </c>
      <c r="P434" s="142">
        <f>O434*H434</f>
        <v>0</v>
      </c>
      <c r="Q434" s="142">
        <v>0</v>
      </c>
      <c r="R434" s="142">
        <f>Q434*H434</f>
        <v>0</v>
      </c>
      <c r="S434" s="142">
        <v>0</v>
      </c>
      <c r="T434" s="143">
        <f>S434*H434</f>
        <v>0</v>
      </c>
      <c r="AR434" s="144" t="s">
        <v>193</v>
      </c>
      <c r="AT434" s="144" t="s">
        <v>189</v>
      </c>
      <c r="AU434" s="144" t="s">
        <v>87</v>
      </c>
      <c r="AY434" s="18" t="s">
        <v>187</v>
      </c>
      <c r="BE434" s="145">
        <f>IF(N434="základní",J434,0)</f>
        <v>0</v>
      </c>
      <c r="BF434" s="145">
        <f>IF(N434="snížená",J434,0)</f>
        <v>0</v>
      </c>
      <c r="BG434" s="145">
        <f>IF(N434="zákl. přenesená",J434,0)</f>
        <v>0</v>
      </c>
      <c r="BH434" s="145">
        <f>IF(N434="sníž. přenesená",J434,0)</f>
        <v>0</v>
      </c>
      <c r="BI434" s="145">
        <f>IF(N434="nulová",J434,0)</f>
        <v>0</v>
      </c>
      <c r="BJ434" s="18" t="s">
        <v>87</v>
      </c>
      <c r="BK434" s="145">
        <f>ROUND(I434*H434,2)</f>
        <v>0</v>
      </c>
      <c r="BL434" s="18" t="s">
        <v>193</v>
      </c>
      <c r="BM434" s="144" t="s">
        <v>584</v>
      </c>
    </row>
    <row r="435" spans="2:65" s="1" customFormat="1">
      <c r="B435" s="33"/>
      <c r="D435" s="146" t="s">
        <v>199</v>
      </c>
      <c r="F435" s="147" t="s">
        <v>585</v>
      </c>
      <c r="I435" s="148"/>
      <c r="L435" s="33"/>
      <c r="M435" s="149"/>
      <c r="T435" s="52"/>
      <c r="AT435" s="18" t="s">
        <v>199</v>
      </c>
      <c r="AU435" s="18" t="s">
        <v>87</v>
      </c>
    </row>
    <row r="436" spans="2:65" s="11" customFormat="1" ht="25.95" customHeight="1">
      <c r="B436" s="121"/>
      <c r="D436" s="122" t="s">
        <v>73</v>
      </c>
      <c r="E436" s="123" t="s">
        <v>586</v>
      </c>
      <c r="F436" s="123" t="s">
        <v>587</v>
      </c>
      <c r="I436" s="124"/>
      <c r="J436" s="125">
        <f>BK436</f>
        <v>0</v>
      </c>
      <c r="L436" s="121"/>
      <c r="M436" s="126"/>
      <c r="P436" s="127">
        <f>P437+P449+P456+P461+P517+P577+P586+P605+P611+P622+P635</f>
        <v>0</v>
      </c>
      <c r="R436" s="127">
        <f>R437+R449+R456+R461+R517+R577+R586+R605+R611+R622+R635</f>
        <v>1.05498308</v>
      </c>
      <c r="T436" s="128">
        <f>T437+T449+T456+T461+T517+T577+T586+T605+T611+T622+T635</f>
        <v>26.689770219999993</v>
      </c>
      <c r="AR436" s="122" t="s">
        <v>87</v>
      </c>
      <c r="AT436" s="129" t="s">
        <v>73</v>
      </c>
      <c r="AU436" s="129" t="s">
        <v>74</v>
      </c>
      <c r="AY436" s="122" t="s">
        <v>187</v>
      </c>
      <c r="BK436" s="130">
        <f>BK437+BK449+BK456+BK461+BK517+BK577+BK586+BK605+BK611+BK622+BK635</f>
        <v>0</v>
      </c>
    </row>
    <row r="437" spans="2:65" s="11" customFormat="1" ht="22.95" customHeight="1">
      <c r="B437" s="121"/>
      <c r="D437" s="122" t="s">
        <v>73</v>
      </c>
      <c r="E437" s="131" t="s">
        <v>588</v>
      </c>
      <c r="F437" s="131" t="s">
        <v>589</v>
      </c>
      <c r="I437" s="124"/>
      <c r="J437" s="132">
        <f>BK437</f>
        <v>0</v>
      </c>
      <c r="L437" s="121"/>
      <c r="M437" s="126"/>
      <c r="P437" s="127">
        <f>SUM(P438:P448)</f>
        <v>0</v>
      </c>
      <c r="R437" s="127">
        <f>SUM(R438:R448)</f>
        <v>0</v>
      </c>
      <c r="T437" s="128">
        <f>SUM(T438:T448)</f>
        <v>0.27</v>
      </c>
      <c r="AR437" s="122" t="s">
        <v>87</v>
      </c>
      <c r="AT437" s="129" t="s">
        <v>73</v>
      </c>
      <c r="AU437" s="129" t="s">
        <v>81</v>
      </c>
      <c r="AY437" s="122" t="s">
        <v>187</v>
      </c>
      <c r="BK437" s="130">
        <f>SUM(BK438:BK448)</f>
        <v>0</v>
      </c>
    </row>
    <row r="438" spans="2:65" s="1" customFormat="1" ht="24.15" customHeight="1">
      <c r="B438" s="33"/>
      <c r="C438" s="133" t="s">
        <v>590</v>
      </c>
      <c r="D438" s="133" t="s">
        <v>189</v>
      </c>
      <c r="E438" s="134" t="s">
        <v>591</v>
      </c>
      <c r="F438" s="135" t="s">
        <v>592</v>
      </c>
      <c r="G438" s="136" t="s">
        <v>138</v>
      </c>
      <c r="H438" s="137">
        <v>67.5</v>
      </c>
      <c r="I438" s="138"/>
      <c r="J438" s="139">
        <f>ROUND(I438*H438,2)</f>
        <v>0</v>
      </c>
      <c r="K438" s="135" t="s">
        <v>593</v>
      </c>
      <c r="L438" s="33"/>
      <c r="M438" s="140" t="s">
        <v>19</v>
      </c>
      <c r="N438" s="141" t="s">
        <v>46</v>
      </c>
      <c r="P438" s="142">
        <f>O438*H438</f>
        <v>0</v>
      </c>
      <c r="Q438" s="142">
        <v>0</v>
      </c>
      <c r="R438" s="142">
        <f>Q438*H438</f>
        <v>0</v>
      </c>
      <c r="S438" s="142">
        <v>4.0000000000000001E-3</v>
      </c>
      <c r="T438" s="143">
        <f>S438*H438</f>
        <v>0.27</v>
      </c>
      <c r="AR438" s="144" t="s">
        <v>320</v>
      </c>
      <c r="AT438" s="144" t="s">
        <v>189</v>
      </c>
      <c r="AU438" s="144" t="s">
        <v>87</v>
      </c>
      <c r="AY438" s="18" t="s">
        <v>187</v>
      </c>
      <c r="BE438" s="145">
        <f>IF(N438="základní",J438,0)</f>
        <v>0</v>
      </c>
      <c r="BF438" s="145">
        <f>IF(N438="snížená",J438,0)</f>
        <v>0</v>
      </c>
      <c r="BG438" s="145">
        <f>IF(N438="zákl. přenesená",J438,0)</f>
        <v>0</v>
      </c>
      <c r="BH438" s="145">
        <f>IF(N438="sníž. přenesená",J438,0)</f>
        <v>0</v>
      </c>
      <c r="BI438" s="145">
        <f>IF(N438="nulová",J438,0)</f>
        <v>0</v>
      </c>
      <c r="BJ438" s="18" t="s">
        <v>87</v>
      </c>
      <c r="BK438" s="145">
        <f>ROUND(I438*H438,2)</f>
        <v>0</v>
      </c>
      <c r="BL438" s="18" t="s">
        <v>320</v>
      </c>
      <c r="BM438" s="144" t="s">
        <v>594</v>
      </c>
    </row>
    <row r="439" spans="2:65" s="1" customFormat="1">
      <c r="B439" s="33"/>
      <c r="D439" s="146" t="s">
        <v>199</v>
      </c>
      <c r="F439" s="147" t="s">
        <v>595</v>
      </c>
      <c r="I439" s="148"/>
      <c r="L439" s="33"/>
      <c r="M439" s="149"/>
      <c r="T439" s="52"/>
      <c r="AT439" s="18" t="s">
        <v>199</v>
      </c>
      <c r="AU439" s="18" t="s">
        <v>87</v>
      </c>
    </row>
    <row r="440" spans="2:65" s="12" customFormat="1">
      <c r="B440" s="150"/>
      <c r="D440" s="151" t="s">
        <v>201</v>
      </c>
      <c r="E440" s="152" t="s">
        <v>19</v>
      </c>
      <c r="F440" s="153" t="s">
        <v>202</v>
      </c>
      <c r="H440" s="152" t="s">
        <v>19</v>
      </c>
      <c r="I440" s="154"/>
      <c r="L440" s="150"/>
      <c r="M440" s="155"/>
      <c r="T440" s="156"/>
      <c r="AT440" s="152" t="s">
        <v>201</v>
      </c>
      <c r="AU440" s="152" t="s">
        <v>87</v>
      </c>
      <c r="AV440" s="12" t="s">
        <v>81</v>
      </c>
      <c r="AW440" s="12" t="s">
        <v>33</v>
      </c>
      <c r="AX440" s="12" t="s">
        <v>74</v>
      </c>
      <c r="AY440" s="152" t="s">
        <v>187</v>
      </c>
    </row>
    <row r="441" spans="2:65" s="12" customFormat="1">
      <c r="B441" s="150"/>
      <c r="D441" s="151" t="s">
        <v>201</v>
      </c>
      <c r="E441" s="152" t="s">
        <v>19</v>
      </c>
      <c r="F441" s="153" t="s">
        <v>300</v>
      </c>
      <c r="H441" s="152" t="s">
        <v>19</v>
      </c>
      <c r="I441" s="154"/>
      <c r="L441" s="150"/>
      <c r="M441" s="155"/>
      <c r="T441" s="156"/>
      <c r="AT441" s="152" t="s">
        <v>201</v>
      </c>
      <c r="AU441" s="152" t="s">
        <v>87</v>
      </c>
      <c r="AV441" s="12" t="s">
        <v>81</v>
      </c>
      <c r="AW441" s="12" t="s">
        <v>33</v>
      </c>
      <c r="AX441" s="12" t="s">
        <v>74</v>
      </c>
      <c r="AY441" s="152" t="s">
        <v>187</v>
      </c>
    </row>
    <row r="442" spans="2:65" s="13" customFormat="1">
      <c r="B442" s="157"/>
      <c r="D442" s="151" t="s">
        <v>201</v>
      </c>
      <c r="E442" s="158" t="s">
        <v>19</v>
      </c>
      <c r="F442" s="159" t="s">
        <v>367</v>
      </c>
      <c r="H442" s="160">
        <v>19.3</v>
      </c>
      <c r="I442" s="161"/>
      <c r="L442" s="157"/>
      <c r="M442" s="162"/>
      <c r="T442" s="163"/>
      <c r="AT442" s="158" t="s">
        <v>201</v>
      </c>
      <c r="AU442" s="158" t="s">
        <v>87</v>
      </c>
      <c r="AV442" s="13" t="s">
        <v>87</v>
      </c>
      <c r="AW442" s="13" t="s">
        <v>33</v>
      </c>
      <c r="AX442" s="13" t="s">
        <v>74</v>
      </c>
      <c r="AY442" s="158" t="s">
        <v>187</v>
      </c>
    </row>
    <row r="443" spans="2:65" s="14" customFormat="1">
      <c r="B443" s="164"/>
      <c r="D443" s="151" t="s">
        <v>201</v>
      </c>
      <c r="E443" s="165" t="s">
        <v>19</v>
      </c>
      <c r="F443" s="166" t="s">
        <v>204</v>
      </c>
      <c r="H443" s="167">
        <v>19.3</v>
      </c>
      <c r="I443" s="168"/>
      <c r="L443" s="164"/>
      <c r="M443" s="169"/>
      <c r="T443" s="170"/>
      <c r="AT443" s="165" t="s">
        <v>201</v>
      </c>
      <c r="AU443" s="165" t="s">
        <v>87</v>
      </c>
      <c r="AV443" s="14" t="s">
        <v>96</v>
      </c>
      <c r="AW443" s="14" t="s">
        <v>33</v>
      </c>
      <c r="AX443" s="14" t="s">
        <v>74</v>
      </c>
      <c r="AY443" s="165" t="s">
        <v>187</v>
      </c>
    </row>
    <row r="444" spans="2:65" s="12" customFormat="1">
      <c r="B444" s="150"/>
      <c r="D444" s="151" t="s">
        <v>201</v>
      </c>
      <c r="E444" s="152" t="s">
        <v>19</v>
      </c>
      <c r="F444" s="153" t="s">
        <v>351</v>
      </c>
      <c r="H444" s="152" t="s">
        <v>19</v>
      </c>
      <c r="I444" s="154"/>
      <c r="L444" s="150"/>
      <c r="M444" s="155"/>
      <c r="T444" s="156"/>
      <c r="AT444" s="152" t="s">
        <v>201</v>
      </c>
      <c r="AU444" s="152" t="s">
        <v>87</v>
      </c>
      <c r="AV444" s="12" t="s">
        <v>81</v>
      </c>
      <c r="AW444" s="12" t="s">
        <v>33</v>
      </c>
      <c r="AX444" s="12" t="s">
        <v>74</v>
      </c>
      <c r="AY444" s="152" t="s">
        <v>187</v>
      </c>
    </row>
    <row r="445" spans="2:65" s="13" customFormat="1">
      <c r="B445" s="157"/>
      <c r="D445" s="151" t="s">
        <v>201</v>
      </c>
      <c r="E445" s="158" t="s">
        <v>19</v>
      </c>
      <c r="F445" s="159" t="s">
        <v>596</v>
      </c>
      <c r="H445" s="160">
        <v>28.8</v>
      </c>
      <c r="I445" s="161"/>
      <c r="L445" s="157"/>
      <c r="M445" s="162"/>
      <c r="T445" s="163"/>
      <c r="AT445" s="158" t="s">
        <v>201</v>
      </c>
      <c r="AU445" s="158" t="s">
        <v>87</v>
      </c>
      <c r="AV445" s="13" t="s">
        <v>87</v>
      </c>
      <c r="AW445" s="13" t="s">
        <v>33</v>
      </c>
      <c r="AX445" s="13" t="s">
        <v>74</v>
      </c>
      <c r="AY445" s="158" t="s">
        <v>187</v>
      </c>
    </row>
    <row r="446" spans="2:65" s="13" customFormat="1">
      <c r="B446" s="157"/>
      <c r="D446" s="151" t="s">
        <v>201</v>
      </c>
      <c r="E446" s="158" t="s">
        <v>19</v>
      </c>
      <c r="F446" s="159" t="s">
        <v>597</v>
      </c>
      <c r="H446" s="160">
        <v>19.399999999999999</v>
      </c>
      <c r="I446" s="161"/>
      <c r="L446" s="157"/>
      <c r="M446" s="162"/>
      <c r="T446" s="163"/>
      <c r="AT446" s="158" t="s">
        <v>201</v>
      </c>
      <c r="AU446" s="158" t="s">
        <v>87</v>
      </c>
      <c r="AV446" s="13" t="s">
        <v>87</v>
      </c>
      <c r="AW446" s="13" t="s">
        <v>33</v>
      </c>
      <c r="AX446" s="13" t="s">
        <v>74</v>
      </c>
      <c r="AY446" s="158" t="s">
        <v>187</v>
      </c>
    </row>
    <row r="447" spans="2:65" s="14" customFormat="1">
      <c r="B447" s="164"/>
      <c r="D447" s="151" t="s">
        <v>201</v>
      </c>
      <c r="E447" s="165" t="s">
        <v>19</v>
      </c>
      <c r="F447" s="166" t="s">
        <v>204</v>
      </c>
      <c r="H447" s="167">
        <v>48.2</v>
      </c>
      <c r="I447" s="168"/>
      <c r="L447" s="164"/>
      <c r="M447" s="169"/>
      <c r="T447" s="170"/>
      <c r="AT447" s="165" t="s">
        <v>201</v>
      </c>
      <c r="AU447" s="165" t="s">
        <v>87</v>
      </c>
      <c r="AV447" s="14" t="s">
        <v>96</v>
      </c>
      <c r="AW447" s="14" t="s">
        <v>33</v>
      </c>
      <c r="AX447" s="14" t="s">
        <v>74</v>
      </c>
      <c r="AY447" s="165" t="s">
        <v>187</v>
      </c>
    </row>
    <row r="448" spans="2:65" s="15" customFormat="1">
      <c r="B448" s="171"/>
      <c r="D448" s="151" t="s">
        <v>201</v>
      </c>
      <c r="E448" s="172" t="s">
        <v>19</v>
      </c>
      <c r="F448" s="173" t="s">
        <v>207</v>
      </c>
      <c r="H448" s="174">
        <v>67.5</v>
      </c>
      <c r="I448" s="175"/>
      <c r="L448" s="171"/>
      <c r="M448" s="176"/>
      <c r="T448" s="177"/>
      <c r="AT448" s="172" t="s">
        <v>201</v>
      </c>
      <c r="AU448" s="172" t="s">
        <v>87</v>
      </c>
      <c r="AV448" s="15" t="s">
        <v>193</v>
      </c>
      <c r="AW448" s="15" t="s">
        <v>33</v>
      </c>
      <c r="AX448" s="15" t="s">
        <v>81</v>
      </c>
      <c r="AY448" s="172" t="s">
        <v>187</v>
      </c>
    </row>
    <row r="449" spans="2:65" s="11" customFormat="1" ht="22.95" customHeight="1">
      <c r="B449" s="121"/>
      <c r="D449" s="122" t="s">
        <v>73</v>
      </c>
      <c r="E449" s="131" t="s">
        <v>598</v>
      </c>
      <c r="F449" s="131" t="s">
        <v>599</v>
      </c>
      <c r="I449" s="124"/>
      <c r="J449" s="132">
        <f>BK449</f>
        <v>0</v>
      </c>
      <c r="L449" s="121"/>
      <c r="M449" s="126"/>
      <c r="P449" s="127">
        <f>SUM(P450:P455)</f>
        <v>0</v>
      </c>
      <c r="R449" s="127">
        <f>SUM(R450:R455)</f>
        <v>0</v>
      </c>
      <c r="T449" s="128">
        <f>SUM(T450:T455)</f>
        <v>0.72299999999999998</v>
      </c>
      <c r="AR449" s="122" t="s">
        <v>87</v>
      </c>
      <c r="AT449" s="129" t="s">
        <v>73</v>
      </c>
      <c r="AU449" s="129" t="s">
        <v>81</v>
      </c>
      <c r="AY449" s="122" t="s">
        <v>187</v>
      </c>
      <c r="BK449" s="130">
        <f>SUM(BK450:BK455)</f>
        <v>0</v>
      </c>
    </row>
    <row r="450" spans="2:65" s="1" customFormat="1" ht="49.2" customHeight="1">
      <c r="B450" s="33"/>
      <c r="C450" s="133" t="s">
        <v>600</v>
      </c>
      <c r="D450" s="133" t="s">
        <v>189</v>
      </c>
      <c r="E450" s="134" t="s">
        <v>601</v>
      </c>
      <c r="F450" s="135" t="s">
        <v>602</v>
      </c>
      <c r="G450" s="136" t="s">
        <v>138</v>
      </c>
      <c r="H450" s="137">
        <v>48.2</v>
      </c>
      <c r="I450" s="138"/>
      <c r="J450" s="139">
        <f>ROUND(I450*H450,2)</f>
        <v>0</v>
      </c>
      <c r="K450" s="135" t="s">
        <v>197</v>
      </c>
      <c r="L450" s="33"/>
      <c r="M450" s="140" t="s">
        <v>19</v>
      </c>
      <c r="N450" s="141" t="s">
        <v>46</v>
      </c>
      <c r="P450" s="142">
        <f>O450*H450</f>
        <v>0</v>
      </c>
      <c r="Q450" s="142">
        <v>0</v>
      </c>
      <c r="R450" s="142">
        <f>Q450*H450</f>
        <v>0</v>
      </c>
      <c r="S450" s="142">
        <v>1.4999999999999999E-2</v>
      </c>
      <c r="T450" s="143">
        <f>S450*H450</f>
        <v>0.72299999999999998</v>
      </c>
      <c r="AR450" s="144" t="s">
        <v>320</v>
      </c>
      <c r="AT450" s="144" t="s">
        <v>189</v>
      </c>
      <c r="AU450" s="144" t="s">
        <v>87</v>
      </c>
      <c r="AY450" s="18" t="s">
        <v>187</v>
      </c>
      <c r="BE450" s="145">
        <f>IF(N450="základní",J450,0)</f>
        <v>0</v>
      </c>
      <c r="BF450" s="145">
        <f>IF(N450="snížená",J450,0)</f>
        <v>0</v>
      </c>
      <c r="BG450" s="145">
        <f>IF(N450="zákl. přenesená",J450,0)</f>
        <v>0</v>
      </c>
      <c r="BH450" s="145">
        <f>IF(N450="sníž. přenesená",J450,0)</f>
        <v>0</v>
      </c>
      <c r="BI450" s="145">
        <f>IF(N450="nulová",J450,0)</f>
        <v>0</v>
      </c>
      <c r="BJ450" s="18" t="s">
        <v>87</v>
      </c>
      <c r="BK450" s="145">
        <f>ROUND(I450*H450,2)</f>
        <v>0</v>
      </c>
      <c r="BL450" s="18" t="s">
        <v>320</v>
      </c>
      <c r="BM450" s="144" t="s">
        <v>603</v>
      </c>
    </row>
    <row r="451" spans="2:65" s="1" customFormat="1">
      <c r="B451" s="33"/>
      <c r="D451" s="146" t="s">
        <v>199</v>
      </c>
      <c r="F451" s="147" t="s">
        <v>604</v>
      </c>
      <c r="I451" s="148"/>
      <c r="L451" s="33"/>
      <c r="M451" s="149"/>
      <c r="T451" s="52"/>
      <c r="AT451" s="18" t="s">
        <v>199</v>
      </c>
      <c r="AU451" s="18" t="s">
        <v>87</v>
      </c>
    </row>
    <row r="452" spans="2:65" s="12" customFormat="1">
      <c r="B452" s="150"/>
      <c r="D452" s="151" t="s">
        <v>201</v>
      </c>
      <c r="E452" s="152" t="s">
        <v>19</v>
      </c>
      <c r="F452" s="153" t="s">
        <v>202</v>
      </c>
      <c r="H452" s="152" t="s">
        <v>19</v>
      </c>
      <c r="I452" s="154"/>
      <c r="L452" s="150"/>
      <c r="M452" s="155"/>
      <c r="T452" s="156"/>
      <c r="AT452" s="152" t="s">
        <v>201</v>
      </c>
      <c r="AU452" s="152" t="s">
        <v>87</v>
      </c>
      <c r="AV452" s="12" t="s">
        <v>81</v>
      </c>
      <c r="AW452" s="12" t="s">
        <v>33</v>
      </c>
      <c r="AX452" s="12" t="s">
        <v>74</v>
      </c>
      <c r="AY452" s="152" t="s">
        <v>187</v>
      </c>
    </row>
    <row r="453" spans="2:65" s="13" customFormat="1">
      <c r="B453" s="157"/>
      <c r="D453" s="151" t="s">
        <v>201</v>
      </c>
      <c r="E453" s="158" t="s">
        <v>19</v>
      </c>
      <c r="F453" s="159" t="s">
        <v>596</v>
      </c>
      <c r="H453" s="160">
        <v>28.8</v>
      </c>
      <c r="I453" s="161"/>
      <c r="L453" s="157"/>
      <c r="M453" s="162"/>
      <c r="T453" s="163"/>
      <c r="AT453" s="158" t="s">
        <v>201</v>
      </c>
      <c r="AU453" s="158" t="s">
        <v>87</v>
      </c>
      <c r="AV453" s="13" t="s">
        <v>87</v>
      </c>
      <c r="AW453" s="13" t="s">
        <v>33</v>
      </c>
      <c r="AX453" s="13" t="s">
        <v>74</v>
      </c>
      <c r="AY453" s="158" t="s">
        <v>187</v>
      </c>
    </row>
    <row r="454" spans="2:65" s="13" customFormat="1">
      <c r="B454" s="157"/>
      <c r="D454" s="151" t="s">
        <v>201</v>
      </c>
      <c r="E454" s="158" t="s">
        <v>19</v>
      </c>
      <c r="F454" s="159" t="s">
        <v>597</v>
      </c>
      <c r="H454" s="160">
        <v>19.399999999999999</v>
      </c>
      <c r="I454" s="161"/>
      <c r="L454" s="157"/>
      <c r="M454" s="162"/>
      <c r="T454" s="163"/>
      <c r="AT454" s="158" t="s">
        <v>201</v>
      </c>
      <c r="AU454" s="158" t="s">
        <v>87</v>
      </c>
      <c r="AV454" s="13" t="s">
        <v>87</v>
      </c>
      <c r="AW454" s="13" t="s">
        <v>33</v>
      </c>
      <c r="AX454" s="13" t="s">
        <v>74</v>
      </c>
      <c r="AY454" s="158" t="s">
        <v>187</v>
      </c>
    </row>
    <row r="455" spans="2:65" s="15" customFormat="1">
      <c r="B455" s="171"/>
      <c r="D455" s="151" t="s">
        <v>201</v>
      </c>
      <c r="E455" s="172" t="s">
        <v>19</v>
      </c>
      <c r="F455" s="173" t="s">
        <v>207</v>
      </c>
      <c r="H455" s="174">
        <v>48.2</v>
      </c>
      <c r="I455" s="175"/>
      <c r="L455" s="171"/>
      <c r="M455" s="176"/>
      <c r="T455" s="177"/>
      <c r="AT455" s="172" t="s">
        <v>201</v>
      </c>
      <c r="AU455" s="172" t="s">
        <v>87</v>
      </c>
      <c r="AV455" s="15" t="s">
        <v>193</v>
      </c>
      <c r="AW455" s="15" t="s">
        <v>33</v>
      </c>
      <c r="AX455" s="15" t="s">
        <v>81</v>
      </c>
      <c r="AY455" s="172" t="s">
        <v>187</v>
      </c>
    </row>
    <row r="456" spans="2:65" s="11" customFormat="1" ht="22.95" customHeight="1">
      <c r="B456" s="121"/>
      <c r="D456" s="122" t="s">
        <v>73</v>
      </c>
      <c r="E456" s="131" t="s">
        <v>605</v>
      </c>
      <c r="F456" s="131" t="s">
        <v>606</v>
      </c>
      <c r="I456" s="124"/>
      <c r="J456" s="132">
        <f>BK456</f>
        <v>0</v>
      </c>
      <c r="L456" s="121"/>
      <c r="M456" s="126"/>
      <c r="P456" s="127">
        <f>SUM(P457:P460)</f>
        <v>0</v>
      </c>
      <c r="R456" s="127">
        <f>SUM(R457:R460)</f>
        <v>0</v>
      </c>
      <c r="T456" s="128">
        <f>SUM(T457:T460)</f>
        <v>9.6909999999999996E-2</v>
      </c>
      <c r="AR456" s="122" t="s">
        <v>87</v>
      </c>
      <c r="AT456" s="129" t="s">
        <v>73</v>
      </c>
      <c r="AU456" s="129" t="s">
        <v>81</v>
      </c>
      <c r="AY456" s="122" t="s">
        <v>187</v>
      </c>
      <c r="BK456" s="130">
        <f>SUM(BK457:BK460)</f>
        <v>0</v>
      </c>
    </row>
    <row r="457" spans="2:65" s="1" customFormat="1" ht="24.15" customHeight="1">
      <c r="B457" s="33"/>
      <c r="C457" s="133" t="s">
        <v>607</v>
      </c>
      <c r="D457" s="133" t="s">
        <v>189</v>
      </c>
      <c r="E457" s="134" t="s">
        <v>608</v>
      </c>
      <c r="F457" s="135" t="s">
        <v>609</v>
      </c>
      <c r="G457" s="136" t="s">
        <v>610</v>
      </c>
      <c r="H457" s="137">
        <v>3</v>
      </c>
      <c r="I457" s="138"/>
      <c r="J457" s="139">
        <f>ROUND(I457*H457,2)</f>
        <v>0</v>
      </c>
      <c r="K457" s="135" t="s">
        <v>197</v>
      </c>
      <c r="L457" s="33"/>
      <c r="M457" s="140" t="s">
        <v>19</v>
      </c>
      <c r="N457" s="141" t="s">
        <v>46</v>
      </c>
      <c r="P457" s="142">
        <f>O457*H457</f>
        <v>0</v>
      </c>
      <c r="Q457" s="142">
        <v>0</v>
      </c>
      <c r="R457" s="142">
        <f>Q457*H457</f>
        <v>0</v>
      </c>
      <c r="S457" s="142">
        <v>1.933E-2</v>
      </c>
      <c r="T457" s="143">
        <f>S457*H457</f>
        <v>5.799E-2</v>
      </c>
      <c r="AR457" s="144" t="s">
        <v>320</v>
      </c>
      <c r="AT457" s="144" t="s">
        <v>189</v>
      </c>
      <c r="AU457" s="144" t="s">
        <v>87</v>
      </c>
      <c r="AY457" s="18" t="s">
        <v>187</v>
      </c>
      <c r="BE457" s="145">
        <f>IF(N457="základní",J457,0)</f>
        <v>0</v>
      </c>
      <c r="BF457" s="145">
        <f>IF(N457="snížená",J457,0)</f>
        <v>0</v>
      </c>
      <c r="BG457" s="145">
        <f>IF(N457="zákl. přenesená",J457,0)</f>
        <v>0</v>
      </c>
      <c r="BH457" s="145">
        <f>IF(N457="sníž. přenesená",J457,0)</f>
        <v>0</v>
      </c>
      <c r="BI457" s="145">
        <f>IF(N457="nulová",J457,0)</f>
        <v>0</v>
      </c>
      <c r="BJ457" s="18" t="s">
        <v>87</v>
      </c>
      <c r="BK457" s="145">
        <f>ROUND(I457*H457,2)</f>
        <v>0</v>
      </c>
      <c r="BL457" s="18" t="s">
        <v>320</v>
      </c>
      <c r="BM457" s="144" t="s">
        <v>611</v>
      </c>
    </row>
    <row r="458" spans="2:65" s="1" customFormat="1">
      <c r="B458" s="33"/>
      <c r="D458" s="146" t="s">
        <v>199</v>
      </c>
      <c r="F458" s="147" t="s">
        <v>612</v>
      </c>
      <c r="I458" s="148"/>
      <c r="L458" s="33"/>
      <c r="M458" s="149"/>
      <c r="T458" s="52"/>
      <c r="AT458" s="18" t="s">
        <v>199</v>
      </c>
      <c r="AU458" s="18" t="s">
        <v>87</v>
      </c>
    </row>
    <row r="459" spans="2:65" s="1" customFormat="1" ht="21.75" customHeight="1">
      <c r="B459" s="33"/>
      <c r="C459" s="133" t="s">
        <v>613</v>
      </c>
      <c r="D459" s="133" t="s">
        <v>189</v>
      </c>
      <c r="E459" s="134" t="s">
        <v>614</v>
      </c>
      <c r="F459" s="135" t="s">
        <v>615</v>
      </c>
      <c r="G459" s="136" t="s">
        <v>610</v>
      </c>
      <c r="H459" s="137">
        <v>2</v>
      </c>
      <c r="I459" s="138"/>
      <c r="J459" s="139">
        <f>ROUND(I459*H459,2)</f>
        <v>0</v>
      </c>
      <c r="K459" s="135" t="s">
        <v>197</v>
      </c>
      <c r="L459" s="33"/>
      <c r="M459" s="140" t="s">
        <v>19</v>
      </c>
      <c r="N459" s="141" t="s">
        <v>46</v>
      </c>
      <c r="P459" s="142">
        <f>O459*H459</f>
        <v>0</v>
      </c>
      <c r="Q459" s="142">
        <v>0</v>
      </c>
      <c r="R459" s="142">
        <f>Q459*H459</f>
        <v>0</v>
      </c>
      <c r="S459" s="142">
        <v>1.9460000000000002E-2</v>
      </c>
      <c r="T459" s="143">
        <f>S459*H459</f>
        <v>3.8920000000000003E-2</v>
      </c>
      <c r="AR459" s="144" t="s">
        <v>320</v>
      </c>
      <c r="AT459" s="144" t="s">
        <v>189</v>
      </c>
      <c r="AU459" s="144" t="s">
        <v>87</v>
      </c>
      <c r="AY459" s="18" t="s">
        <v>187</v>
      </c>
      <c r="BE459" s="145">
        <f>IF(N459="základní",J459,0)</f>
        <v>0</v>
      </c>
      <c r="BF459" s="145">
        <f>IF(N459="snížená",J459,0)</f>
        <v>0</v>
      </c>
      <c r="BG459" s="145">
        <f>IF(N459="zákl. přenesená",J459,0)</f>
        <v>0</v>
      </c>
      <c r="BH459" s="145">
        <f>IF(N459="sníž. přenesená",J459,0)</f>
        <v>0</v>
      </c>
      <c r="BI459" s="145">
        <f>IF(N459="nulová",J459,0)</f>
        <v>0</v>
      </c>
      <c r="BJ459" s="18" t="s">
        <v>87</v>
      </c>
      <c r="BK459" s="145">
        <f>ROUND(I459*H459,2)</f>
        <v>0</v>
      </c>
      <c r="BL459" s="18" t="s">
        <v>320</v>
      </c>
      <c r="BM459" s="144" t="s">
        <v>616</v>
      </c>
    </row>
    <row r="460" spans="2:65" s="1" customFormat="1">
      <c r="B460" s="33"/>
      <c r="D460" s="146" t="s">
        <v>199</v>
      </c>
      <c r="F460" s="147" t="s">
        <v>617</v>
      </c>
      <c r="I460" s="148"/>
      <c r="L460" s="33"/>
      <c r="M460" s="149"/>
      <c r="T460" s="52"/>
      <c r="AT460" s="18" t="s">
        <v>199</v>
      </c>
      <c r="AU460" s="18" t="s">
        <v>87</v>
      </c>
    </row>
    <row r="461" spans="2:65" s="11" customFormat="1" ht="22.95" customHeight="1">
      <c r="B461" s="121"/>
      <c r="D461" s="122" t="s">
        <v>73</v>
      </c>
      <c r="E461" s="131" t="s">
        <v>618</v>
      </c>
      <c r="F461" s="131" t="s">
        <v>619</v>
      </c>
      <c r="I461" s="124"/>
      <c r="J461" s="132">
        <f>BK461</f>
        <v>0</v>
      </c>
      <c r="L461" s="121"/>
      <c r="M461" s="126"/>
      <c r="P461" s="127">
        <f>SUM(P462:P516)</f>
        <v>0</v>
      </c>
      <c r="R461" s="127">
        <f>SUM(R462:R516)</f>
        <v>0.95754876000000011</v>
      </c>
      <c r="T461" s="128">
        <f>SUM(T462:T516)</f>
        <v>14.244754</v>
      </c>
      <c r="AR461" s="122" t="s">
        <v>87</v>
      </c>
      <c r="AT461" s="129" t="s">
        <v>73</v>
      </c>
      <c r="AU461" s="129" t="s">
        <v>81</v>
      </c>
      <c r="AY461" s="122" t="s">
        <v>187</v>
      </c>
      <c r="BK461" s="130">
        <f>SUM(BK462:BK516)</f>
        <v>0</v>
      </c>
    </row>
    <row r="462" spans="2:65" s="1" customFormat="1" ht="37.950000000000003" customHeight="1">
      <c r="B462" s="33"/>
      <c r="C462" s="133" t="s">
        <v>620</v>
      </c>
      <c r="D462" s="133" t="s">
        <v>189</v>
      </c>
      <c r="E462" s="134" t="s">
        <v>621</v>
      </c>
      <c r="F462" s="135" t="s">
        <v>622</v>
      </c>
      <c r="G462" s="136" t="s">
        <v>384</v>
      </c>
      <c r="H462" s="137">
        <v>2.5499999999999998</v>
      </c>
      <c r="I462" s="138"/>
      <c r="J462" s="139">
        <f>ROUND(I462*H462,2)</f>
        <v>0</v>
      </c>
      <c r="K462" s="135" t="s">
        <v>197</v>
      </c>
      <c r="L462" s="33"/>
      <c r="M462" s="140" t="s">
        <v>19</v>
      </c>
      <c r="N462" s="141" t="s">
        <v>46</v>
      </c>
      <c r="P462" s="142">
        <f>O462*H462</f>
        <v>0</v>
      </c>
      <c r="Q462" s="142">
        <v>0</v>
      </c>
      <c r="R462" s="142">
        <f>Q462*H462</f>
        <v>0</v>
      </c>
      <c r="S462" s="142">
        <v>0.2</v>
      </c>
      <c r="T462" s="143">
        <f>S462*H462</f>
        <v>0.51</v>
      </c>
      <c r="AR462" s="144" t="s">
        <v>320</v>
      </c>
      <c r="AT462" s="144" t="s">
        <v>189</v>
      </c>
      <c r="AU462" s="144" t="s">
        <v>87</v>
      </c>
      <c r="AY462" s="18" t="s">
        <v>187</v>
      </c>
      <c r="BE462" s="145">
        <f>IF(N462="základní",J462,0)</f>
        <v>0</v>
      </c>
      <c r="BF462" s="145">
        <f>IF(N462="snížená",J462,0)</f>
        <v>0</v>
      </c>
      <c r="BG462" s="145">
        <f>IF(N462="zákl. přenesená",J462,0)</f>
        <v>0</v>
      </c>
      <c r="BH462" s="145">
        <f>IF(N462="sníž. přenesená",J462,0)</f>
        <v>0</v>
      </c>
      <c r="BI462" s="145">
        <f>IF(N462="nulová",J462,0)</f>
        <v>0</v>
      </c>
      <c r="BJ462" s="18" t="s">
        <v>87</v>
      </c>
      <c r="BK462" s="145">
        <f>ROUND(I462*H462,2)</f>
        <v>0</v>
      </c>
      <c r="BL462" s="18" t="s">
        <v>320</v>
      </c>
      <c r="BM462" s="144" t="s">
        <v>623</v>
      </c>
    </row>
    <row r="463" spans="2:65" s="1" customFormat="1">
      <c r="B463" s="33"/>
      <c r="D463" s="146" t="s">
        <v>199</v>
      </c>
      <c r="F463" s="147" t="s">
        <v>624</v>
      </c>
      <c r="I463" s="148"/>
      <c r="L463" s="33"/>
      <c r="M463" s="149"/>
      <c r="T463" s="52"/>
      <c r="AT463" s="18" t="s">
        <v>199</v>
      </c>
      <c r="AU463" s="18" t="s">
        <v>87</v>
      </c>
    </row>
    <row r="464" spans="2:65" s="12" customFormat="1">
      <c r="B464" s="150"/>
      <c r="D464" s="151" t="s">
        <v>201</v>
      </c>
      <c r="E464" s="152" t="s">
        <v>19</v>
      </c>
      <c r="F464" s="153" t="s">
        <v>308</v>
      </c>
      <c r="H464" s="152" t="s">
        <v>19</v>
      </c>
      <c r="I464" s="154"/>
      <c r="L464" s="150"/>
      <c r="M464" s="155"/>
      <c r="T464" s="156"/>
      <c r="AT464" s="152" t="s">
        <v>201</v>
      </c>
      <c r="AU464" s="152" t="s">
        <v>87</v>
      </c>
      <c r="AV464" s="12" t="s">
        <v>81</v>
      </c>
      <c r="AW464" s="12" t="s">
        <v>33</v>
      </c>
      <c r="AX464" s="12" t="s">
        <v>74</v>
      </c>
      <c r="AY464" s="152" t="s">
        <v>187</v>
      </c>
    </row>
    <row r="465" spans="2:65" s="13" customFormat="1">
      <c r="B465" s="157"/>
      <c r="D465" s="151" t="s">
        <v>201</v>
      </c>
      <c r="E465" s="158" t="s">
        <v>19</v>
      </c>
      <c r="F465" s="159" t="s">
        <v>625</v>
      </c>
      <c r="H465" s="160">
        <v>2.5499999999999998</v>
      </c>
      <c r="I465" s="161"/>
      <c r="L465" s="157"/>
      <c r="M465" s="162"/>
      <c r="T465" s="163"/>
      <c r="AT465" s="158" t="s">
        <v>201</v>
      </c>
      <c r="AU465" s="158" t="s">
        <v>87</v>
      </c>
      <c r="AV465" s="13" t="s">
        <v>87</v>
      </c>
      <c r="AW465" s="13" t="s">
        <v>33</v>
      </c>
      <c r="AX465" s="13" t="s">
        <v>74</v>
      </c>
      <c r="AY465" s="158" t="s">
        <v>187</v>
      </c>
    </row>
    <row r="466" spans="2:65" s="15" customFormat="1">
      <c r="B466" s="171"/>
      <c r="D466" s="151" t="s">
        <v>201</v>
      </c>
      <c r="E466" s="172" t="s">
        <v>19</v>
      </c>
      <c r="F466" s="173" t="s">
        <v>207</v>
      </c>
      <c r="H466" s="174">
        <v>2.5499999999999998</v>
      </c>
      <c r="I466" s="175"/>
      <c r="L466" s="171"/>
      <c r="M466" s="176"/>
      <c r="T466" s="177"/>
      <c r="AT466" s="172" t="s">
        <v>201</v>
      </c>
      <c r="AU466" s="172" t="s">
        <v>87</v>
      </c>
      <c r="AV466" s="15" t="s">
        <v>193</v>
      </c>
      <c r="AW466" s="15" t="s">
        <v>33</v>
      </c>
      <c r="AX466" s="15" t="s">
        <v>81</v>
      </c>
      <c r="AY466" s="172" t="s">
        <v>187</v>
      </c>
    </row>
    <row r="467" spans="2:65" s="1" customFormat="1" ht="37.950000000000003" customHeight="1">
      <c r="B467" s="33"/>
      <c r="C467" s="133" t="s">
        <v>626</v>
      </c>
      <c r="D467" s="133" t="s">
        <v>189</v>
      </c>
      <c r="E467" s="134" t="s">
        <v>627</v>
      </c>
      <c r="F467" s="135" t="s">
        <v>628</v>
      </c>
      <c r="G467" s="136" t="s">
        <v>384</v>
      </c>
      <c r="H467" s="137">
        <v>365.86</v>
      </c>
      <c r="I467" s="138"/>
      <c r="J467" s="139">
        <f>ROUND(I467*H467,2)</f>
        <v>0</v>
      </c>
      <c r="K467" s="135" t="s">
        <v>197</v>
      </c>
      <c r="L467" s="33"/>
      <c r="M467" s="140" t="s">
        <v>19</v>
      </c>
      <c r="N467" s="141" t="s">
        <v>46</v>
      </c>
      <c r="P467" s="142">
        <f>O467*H467</f>
        <v>0</v>
      </c>
      <c r="Q467" s="142">
        <v>0</v>
      </c>
      <c r="R467" s="142">
        <f>Q467*H467</f>
        <v>0</v>
      </c>
      <c r="S467" s="142">
        <v>1.4E-2</v>
      </c>
      <c r="T467" s="143">
        <f>S467*H467</f>
        <v>5.1220400000000001</v>
      </c>
      <c r="AR467" s="144" t="s">
        <v>320</v>
      </c>
      <c r="AT467" s="144" t="s">
        <v>189</v>
      </c>
      <c r="AU467" s="144" t="s">
        <v>87</v>
      </c>
      <c r="AY467" s="18" t="s">
        <v>187</v>
      </c>
      <c r="BE467" s="145">
        <f>IF(N467="základní",J467,0)</f>
        <v>0</v>
      </c>
      <c r="BF467" s="145">
        <f>IF(N467="snížená",J467,0)</f>
        <v>0</v>
      </c>
      <c r="BG467" s="145">
        <f>IF(N467="zákl. přenesená",J467,0)</f>
        <v>0</v>
      </c>
      <c r="BH467" s="145">
        <f>IF(N467="sníž. přenesená",J467,0)</f>
        <v>0</v>
      </c>
      <c r="BI467" s="145">
        <f>IF(N467="nulová",J467,0)</f>
        <v>0</v>
      </c>
      <c r="BJ467" s="18" t="s">
        <v>87</v>
      </c>
      <c r="BK467" s="145">
        <f>ROUND(I467*H467,2)</f>
        <v>0</v>
      </c>
      <c r="BL467" s="18" t="s">
        <v>320</v>
      </c>
      <c r="BM467" s="144" t="s">
        <v>629</v>
      </c>
    </row>
    <row r="468" spans="2:65" s="1" customFormat="1">
      <c r="B468" s="33"/>
      <c r="D468" s="146" t="s">
        <v>199</v>
      </c>
      <c r="F468" s="147" t="s">
        <v>630</v>
      </c>
      <c r="I468" s="148"/>
      <c r="L468" s="33"/>
      <c r="M468" s="149"/>
      <c r="T468" s="52"/>
      <c r="AT468" s="18" t="s">
        <v>199</v>
      </c>
      <c r="AU468" s="18" t="s">
        <v>87</v>
      </c>
    </row>
    <row r="469" spans="2:65" s="12" customFormat="1">
      <c r="B469" s="150"/>
      <c r="D469" s="151" t="s">
        <v>201</v>
      </c>
      <c r="E469" s="152" t="s">
        <v>19</v>
      </c>
      <c r="F469" s="153" t="s">
        <v>308</v>
      </c>
      <c r="H469" s="152" t="s">
        <v>19</v>
      </c>
      <c r="I469" s="154"/>
      <c r="L469" s="150"/>
      <c r="M469" s="155"/>
      <c r="T469" s="156"/>
      <c r="AT469" s="152" t="s">
        <v>201</v>
      </c>
      <c r="AU469" s="152" t="s">
        <v>87</v>
      </c>
      <c r="AV469" s="12" t="s">
        <v>81</v>
      </c>
      <c r="AW469" s="12" t="s">
        <v>33</v>
      </c>
      <c r="AX469" s="12" t="s">
        <v>74</v>
      </c>
      <c r="AY469" s="152" t="s">
        <v>187</v>
      </c>
    </row>
    <row r="470" spans="2:65" s="13" customFormat="1">
      <c r="B470" s="157"/>
      <c r="D470" s="151" t="s">
        <v>201</v>
      </c>
      <c r="E470" s="158" t="s">
        <v>19</v>
      </c>
      <c r="F470" s="159" t="s">
        <v>631</v>
      </c>
      <c r="H470" s="160">
        <v>43.8</v>
      </c>
      <c r="I470" s="161"/>
      <c r="L470" s="157"/>
      <c r="M470" s="162"/>
      <c r="T470" s="163"/>
      <c r="AT470" s="158" t="s">
        <v>201</v>
      </c>
      <c r="AU470" s="158" t="s">
        <v>87</v>
      </c>
      <c r="AV470" s="13" t="s">
        <v>87</v>
      </c>
      <c r="AW470" s="13" t="s">
        <v>33</v>
      </c>
      <c r="AX470" s="13" t="s">
        <v>74</v>
      </c>
      <c r="AY470" s="158" t="s">
        <v>187</v>
      </c>
    </row>
    <row r="471" spans="2:65" s="13" customFormat="1">
      <c r="B471" s="157"/>
      <c r="D471" s="151" t="s">
        <v>201</v>
      </c>
      <c r="E471" s="158" t="s">
        <v>19</v>
      </c>
      <c r="F471" s="159" t="s">
        <v>632</v>
      </c>
      <c r="H471" s="160">
        <v>43.8</v>
      </c>
      <c r="I471" s="161"/>
      <c r="L471" s="157"/>
      <c r="M471" s="162"/>
      <c r="T471" s="163"/>
      <c r="AT471" s="158" t="s">
        <v>201</v>
      </c>
      <c r="AU471" s="158" t="s">
        <v>87</v>
      </c>
      <c r="AV471" s="13" t="s">
        <v>87</v>
      </c>
      <c r="AW471" s="13" t="s">
        <v>33</v>
      </c>
      <c r="AX471" s="13" t="s">
        <v>74</v>
      </c>
      <c r="AY471" s="158" t="s">
        <v>187</v>
      </c>
    </row>
    <row r="472" spans="2:65" s="13" customFormat="1">
      <c r="B472" s="157"/>
      <c r="D472" s="151" t="s">
        <v>201</v>
      </c>
      <c r="E472" s="158" t="s">
        <v>19</v>
      </c>
      <c r="F472" s="159" t="s">
        <v>633</v>
      </c>
      <c r="H472" s="160">
        <v>23.3</v>
      </c>
      <c r="I472" s="161"/>
      <c r="L472" s="157"/>
      <c r="M472" s="162"/>
      <c r="T472" s="163"/>
      <c r="AT472" s="158" t="s">
        <v>201</v>
      </c>
      <c r="AU472" s="158" t="s">
        <v>87</v>
      </c>
      <c r="AV472" s="13" t="s">
        <v>87</v>
      </c>
      <c r="AW472" s="13" t="s">
        <v>33</v>
      </c>
      <c r="AX472" s="13" t="s">
        <v>74</v>
      </c>
      <c r="AY472" s="158" t="s">
        <v>187</v>
      </c>
    </row>
    <row r="473" spans="2:65" s="13" customFormat="1">
      <c r="B473" s="157"/>
      <c r="D473" s="151" t="s">
        <v>201</v>
      </c>
      <c r="E473" s="158" t="s">
        <v>19</v>
      </c>
      <c r="F473" s="159" t="s">
        <v>634</v>
      </c>
      <c r="H473" s="160">
        <v>20</v>
      </c>
      <c r="I473" s="161"/>
      <c r="L473" s="157"/>
      <c r="M473" s="162"/>
      <c r="T473" s="163"/>
      <c r="AT473" s="158" t="s">
        <v>201</v>
      </c>
      <c r="AU473" s="158" t="s">
        <v>87</v>
      </c>
      <c r="AV473" s="13" t="s">
        <v>87</v>
      </c>
      <c r="AW473" s="13" t="s">
        <v>33</v>
      </c>
      <c r="AX473" s="13" t="s">
        <v>74</v>
      </c>
      <c r="AY473" s="158" t="s">
        <v>187</v>
      </c>
    </row>
    <row r="474" spans="2:65" s="13" customFormat="1">
      <c r="B474" s="157"/>
      <c r="D474" s="151" t="s">
        <v>201</v>
      </c>
      <c r="E474" s="158" t="s">
        <v>19</v>
      </c>
      <c r="F474" s="159" t="s">
        <v>635</v>
      </c>
      <c r="H474" s="160">
        <v>202.56</v>
      </c>
      <c r="I474" s="161"/>
      <c r="L474" s="157"/>
      <c r="M474" s="162"/>
      <c r="T474" s="163"/>
      <c r="AT474" s="158" t="s">
        <v>201</v>
      </c>
      <c r="AU474" s="158" t="s">
        <v>87</v>
      </c>
      <c r="AV474" s="13" t="s">
        <v>87</v>
      </c>
      <c r="AW474" s="13" t="s">
        <v>33</v>
      </c>
      <c r="AX474" s="13" t="s">
        <v>74</v>
      </c>
      <c r="AY474" s="158" t="s">
        <v>187</v>
      </c>
    </row>
    <row r="475" spans="2:65" s="14" customFormat="1">
      <c r="B475" s="164"/>
      <c r="D475" s="151" t="s">
        <v>201</v>
      </c>
      <c r="E475" s="165" t="s">
        <v>19</v>
      </c>
      <c r="F475" s="166" t="s">
        <v>636</v>
      </c>
      <c r="H475" s="167">
        <v>333.46</v>
      </c>
      <c r="I475" s="168"/>
      <c r="L475" s="164"/>
      <c r="M475" s="169"/>
      <c r="T475" s="170"/>
      <c r="AT475" s="165" t="s">
        <v>201</v>
      </c>
      <c r="AU475" s="165" t="s">
        <v>87</v>
      </c>
      <c r="AV475" s="14" t="s">
        <v>96</v>
      </c>
      <c r="AW475" s="14" t="s">
        <v>33</v>
      </c>
      <c r="AX475" s="14" t="s">
        <v>74</v>
      </c>
      <c r="AY475" s="165" t="s">
        <v>187</v>
      </c>
    </row>
    <row r="476" spans="2:65" s="13" customFormat="1">
      <c r="B476" s="157"/>
      <c r="D476" s="151" t="s">
        <v>201</v>
      </c>
      <c r="E476" s="158" t="s">
        <v>19</v>
      </c>
      <c r="F476" s="159" t="s">
        <v>637</v>
      </c>
      <c r="H476" s="160">
        <v>32.4</v>
      </c>
      <c r="I476" s="161"/>
      <c r="L476" s="157"/>
      <c r="M476" s="162"/>
      <c r="T476" s="163"/>
      <c r="AT476" s="158" t="s">
        <v>201</v>
      </c>
      <c r="AU476" s="158" t="s">
        <v>87</v>
      </c>
      <c r="AV476" s="13" t="s">
        <v>87</v>
      </c>
      <c r="AW476" s="13" t="s">
        <v>33</v>
      </c>
      <c r="AX476" s="13" t="s">
        <v>74</v>
      </c>
      <c r="AY476" s="158" t="s">
        <v>187</v>
      </c>
    </row>
    <row r="477" spans="2:65" s="14" customFormat="1">
      <c r="B477" s="164"/>
      <c r="D477" s="151" t="s">
        <v>201</v>
      </c>
      <c r="E477" s="165" t="s">
        <v>19</v>
      </c>
      <c r="F477" s="166" t="s">
        <v>638</v>
      </c>
      <c r="H477" s="167">
        <v>32.4</v>
      </c>
      <c r="I477" s="168"/>
      <c r="L477" s="164"/>
      <c r="M477" s="169"/>
      <c r="T477" s="170"/>
      <c r="AT477" s="165" t="s">
        <v>201</v>
      </c>
      <c r="AU477" s="165" t="s">
        <v>87</v>
      </c>
      <c r="AV477" s="14" t="s">
        <v>96</v>
      </c>
      <c r="AW477" s="14" t="s">
        <v>33</v>
      </c>
      <c r="AX477" s="14" t="s">
        <v>74</v>
      </c>
      <c r="AY477" s="165" t="s">
        <v>187</v>
      </c>
    </row>
    <row r="478" spans="2:65" s="15" customFormat="1">
      <c r="B478" s="171"/>
      <c r="D478" s="151" t="s">
        <v>201</v>
      </c>
      <c r="E478" s="172" t="s">
        <v>19</v>
      </c>
      <c r="F478" s="173" t="s">
        <v>207</v>
      </c>
      <c r="H478" s="174">
        <v>365.86</v>
      </c>
      <c r="I478" s="175"/>
      <c r="L478" s="171"/>
      <c r="M478" s="176"/>
      <c r="T478" s="177"/>
      <c r="AT478" s="172" t="s">
        <v>201</v>
      </c>
      <c r="AU478" s="172" t="s">
        <v>87</v>
      </c>
      <c r="AV478" s="15" t="s">
        <v>193</v>
      </c>
      <c r="AW478" s="15" t="s">
        <v>33</v>
      </c>
      <c r="AX478" s="15" t="s">
        <v>81</v>
      </c>
      <c r="AY478" s="172" t="s">
        <v>187</v>
      </c>
    </row>
    <row r="479" spans="2:65" s="1" customFormat="1" ht="49.2" customHeight="1">
      <c r="B479" s="33"/>
      <c r="C479" s="133" t="s">
        <v>639</v>
      </c>
      <c r="D479" s="133" t="s">
        <v>189</v>
      </c>
      <c r="E479" s="134" t="s">
        <v>640</v>
      </c>
      <c r="F479" s="135" t="s">
        <v>641</v>
      </c>
      <c r="G479" s="136" t="s">
        <v>138</v>
      </c>
      <c r="H479" s="137">
        <v>364.66800000000001</v>
      </c>
      <c r="I479" s="138"/>
      <c r="J479" s="139">
        <f>ROUND(I479*H479,2)</f>
        <v>0</v>
      </c>
      <c r="K479" s="135" t="s">
        <v>197</v>
      </c>
      <c r="L479" s="33"/>
      <c r="M479" s="140" t="s">
        <v>19</v>
      </c>
      <c r="N479" s="141" t="s">
        <v>46</v>
      </c>
      <c r="P479" s="142">
        <f>O479*H479</f>
        <v>0</v>
      </c>
      <c r="Q479" s="142">
        <v>0</v>
      </c>
      <c r="R479" s="142">
        <f>Q479*H479</f>
        <v>0</v>
      </c>
      <c r="S479" s="142">
        <v>1.4999999999999999E-2</v>
      </c>
      <c r="T479" s="143">
        <f>S479*H479</f>
        <v>5.4700199999999999</v>
      </c>
      <c r="AR479" s="144" t="s">
        <v>320</v>
      </c>
      <c r="AT479" s="144" t="s">
        <v>189</v>
      </c>
      <c r="AU479" s="144" t="s">
        <v>87</v>
      </c>
      <c r="AY479" s="18" t="s">
        <v>187</v>
      </c>
      <c r="BE479" s="145">
        <f>IF(N479="základní",J479,0)</f>
        <v>0</v>
      </c>
      <c r="BF479" s="145">
        <f>IF(N479="snížená",J479,0)</f>
        <v>0</v>
      </c>
      <c r="BG479" s="145">
        <f>IF(N479="zákl. přenesená",J479,0)</f>
        <v>0</v>
      </c>
      <c r="BH479" s="145">
        <f>IF(N479="sníž. přenesená",J479,0)</f>
        <v>0</v>
      </c>
      <c r="BI479" s="145">
        <f>IF(N479="nulová",J479,0)</f>
        <v>0</v>
      </c>
      <c r="BJ479" s="18" t="s">
        <v>87</v>
      </c>
      <c r="BK479" s="145">
        <f>ROUND(I479*H479,2)</f>
        <v>0</v>
      </c>
      <c r="BL479" s="18" t="s">
        <v>320</v>
      </c>
      <c r="BM479" s="144" t="s">
        <v>642</v>
      </c>
    </row>
    <row r="480" spans="2:65" s="1" customFormat="1">
      <c r="B480" s="33"/>
      <c r="D480" s="146" t="s">
        <v>199</v>
      </c>
      <c r="F480" s="147" t="s">
        <v>643</v>
      </c>
      <c r="I480" s="148"/>
      <c r="L480" s="33"/>
      <c r="M480" s="149"/>
      <c r="T480" s="52"/>
      <c r="AT480" s="18" t="s">
        <v>199</v>
      </c>
      <c r="AU480" s="18" t="s">
        <v>87</v>
      </c>
    </row>
    <row r="481" spans="2:65" s="12" customFormat="1">
      <c r="B481" s="150"/>
      <c r="D481" s="151" t="s">
        <v>201</v>
      </c>
      <c r="E481" s="152" t="s">
        <v>19</v>
      </c>
      <c r="F481" s="153" t="s">
        <v>309</v>
      </c>
      <c r="H481" s="152" t="s">
        <v>19</v>
      </c>
      <c r="I481" s="154"/>
      <c r="L481" s="150"/>
      <c r="M481" s="155"/>
      <c r="T481" s="156"/>
      <c r="AT481" s="152" t="s">
        <v>201</v>
      </c>
      <c r="AU481" s="152" t="s">
        <v>87</v>
      </c>
      <c r="AV481" s="12" t="s">
        <v>81</v>
      </c>
      <c r="AW481" s="12" t="s">
        <v>33</v>
      </c>
      <c r="AX481" s="12" t="s">
        <v>74</v>
      </c>
      <c r="AY481" s="152" t="s">
        <v>187</v>
      </c>
    </row>
    <row r="482" spans="2:65" s="13" customFormat="1">
      <c r="B482" s="157"/>
      <c r="D482" s="151" t="s">
        <v>201</v>
      </c>
      <c r="E482" s="158" t="s">
        <v>19</v>
      </c>
      <c r="F482" s="159" t="s">
        <v>644</v>
      </c>
      <c r="H482" s="160">
        <v>287.38200000000001</v>
      </c>
      <c r="I482" s="161"/>
      <c r="L482" s="157"/>
      <c r="M482" s="162"/>
      <c r="T482" s="163"/>
      <c r="AT482" s="158" t="s">
        <v>201</v>
      </c>
      <c r="AU482" s="158" t="s">
        <v>87</v>
      </c>
      <c r="AV482" s="13" t="s">
        <v>87</v>
      </c>
      <c r="AW482" s="13" t="s">
        <v>33</v>
      </c>
      <c r="AX482" s="13" t="s">
        <v>74</v>
      </c>
      <c r="AY482" s="158" t="s">
        <v>187</v>
      </c>
    </row>
    <row r="483" spans="2:65" s="13" customFormat="1" ht="20.399999999999999">
      <c r="B483" s="157"/>
      <c r="D483" s="151" t="s">
        <v>201</v>
      </c>
      <c r="E483" s="158" t="s">
        <v>19</v>
      </c>
      <c r="F483" s="159" t="s">
        <v>645</v>
      </c>
      <c r="H483" s="160">
        <v>49.206000000000003</v>
      </c>
      <c r="I483" s="161"/>
      <c r="L483" s="157"/>
      <c r="M483" s="162"/>
      <c r="T483" s="163"/>
      <c r="AT483" s="158" t="s">
        <v>201</v>
      </c>
      <c r="AU483" s="158" t="s">
        <v>87</v>
      </c>
      <c r="AV483" s="13" t="s">
        <v>87</v>
      </c>
      <c r="AW483" s="13" t="s">
        <v>33</v>
      </c>
      <c r="AX483" s="13" t="s">
        <v>74</v>
      </c>
      <c r="AY483" s="158" t="s">
        <v>187</v>
      </c>
    </row>
    <row r="484" spans="2:65" s="14" customFormat="1">
      <c r="B484" s="164"/>
      <c r="D484" s="151" t="s">
        <v>201</v>
      </c>
      <c r="E484" s="165" t="s">
        <v>19</v>
      </c>
      <c r="F484" s="166" t="s">
        <v>636</v>
      </c>
      <c r="H484" s="167">
        <v>336.58800000000002</v>
      </c>
      <c r="I484" s="168"/>
      <c r="L484" s="164"/>
      <c r="M484" s="169"/>
      <c r="T484" s="170"/>
      <c r="AT484" s="165" t="s">
        <v>201</v>
      </c>
      <c r="AU484" s="165" t="s">
        <v>87</v>
      </c>
      <c r="AV484" s="14" t="s">
        <v>96</v>
      </c>
      <c r="AW484" s="14" t="s">
        <v>33</v>
      </c>
      <c r="AX484" s="14" t="s">
        <v>74</v>
      </c>
      <c r="AY484" s="165" t="s">
        <v>187</v>
      </c>
    </row>
    <row r="485" spans="2:65" s="13" customFormat="1">
      <c r="B485" s="157"/>
      <c r="D485" s="151" t="s">
        <v>201</v>
      </c>
      <c r="E485" s="158" t="s">
        <v>19</v>
      </c>
      <c r="F485" s="159" t="s">
        <v>646</v>
      </c>
      <c r="H485" s="160">
        <v>28.08</v>
      </c>
      <c r="I485" s="161"/>
      <c r="L485" s="157"/>
      <c r="M485" s="162"/>
      <c r="T485" s="163"/>
      <c r="AT485" s="158" t="s">
        <v>201</v>
      </c>
      <c r="AU485" s="158" t="s">
        <v>87</v>
      </c>
      <c r="AV485" s="13" t="s">
        <v>87</v>
      </c>
      <c r="AW485" s="13" t="s">
        <v>33</v>
      </c>
      <c r="AX485" s="13" t="s">
        <v>74</v>
      </c>
      <c r="AY485" s="158" t="s">
        <v>187</v>
      </c>
    </row>
    <row r="486" spans="2:65" s="14" customFormat="1">
      <c r="B486" s="164"/>
      <c r="D486" s="151" t="s">
        <v>201</v>
      </c>
      <c r="E486" s="165" t="s">
        <v>19</v>
      </c>
      <c r="F486" s="166" t="s">
        <v>638</v>
      </c>
      <c r="H486" s="167">
        <v>28.08</v>
      </c>
      <c r="I486" s="168"/>
      <c r="L486" s="164"/>
      <c r="M486" s="169"/>
      <c r="T486" s="170"/>
      <c r="AT486" s="165" t="s">
        <v>201</v>
      </c>
      <c r="AU486" s="165" t="s">
        <v>87</v>
      </c>
      <c r="AV486" s="14" t="s">
        <v>96</v>
      </c>
      <c r="AW486" s="14" t="s">
        <v>33</v>
      </c>
      <c r="AX486" s="14" t="s">
        <v>74</v>
      </c>
      <c r="AY486" s="165" t="s">
        <v>187</v>
      </c>
    </row>
    <row r="487" spans="2:65" s="15" customFormat="1">
      <c r="B487" s="171"/>
      <c r="D487" s="151" t="s">
        <v>201</v>
      </c>
      <c r="E487" s="172" t="s">
        <v>19</v>
      </c>
      <c r="F487" s="173" t="s">
        <v>207</v>
      </c>
      <c r="H487" s="174">
        <v>364.66800000000001</v>
      </c>
      <c r="I487" s="175"/>
      <c r="L487" s="171"/>
      <c r="M487" s="176"/>
      <c r="T487" s="177"/>
      <c r="AT487" s="172" t="s">
        <v>201</v>
      </c>
      <c r="AU487" s="172" t="s">
        <v>87</v>
      </c>
      <c r="AV487" s="15" t="s">
        <v>193</v>
      </c>
      <c r="AW487" s="15" t="s">
        <v>33</v>
      </c>
      <c r="AX487" s="15" t="s">
        <v>81</v>
      </c>
      <c r="AY487" s="172" t="s">
        <v>187</v>
      </c>
    </row>
    <row r="488" spans="2:65" s="1" customFormat="1" ht="37.950000000000003" customHeight="1">
      <c r="B488" s="33"/>
      <c r="C488" s="133" t="s">
        <v>647</v>
      </c>
      <c r="D488" s="133" t="s">
        <v>189</v>
      </c>
      <c r="E488" s="134" t="s">
        <v>648</v>
      </c>
      <c r="F488" s="135" t="s">
        <v>649</v>
      </c>
      <c r="G488" s="136" t="s">
        <v>384</v>
      </c>
      <c r="H488" s="137">
        <v>50</v>
      </c>
      <c r="I488" s="138"/>
      <c r="J488" s="139">
        <f>ROUND(I488*H488,2)</f>
        <v>0</v>
      </c>
      <c r="K488" s="135" t="s">
        <v>197</v>
      </c>
      <c r="L488" s="33"/>
      <c r="M488" s="140" t="s">
        <v>19</v>
      </c>
      <c r="N488" s="141" t="s">
        <v>46</v>
      </c>
      <c r="P488" s="142">
        <f>O488*H488</f>
        <v>0</v>
      </c>
      <c r="Q488" s="142">
        <v>0</v>
      </c>
      <c r="R488" s="142">
        <f>Q488*H488</f>
        <v>0</v>
      </c>
      <c r="S488" s="142">
        <v>8.8000000000000005E-3</v>
      </c>
      <c r="T488" s="143">
        <f>S488*H488</f>
        <v>0.44</v>
      </c>
      <c r="AR488" s="144" t="s">
        <v>320</v>
      </c>
      <c r="AT488" s="144" t="s">
        <v>189</v>
      </c>
      <c r="AU488" s="144" t="s">
        <v>87</v>
      </c>
      <c r="AY488" s="18" t="s">
        <v>187</v>
      </c>
      <c r="BE488" s="145">
        <f>IF(N488="základní",J488,0)</f>
        <v>0</v>
      </c>
      <c r="BF488" s="145">
        <f>IF(N488="snížená",J488,0)</f>
        <v>0</v>
      </c>
      <c r="BG488" s="145">
        <f>IF(N488="zákl. přenesená",J488,0)</f>
        <v>0</v>
      </c>
      <c r="BH488" s="145">
        <f>IF(N488="sníž. přenesená",J488,0)</f>
        <v>0</v>
      </c>
      <c r="BI488" s="145">
        <f>IF(N488="nulová",J488,0)</f>
        <v>0</v>
      </c>
      <c r="BJ488" s="18" t="s">
        <v>87</v>
      </c>
      <c r="BK488" s="145">
        <f>ROUND(I488*H488,2)</f>
        <v>0</v>
      </c>
      <c r="BL488" s="18" t="s">
        <v>320</v>
      </c>
      <c r="BM488" s="144" t="s">
        <v>650</v>
      </c>
    </row>
    <row r="489" spans="2:65" s="1" customFormat="1">
      <c r="B489" s="33"/>
      <c r="D489" s="146" t="s">
        <v>199</v>
      </c>
      <c r="F489" s="147" t="s">
        <v>651</v>
      </c>
      <c r="I489" s="148"/>
      <c r="L489" s="33"/>
      <c r="M489" s="149"/>
      <c r="T489" s="52"/>
      <c r="AT489" s="18" t="s">
        <v>199</v>
      </c>
      <c r="AU489" s="18" t="s">
        <v>87</v>
      </c>
    </row>
    <row r="490" spans="2:65" s="1" customFormat="1" ht="33" customHeight="1">
      <c r="B490" s="33"/>
      <c r="C490" s="133" t="s">
        <v>652</v>
      </c>
      <c r="D490" s="133" t="s">
        <v>189</v>
      </c>
      <c r="E490" s="134" t="s">
        <v>653</v>
      </c>
      <c r="F490" s="135" t="s">
        <v>654</v>
      </c>
      <c r="G490" s="136" t="s">
        <v>138</v>
      </c>
      <c r="H490" s="137">
        <v>49.206000000000003</v>
      </c>
      <c r="I490" s="138"/>
      <c r="J490" s="139">
        <f>ROUND(I490*H490,2)</f>
        <v>0</v>
      </c>
      <c r="K490" s="135" t="s">
        <v>197</v>
      </c>
      <c r="L490" s="33"/>
      <c r="M490" s="140" t="s">
        <v>19</v>
      </c>
      <c r="N490" s="141" t="s">
        <v>46</v>
      </c>
      <c r="P490" s="142">
        <f>O490*H490</f>
        <v>0</v>
      </c>
      <c r="Q490" s="142">
        <v>1.9460000000000002E-2</v>
      </c>
      <c r="R490" s="142">
        <f>Q490*H490</f>
        <v>0.95754876000000011</v>
      </c>
      <c r="S490" s="142">
        <v>0</v>
      </c>
      <c r="T490" s="143">
        <f>S490*H490</f>
        <v>0</v>
      </c>
      <c r="AR490" s="144" t="s">
        <v>320</v>
      </c>
      <c r="AT490" s="144" t="s">
        <v>189</v>
      </c>
      <c r="AU490" s="144" t="s">
        <v>87</v>
      </c>
      <c r="AY490" s="18" t="s">
        <v>187</v>
      </c>
      <c r="BE490" s="145">
        <f>IF(N490="základní",J490,0)</f>
        <v>0</v>
      </c>
      <c r="BF490" s="145">
        <f>IF(N490="snížená",J490,0)</f>
        <v>0</v>
      </c>
      <c r="BG490" s="145">
        <f>IF(N490="zákl. přenesená",J490,0)</f>
        <v>0</v>
      </c>
      <c r="BH490" s="145">
        <f>IF(N490="sníž. přenesená",J490,0)</f>
        <v>0</v>
      </c>
      <c r="BI490" s="145">
        <f>IF(N490="nulová",J490,0)</f>
        <v>0</v>
      </c>
      <c r="BJ490" s="18" t="s">
        <v>87</v>
      </c>
      <c r="BK490" s="145">
        <f>ROUND(I490*H490,2)</f>
        <v>0</v>
      </c>
      <c r="BL490" s="18" t="s">
        <v>320</v>
      </c>
      <c r="BM490" s="144" t="s">
        <v>655</v>
      </c>
    </row>
    <row r="491" spans="2:65" s="1" customFormat="1">
      <c r="B491" s="33"/>
      <c r="D491" s="146" t="s">
        <v>199</v>
      </c>
      <c r="F491" s="147" t="s">
        <v>656</v>
      </c>
      <c r="I491" s="148"/>
      <c r="L491" s="33"/>
      <c r="M491" s="149"/>
      <c r="T491" s="52"/>
      <c r="AT491" s="18" t="s">
        <v>199</v>
      </c>
      <c r="AU491" s="18" t="s">
        <v>87</v>
      </c>
    </row>
    <row r="492" spans="2:65" s="12" customFormat="1">
      <c r="B492" s="150"/>
      <c r="D492" s="151" t="s">
        <v>201</v>
      </c>
      <c r="E492" s="152" t="s">
        <v>19</v>
      </c>
      <c r="F492" s="153" t="s">
        <v>309</v>
      </c>
      <c r="H492" s="152" t="s">
        <v>19</v>
      </c>
      <c r="I492" s="154"/>
      <c r="L492" s="150"/>
      <c r="M492" s="155"/>
      <c r="T492" s="156"/>
      <c r="AT492" s="152" t="s">
        <v>201</v>
      </c>
      <c r="AU492" s="152" t="s">
        <v>87</v>
      </c>
      <c r="AV492" s="12" t="s">
        <v>81</v>
      </c>
      <c r="AW492" s="12" t="s">
        <v>33</v>
      </c>
      <c r="AX492" s="12" t="s">
        <v>74</v>
      </c>
      <c r="AY492" s="152" t="s">
        <v>187</v>
      </c>
    </row>
    <row r="493" spans="2:65" s="13" customFormat="1" ht="20.399999999999999">
      <c r="B493" s="157"/>
      <c r="D493" s="151" t="s">
        <v>201</v>
      </c>
      <c r="E493" s="158" t="s">
        <v>19</v>
      </c>
      <c r="F493" s="159" t="s">
        <v>645</v>
      </c>
      <c r="H493" s="160">
        <v>49.206000000000003</v>
      </c>
      <c r="I493" s="161"/>
      <c r="L493" s="157"/>
      <c r="M493" s="162"/>
      <c r="T493" s="163"/>
      <c r="AT493" s="158" t="s">
        <v>201</v>
      </c>
      <c r="AU493" s="158" t="s">
        <v>87</v>
      </c>
      <c r="AV493" s="13" t="s">
        <v>87</v>
      </c>
      <c r="AW493" s="13" t="s">
        <v>33</v>
      </c>
      <c r="AX493" s="13" t="s">
        <v>74</v>
      </c>
      <c r="AY493" s="158" t="s">
        <v>187</v>
      </c>
    </row>
    <row r="494" spans="2:65" s="15" customFormat="1">
      <c r="B494" s="171"/>
      <c r="D494" s="151" t="s">
        <v>201</v>
      </c>
      <c r="E494" s="172" t="s">
        <v>19</v>
      </c>
      <c r="F494" s="173" t="s">
        <v>207</v>
      </c>
      <c r="H494" s="174">
        <v>49.206000000000003</v>
      </c>
      <c r="I494" s="175"/>
      <c r="L494" s="171"/>
      <c r="M494" s="176"/>
      <c r="T494" s="177"/>
      <c r="AT494" s="172" t="s">
        <v>201</v>
      </c>
      <c r="AU494" s="172" t="s">
        <v>87</v>
      </c>
      <c r="AV494" s="15" t="s">
        <v>193</v>
      </c>
      <c r="AW494" s="15" t="s">
        <v>33</v>
      </c>
      <c r="AX494" s="15" t="s">
        <v>81</v>
      </c>
      <c r="AY494" s="172" t="s">
        <v>187</v>
      </c>
    </row>
    <row r="495" spans="2:65" s="1" customFormat="1" ht="37.950000000000003" customHeight="1">
      <c r="B495" s="33"/>
      <c r="C495" s="133" t="s">
        <v>657</v>
      </c>
      <c r="D495" s="133" t="s">
        <v>189</v>
      </c>
      <c r="E495" s="134" t="s">
        <v>658</v>
      </c>
      <c r="F495" s="135" t="s">
        <v>659</v>
      </c>
      <c r="G495" s="136" t="s">
        <v>138</v>
      </c>
      <c r="H495" s="137">
        <v>85.9</v>
      </c>
      <c r="I495" s="138"/>
      <c r="J495" s="139">
        <f>ROUND(I495*H495,2)</f>
        <v>0</v>
      </c>
      <c r="K495" s="135" t="s">
        <v>197</v>
      </c>
      <c r="L495" s="33"/>
      <c r="M495" s="140" t="s">
        <v>19</v>
      </c>
      <c r="N495" s="141" t="s">
        <v>46</v>
      </c>
      <c r="P495" s="142">
        <f>O495*H495</f>
        <v>0</v>
      </c>
      <c r="Q495" s="142">
        <v>0</v>
      </c>
      <c r="R495" s="142">
        <f>Q495*H495</f>
        <v>0</v>
      </c>
      <c r="S495" s="142">
        <v>1.5740000000000001E-2</v>
      </c>
      <c r="T495" s="143">
        <f>S495*H495</f>
        <v>1.3520660000000002</v>
      </c>
      <c r="AR495" s="144" t="s">
        <v>320</v>
      </c>
      <c r="AT495" s="144" t="s">
        <v>189</v>
      </c>
      <c r="AU495" s="144" t="s">
        <v>87</v>
      </c>
      <c r="AY495" s="18" t="s">
        <v>187</v>
      </c>
      <c r="BE495" s="145">
        <f>IF(N495="základní",J495,0)</f>
        <v>0</v>
      </c>
      <c r="BF495" s="145">
        <f>IF(N495="snížená",J495,0)</f>
        <v>0</v>
      </c>
      <c r="BG495" s="145">
        <f>IF(N495="zákl. přenesená",J495,0)</f>
        <v>0</v>
      </c>
      <c r="BH495" s="145">
        <f>IF(N495="sníž. přenesená",J495,0)</f>
        <v>0</v>
      </c>
      <c r="BI495" s="145">
        <f>IF(N495="nulová",J495,0)</f>
        <v>0</v>
      </c>
      <c r="BJ495" s="18" t="s">
        <v>87</v>
      </c>
      <c r="BK495" s="145">
        <f>ROUND(I495*H495,2)</f>
        <v>0</v>
      </c>
      <c r="BL495" s="18" t="s">
        <v>320</v>
      </c>
      <c r="BM495" s="144" t="s">
        <v>660</v>
      </c>
    </row>
    <row r="496" spans="2:65" s="1" customFormat="1">
      <c r="B496" s="33"/>
      <c r="D496" s="146" t="s">
        <v>199</v>
      </c>
      <c r="F496" s="147" t="s">
        <v>661</v>
      </c>
      <c r="I496" s="148"/>
      <c r="L496" s="33"/>
      <c r="M496" s="149"/>
      <c r="T496" s="52"/>
      <c r="AT496" s="18" t="s">
        <v>199</v>
      </c>
      <c r="AU496" s="18" t="s">
        <v>87</v>
      </c>
    </row>
    <row r="497" spans="2:65" s="12" customFormat="1">
      <c r="B497" s="150"/>
      <c r="D497" s="151" t="s">
        <v>201</v>
      </c>
      <c r="E497" s="152" t="s">
        <v>19</v>
      </c>
      <c r="F497" s="153" t="s">
        <v>202</v>
      </c>
      <c r="H497" s="152" t="s">
        <v>19</v>
      </c>
      <c r="I497" s="154"/>
      <c r="L497" s="150"/>
      <c r="M497" s="155"/>
      <c r="T497" s="156"/>
      <c r="AT497" s="152" t="s">
        <v>201</v>
      </c>
      <c r="AU497" s="152" t="s">
        <v>87</v>
      </c>
      <c r="AV497" s="12" t="s">
        <v>81</v>
      </c>
      <c r="AW497" s="12" t="s">
        <v>33</v>
      </c>
      <c r="AX497" s="12" t="s">
        <v>74</v>
      </c>
      <c r="AY497" s="152" t="s">
        <v>187</v>
      </c>
    </row>
    <row r="498" spans="2:65" s="13" customFormat="1">
      <c r="B498" s="157"/>
      <c r="D498" s="151" t="s">
        <v>201</v>
      </c>
      <c r="E498" s="158" t="s">
        <v>19</v>
      </c>
      <c r="F498" s="159" t="s">
        <v>662</v>
      </c>
      <c r="H498" s="160">
        <v>85.9</v>
      </c>
      <c r="I498" s="161"/>
      <c r="L498" s="157"/>
      <c r="M498" s="162"/>
      <c r="T498" s="163"/>
      <c r="AT498" s="158" t="s">
        <v>201</v>
      </c>
      <c r="AU498" s="158" t="s">
        <v>87</v>
      </c>
      <c r="AV498" s="13" t="s">
        <v>87</v>
      </c>
      <c r="AW498" s="13" t="s">
        <v>33</v>
      </c>
      <c r="AX498" s="13" t="s">
        <v>74</v>
      </c>
      <c r="AY498" s="158" t="s">
        <v>187</v>
      </c>
    </row>
    <row r="499" spans="2:65" s="15" customFormat="1">
      <c r="B499" s="171"/>
      <c r="D499" s="151" t="s">
        <v>201</v>
      </c>
      <c r="E499" s="172" t="s">
        <v>19</v>
      </c>
      <c r="F499" s="173" t="s">
        <v>207</v>
      </c>
      <c r="H499" s="174">
        <v>85.9</v>
      </c>
      <c r="I499" s="175"/>
      <c r="L499" s="171"/>
      <c r="M499" s="176"/>
      <c r="T499" s="177"/>
      <c r="AT499" s="172" t="s">
        <v>201</v>
      </c>
      <c r="AU499" s="172" t="s">
        <v>87</v>
      </c>
      <c r="AV499" s="15" t="s">
        <v>193</v>
      </c>
      <c r="AW499" s="15" t="s">
        <v>33</v>
      </c>
      <c r="AX499" s="15" t="s">
        <v>81</v>
      </c>
      <c r="AY499" s="172" t="s">
        <v>187</v>
      </c>
    </row>
    <row r="500" spans="2:65" s="1" customFormat="1" ht="24.15" customHeight="1">
      <c r="B500" s="33"/>
      <c r="C500" s="133" t="s">
        <v>663</v>
      </c>
      <c r="D500" s="133" t="s">
        <v>189</v>
      </c>
      <c r="E500" s="134" t="s">
        <v>664</v>
      </c>
      <c r="F500" s="135" t="s">
        <v>665</v>
      </c>
      <c r="G500" s="136" t="s">
        <v>138</v>
      </c>
      <c r="H500" s="137">
        <v>85.9</v>
      </c>
      <c r="I500" s="138"/>
      <c r="J500" s="139">
        <f>ROUND(I500*H500,2)</f>
        <v>0</v>
      </c>
      <c r="K500" s="135" t="s">
        <v>197</v>
      </c>
      <c r="L500" s="33"/>
      <c r="M500" s="140" t="s">
        <v>19</v>
      </c>
      <c r="N500" s="141" t="s">
        <v>46</v>
      </c>
      <c r="P500" s="142">
        <f>O500*H500</f>
        <v>0</v>
      </c>
      <c r="Q500" s="142">
        <v>0</v>
      </c>
      <c r="R500" s="142">
        <f>Q500*H500</f>
        <v>0</v>
      </c>
      <c r="S500" s="142">
        <v>1.32E-3</v>
      </c>
      <c r="T500" s="143">
        <f>S500*H500</f>
        <v>0.113388</v>
      </c>
      <c r="AR500" s="144" t="s">
        <v>320</v>
      </c>
      <c r="AT500" s="144" t="s">
        <v>189</v>
      </c>
      <c r="AU500" s="144" t="s">
        <v>87</v>
      </c>
      <c r="AY500" s="18" t="s">
        <v>187</v>
      </c>
      <c r="BE500" s="145">
        <f>IF(N500="základní",J500,0)</f>
        <v>0</v>
      </c>
      <c r="BF500" s="145">
        <f>IF(N500="snížená",J500,0)</f>
        <v>0</v>
      </c>
      <c r="BG500" s="145">
        <f>IF(N500="zákl. přenesená",J500,0)</f>
        <v>0</v>
      </c>
      <c r="BH500" s="145">
        <f>IF(N500="sníž. přenesená",J500,0)</f>
        <v>0</v>
      </c>
      <c r="BI500" s="145">
        <f>IF(N500="nulová",J500,0)</f>
        <v>0</v>
      </c>
      <c r="BJ500" s="18" t="s">
        <v>87</v>
      </c>
      <c r="BK500" s="145">
        <f>ROUND(I500*H500,2)</f>
        <v>0</v>
      </c>
      <c r="BL500" s="18" t="s">
        <v>320</v>
      </c>
      <c r="BM500" s="144" t="s">
        <v>666</v>
      </c>
    </row>
    <row r="501" spans="2:65" s="1" customFormat="1">
      <c r="B501" s="33"/>
      <c r="D501" s="146" t="s">
        <v>199</v>
      </c>
      <c r="F501" s="147" t="s">
        <v>667</v>
      </c>
      <c r="I501" s="148"/>
      <c r="L501" s="33"/>
      <c r="M501" s="149"/>
      <c r="T501" s="52"/>
      <c r="AT501" s="18" t="s">
        <v>199</v>
      </c>
      <c r="AU501" s="18" t="s">
        <v>87</v>
      </c>
    </row>
    <row r="502" spans="2:65" s="12" customFormat="1">
      <c r="B502" s="150"/>
      <c r="D502" s="151" t="s">
        <v>201</v>
      </c>
      <c r="E502" s="152" t="s">
        <v>19</v>
      </c>
      <c r="F502" s="153" t="s">
        <v>202</v>
      </c>
      <c r="H502" s="152" t="s">
        <v>19</v>
      </c>
      <c r="I502" s="154"/>
      <c r="L502" s="150"/>
      <c r="M502" s="155"/>
      <c r="T502" s="156"/>
      <c r="AT502" s="152" t="s">
        <v>201</v>
      </c>
      <c r="AU502" s="152" t="s">
        <v>87</v>
      </c>
      <c r="AV502" s="12" t="s">
        <v>81</v>
      </c>
      <c r="AW502" s="12" t="s">
        <v>33</v>
      </c>
      <c r="AX502" s="12" t="s">
        <v>74</v>
      </c>
      <c r="AY502" s="152" t="s">
        <v>187</v>
      </c>
    </row>
    <row r="503" spans="2:65" s="13" customFormat="1">
      <c r="B503" s="157"/>
      <c r="D503" s="151" t="s">
        <v>201</v>
      </c>
      <c r="E503" s="158" t="s">
        <v>19</v>
      </c>
      <c r="F503" s="159" t="s">
        <v>662</v>
      </c>
      <c r="H503" s="160">
        <v>85.9</v>
      </c>
      <c r="I503" s="161"/>
      <c r="L503" s="157"/>
      <c r="M503" s="162"/>
      <c r="T503" s="163"/>
      <c r="AT503" s="158" t="s">
        <v>201</v>
      </c>
      <c r="AU503" s="158" t="s">
        <v>87</v>
      </c>
      <c r="AV503" s="13" t="s">
        <v>87</v>
      </c>
      <c r="AW503" s="13" t="s">
        <v>33</v>
      </c>
      <c r="AX503" s="13" t="s">
        <v>74</v>
      </c>
      <c r="AY503" s="158" t="s">
        <v>187</v>
      </c>
    </row>
    <row r="504" spans="2:65" s="15" customFormat="1">
      <c r="B504" s="171"/>
      <c r="D504" s="151" t="s">
        <v>201</v>
      </c>
      <c r="E504" s="172" t="s">
        <v>19</v>
      </c>
      <c r="F504" s="173" t="s">
        <v>207</v>
      </c>
      <c r="H504" s="174">
        <v>85.9</v>
      </c>
      <c r="I504" s="175"/>
      <c r="L504" s="171"/>
      <c r="M504" s="176"/>
      <c r="T504" s="177"/>
      <c r="AT504" s="172" t="s">
        <v>201</v>
      </c>
      <c r="AU504" s="172" t="s">
        <v>87</v>
      </c>
      <c r="AV504" s="15" t="s">
        <v>193</v>
      </c>
      <c r="AW504" s="15" t="s">
        <v>33</v>
      </c>
      <c r="AX504" s="15" t="s">
        <v>81</v>
      </c>
      <c r="AY504" s="172" t="s">
        <v>187</v>
      </c>
    </row>
    <row r="505" spans="2:65" s="1" customFormat="1" ht="24.15" customHeight="1">
      <c r="B505" s="33"/>
      <c r="C505" s="133" t="s">
        <v>668</v>
      </c>
      <c r="D505" s="133" t="s">
        <v>189</v>
      </c>
      <c r="E505" s="134" t="s">
        <v>669</v>
      </c>
      <c r="F505" s="135" t="s">
        <v>670</v>
      </c>
      <c r="G505" s="136" t="s">
        <v>138</v>
      </c>
      <c r="H505" s="137">
        <v>26.66</v>
      </c>
      <c r="I505" s="138"/>
      <c r="J505" s="139">
        <f>ROUND(I505*H505,2)</f>
        <v>0</v>
      </c>
      <c r="K505" s="135" t="s">
        <v>197</v>
      </c>
      <c r="L505" s="33"/>
      <c r="M505" s="140" t="s">
        <v>19</v>
      </c>
      <c r="N505" s="141" t="s">
        <v>46</v>
      </c>
      <c r="P505" s="142">
        <f>O505*H505</f>
        <v>0</v>
      </c>
      <c r="Q505" s="142">
        <v>0</v>
      </c>
      <c r="R505" s="142">
        <f>Q505*H505</f>
        <v>0</v>
      </c>
      <c r="S505" s="142">
        <v>1.4E-2</v>
      </c>
      <c r="T505" s="143">
        <f>S505*H505</f>
        <v>0.37324000000000002</v>
      </c>
      <c r="AR505" s="144" t="s">
        <v>320</v>
      </c>
      <c r="AT505" s="144" t="s">
        <v>189</v>
      </c>
      <c r="AU505" s="144" t="s">
        <v>87</v>
      </c>
      <c r="AY505" s="18" t="s">
        <v>187</v>
      </c>
      <c r="BE505" s="145">
        <f>IF(N505="základní",J505,0)</f>
        <v>0</v>
      </c>
      <c r="BF505" s="145">
        <f>IF(N505="snížená",J505,0)</f>
        <v>0</v>
      </c>
      <c r="BG505" s="145">
        <f>IF(N505="zákl. přenesená",J505,0)</f>
        <v>0</v>
      </c>
      <c r="BH505" s="145">
        <f>IF(N505="sníž. přenesená",J505,0)</f>
        <v>0</v>
      </c>
      <c r="BI505" s="145">
        <f>IF(N505="nulová",J505,0)</f>
        <v>0</v>
      </c>
      <c r="BJ505" s="18" t="s">
        <v>87</v>
      </c>
      <c r="BK505" s="145">
        <f>ROUND(I505*H505,2)</f>
        <v>0</v>
      </c>
      <c r="BL505" s="18" t="s">
        <v>320</v>
      </c>
      <c r="BM505" s="144" t="s">
        <v>671</v>
      </c>
    </row>
    <row r="506" spans="2:65" s="1" customFormat="1">
      <c r="B506" s="33"/>
      <c r="D506" s="146" t="s">
        <v>199</v>
      </c>
      <c r="F506" s="147" t="s">
        <v>672</v>
      </c>
      <c r="I506" s="148"/>
      <c r="L506" s="33"/>
      <c r="M506" s="149"/>
      <c r="T506" s="52"/>
      <c r="AT506" s="18" t="s">
        <v>199</v>
      </c>
      <c r="AU506" s="18" t="s">
        <v>87</v>
      </c>
    </row>
    <row r="507" spans="2:65" s="12" customFormat="1">
      <c r="B507" s="150"/>
      <c r="D507" s="151" t="s">
        <v>201</v>
      </c>
      <c r="E507" s="152" t="s">
        <v>19</v>
      </c>
      <c r="F507" s="153" t="s">
        <v>202</v>
      </c>
      <c r="H507" s="152" t="s">
        <v>19</v>
      </c>
      <c r="I507" s="154"/>
      <c r="L507" s="150"/>
      <c r="M507" s="155"/>
      <c r="T507" s="156"/>
      <c r="AT507" s="152" t="s">
        <v>201</v>
      </c>
      <c r="AU507" s="152" t="s">
        <v>87</v>
      </c>
      <c r="AV507" s="12" t="s">
        <v>81</v>
      </c>
      <c r="AW507" s="12" t="s">
        <v>33</v>
      </c>
      <c r="AX507" s="12" t="s">
        <v>74</v>
      </c>
      <c r="AY507" s="152" t="s">
        <v>187</v>
      </c>
    </row>
    <row r="508" spans="2:65" s="13" customFormat="1">
      <c r="B508" s="157"/>
      <c r="D508" s="151" t="s">
        <v>201</v>
      </c>
      <c r="E508" s="158" t="s">
        <v>19</v>
      </c>
      <c r="F508" s="159" t="s">
        <v>673</v>
      </c>
      <c r="H508" s="160">
        <v>26.66</v>
      </c>
      <c r="I508" s="161"/>
      <c r="L508" s="157"/>
      <c r="M508" s="162"/>
      <c r="T508" s="163"/>
      <c r="AT508" s="158" t="s">
        <v>201</v>
      </c>
      <c r="AU508" s="158" t="s">
        <v>87</v>
      </c>
      <c r="AV508" s="13" t="s">
        <v>87</v>
      </c>
      <c r="AW508" s="13" t="s">
        <v>33</v>
      </c>
      <c r="AX508" s="13" t="s">
        <v>74</v>
      </c>
      <c r="AY508" s="158" t="s">
        <v>187</v>
      </c>
    </row>
    <row r="509" spans="2:65" s="15" customFormat="1">
      <c r="B509" s="171"/>
      <c r="D509" s="151" t="s">
        <v>201</v>
      </c>
      <c r="E509" s="172" t="s">
        <v>19</v>
      </c>
      <c r="F509" s="173" t="s">
        <v>207</v>
      </c>
      <c r="H509" s="174">
        <v>26.66</v>
      </c>
      <c r="I509" s="175"/>
      <c r="L509" s="171"/>
      <c r="M509" s="176"/>
      <c r="T509" s="177"/>
      <c r="AT509" s="172" t="s">
        <v>201</v>
      </c>
      <c r="AU509" s="172" t="s">
        <v>87</v>
      </c>
      <c r="AV509" s="15" t="s">
        <v>193</v>
      </c>
      <c r="AW509" s="15" t="s">
        <v>33</v>
      </c>
      <c r="AX509" s="15" t="s">
        <v>81</v>
      </c>
      <c r="AY509" s="172" t="s">
        <v>187</v>
      </c>
    </row>
    <row r="510" spans="2:65" s="1" customFormat="1" ht="33" customHeight="1">
      <c r="B510" s="33"/>
      <c r="C510" s="133" t="s">
        <v>674</v>
      </c>
      <c r="D510" s="133" t="s">
        <v>189</v>
      </c>
      <c r="E510" s="134" t="s">
        <v>675</v>
      </c>
      <c r="F510" s="135" t="s">
        <v>676</v>
      </c>
      <c r="G510" s="136" t="s">
        <v>384</v>
      </c>
      <c r="H510" s="137">
        <v>19.2</v>
      </c>
      <c r="I510" s="138"/>
      <c r="J510" s="139">
        <f>ROUND(I510*H510,2)</f>
        <v>0</v>
      </c>
      <c r="K510" s="135" t="s">
        <v>197</v>
      </c>
      <c r="L510" s="33"/>
      <c r="M510" s="140" t="s">
        <v>19</v>
      </c>
      <c r="N510" s="141" t="s">
        <v>46</v>
      </c>
      <c r="P510" s="142">
        <f>O510*H510</f>
        <v>0</v>
      </c>
      <c r="Q510" s="142">
        <v>0</v>
      </c>
      <c r="R510" s="142">
        <f>Q510*H510</f>
        <v>0</v>
      </c>
      <c r="S510" s="142">
        <v>4.4999999999999998E-2</v>
      </c>
      <c r="T510" s="143">
        <f>S510*H510</f>
        <v>0.86399999999999999</v>
      </c>
      <c r="AR510" s="144" t="s">
        <v>320</v>
      </c>
      <c r="AT510" s="144" t="s">
        <v>189</v>
      </c>
      <c r="AU510" s="144" t="s">
        <v>87</v>
      </c>
      <c r="AY510" s="18" t="s">
        <v>187</v>
      </c>
      <c r="BE510" s="145">
        <f>IF(N510="základní",J510,0)</f>
        <v>0</v>
      </c>
      <c r="BF510" s="145">
        <f>IF(N510="snížená",J510,0)</f>
        <v>0</v>
      </c>
      <c r="BG510" s="145">
        <f>IF(N510="zákl. přenesená",J510,0)</f>
        <v>0</v>
      </c>
      <c r="BH510" s="145">
        <f>IF(N510="sníž. přenesená",J510,0)</f>
        <v>0</v>
      </c>
      <c r="BI510" s="145">
        <f>IF(N510="nulová",J510,0)</f>
        <v>0</v>
      </c>
      <c r="BJ510" s="18" t="s">
        <v>87</v>
      </c>
      <c r="BK510" s="145">
        <f>ROUND(I510*H510,2)</f>
        <v>0</v>
      </c>
      <c r="BL510" s="18" t="s">
        <v>320</v>
      </c>
      <c r="BM510" s="144" t="s">
        <v>677</v>
      </c>
    </row>
    <row r="511" spans="2:65" s="1" customFormat="1">
      <c r="B511" s="33"/>
      <c r="D511" s="146" t="s">
        <v>199</v>
      </c>
      <c r="F511" s="147" t="s">
        <v>678</v>
      </c>
      <c r="I511" s="148"/>
      <c r="L511" s="33"/>
      <c r="M511" s="149"/>
      <c r="T511" s="52"/>
      <c r="AT511" s="18" t="s">
        <v>199</v>
      </c>
      <c r="AU511" s="18" t="s">
        <v>87</v>
      </c>
    </row>
    <row r="512" spans="2:65" s="12" customFormat="1">
      <c r="B512" s="150"/>
      <c r="D512" s="151" t="s">
        <v>201</v>
      </c>
      <c r="E512" s="152" t="s">
        <v>19</v>
      </c>
      <c r="F512" s="153" t="s">
        <v>202</v>
      </c>
      <c r="H512" s="152" t="s">
        <v>19</v>
      </c>
      <c r="I512" s="154"/>
      <c r="L512" s="150"/>
      <c r="M512" s="155"/>
      <c r="T512" s="156"/>
      <c r="AT512" s="152" t="s">
        <v>201</v>
      </c>
      <c r="AU512" s="152" t="s">
        <v>87</v>
      </c>
      <c r="AV512" s="12" t="s">
        <v>81</v>
      </c>
      <c r="AW512" s="12" t="s">
        <v>33</v>
      </c>
      <c r="AX512" s="12" t="s">
        <v>74</v>
      </c>
      <c r="AY512" s="152" t="s">
        <v>187</v>
      </c>
    </row>
    <row r="513" spans="2:65" s="13" customFormat="1">
      <c r="B513" s="157"/>
      <c r="D513" s="151" t="s">
        <v>201</v>
      </c>
      <c r="E513" s="158" t="s">
        <v>19</v>
      </c>
      <c r="F513" s="159" t="s">
        <v>679</v>
      </c>
      <c r="H513" s="160">
        <v>19.2</v>
      </c>
      <c r="I513" s="161"/>
      <c r="L513" s="157"/>
      <c r="M513" s="162"/>
      <c r="T513" s="163"/>
      <c r="AT513" s="158" t="s">
        <v>201</v>
      </c>
      <c r="AU513" s="158" t="s">
        <v>87</v>
      </c>
      <c r="AV513" s="13" t="s">
        <v>87</v>
      </c>
      <c r="AW513" s="13" t="s">
        <v>33</v>
      </c>
      <c r="AX513" s="13" t="s">
        <v>74</v>
      </c>
      <c r="AY513" s="158" t="s">
        <v>187</v>
      </c>
    </row>
    <row r="514" spans="2:65" s="15" customFormat="1">
      <c r="B514" s="171"/>
      <c r="D514" s="151" t="s">
        <v>201</v>
      </c>
      <c r="E514" s="172" t="s">
        <v>19</v>
      </c>
      <c r="F514" s="173" t="s">
        <v>207</v>
      </c>
      <c r="H514" s="174">
        <v>19.2</v>
      </c>
      <c r="I514" s="175"/>
      <c r="L514" s="171"/>
      <c r="M514" s="176"/>
      <c r="T514" s="177"/>
      <c r="AT514" s="172" t="s">
        <v>201</v>
      </c>
      <c r="AU514" s="172" t="s">
        <v>87</v>
      </c>
      <c r="AV514" s="15" t="s">
        <v>193</v>
      </c>
      <c r="AW514" s="15" t="s">
        <v>33</v>
      </c>
      <c r="AX514" s="15" t="s">
        <v>81</v>
      </c>
      <c r="AY514" s="172" t="s">
        <v>187</v>
      </c>
    </row>
    <row r="515" spans="2:65" s="1" customFormat="1" ht="49.2" customHeight="1">
      <c r="B515" s="33"/>
      <c r="C515" s="133" t="s">
        <v>680</v>
      </c>
      <c r="D515" s="133" t="s">
        <v>189</v>
      </c>
      <c r="E515" s="134" t="s">
        <v>681</v>
      </c>
      <c r="F515" s="135" t="s">
        <v>682</v>
      </c>
      <c r="G515" s="136" t="s">
        <v>241</v>
      </c>
      <c r="H515" s="137">
        <v>0.95799999999999996</v>
      </c>
      <c r="I515" s="138"/>
      <c r="J515" s="139">
        <f>ROUND(I515*H515,2)</f>
        <v>0</v>
      </c>
      <c r="K515" s="135" t="s">
        <v>197</v>
      </c>
      <c r="L515" s="33"/>
      <c r="M515" s="140" t="s">
        <v>19</v>
      </c>
      <c r="N515" s="141" t="s">
        <v>46</v>
      </c>
      <c r="P515" s="142">
        <f>O515*H515</f>
        <v>0</v>
      </c>
      <c r="Q515" s="142">
        <v>0</v>
      </c>
      <c r="R515" s="142">
        <f>Q515*H515</f>
        <v>0</v>
      </c>
      <c r="S515" s="142">
        <v>0</v>
      </c>
      <c r="T515" s="143">
        <f>S515*H515</f>
        <v>0</v>
      </c>
      <c r="AR515" s="144" t="s">
        <v>320</v>
      </c>
      <c r="AT515" s="144" t="s">
        <v>189</v>
      </c>
      <c r="AU515" s="144" t="s">
        <v>87</v>
      </c>
      <c r="AY515" s="18" t="s">
        <v>187</v>
      </c>
      <c r="BE515" s="145">
        <f>IF(N515="základní",J515,0)</f>
        <v>0</v>
      </c>
      <c r="BF515" s="145">
        <f>IF(N515="snížená",J515,0)</f>
        <v>0</v>
      </c>
      <c r="BG515" s="145">
        <f>IF(N515="zákl. přenesená",J515,0)</f>
        <v>0</v>
      </c>
      <c r="BH515" s="145">
        <f>IF(N515="sníž. přenesená",J515,0)</f>
        <v>0</v>
      </c>
      <c r="BI515" s="145">
        <f>IF(N515="nulová",J515,0)</f>
        <v>0</v>
      </c>
      <c r="BJ515" s="18" t="s">
        <v>87</v>
      </c>
      <c r="BK515" s="145">
        <f>ROUND(I515*H515,2)</f>
        <v>0</v>
      </c>
      <c r="BL515" s="18" t="s">
        <v>320</v>
      </c>
      <c r="BM515" s="144" t="s">
        <v>683</v>
      </c>
    </row>
    <row r="516" spans="2:65" s="1" customFormat="1">
      <c r="B516" s="33"/>
      <c r="D516" s="146" t="s">
        <v>199</v>
      </c>
      <c r="F516" s="147" t="s">
        <v>684</v>
      </c>
      <c r="I516" s="148"/>
      <c r="L516" s="33"/>
      <c r="M516" s="149"/>
      <c r="T516" s="52"/>
      <c r="AT516" s="18" t="s">
        <v>199</v>
      </c>
      <c r="AU516" s="18" t="s">
        <v>87</v>
      </c>
    </row>
    <row r="517" spans="2:65" s="11" customFormat="1" ht="22.95" customHeight="1">
      <c r="B517" s="121"/>
      <c r="D517" s="122" t="s">
        <v>73</v>
      </c>
      <c r="E517" s="131" t="s">
        <v>685</v>
      </c>
      <c r="F517" s="131" t="s">
        <v>686</v>
      </c>
      <c r="I517" s="124"/>
      <c r="J517" s="132">
        <f>BK517</f>
        <v>0</v>
      </c>
      <c r="L517" s="121"/>
      <c r="M517" s="126"/>
      <c r="P517" s="127">
        <f>SUM(P518:P576)</f>
        <v>0</v>
      </c>
      <c r="R517" s="127">
        <f>SUM(R518:R576)</f>
        <v>0</v>
      </c>
      <c r="T517" s="128">
        <f>SUM(T518:T576)</f>
        <v>0.85664700000000005</v>
      </c>
      <c r="AR517" s="122" t="s">
        <v>87</v>
      </c>
      <c r="AT517" s="129" t="s">
        <v>73</v>
      </c>
      <c r="AU517" s="129" t="s">
        <v>81</v>
      </c>
      <c r="AY517" s="122" t="s">
        <v>187</v>
      </c>
      <c r="BK517" s="130">
        <f>SUM(BK518:BK576)</f>
        <v>0</v>
      </c>
    </row>
    <row r="518" spans="2:65" s="1" customFormat="1" ht="24.15" customHeight="1">
      <c r="B518" s="33"/>
      <c r="C518" s="133" t="s">
        <v>687</v>
      </c>
      <c r="D518" s="133" t="s">
        <v>189</v>
      </c>
      <c r="E518" s="134" t="s">
        <v>688</v>
      </c>
      <c r="F518" s="135" t="s">
        <v>689</v>
      </c>
      <c r="G518" s="136" t="s">
        <v>384</v>
      </c>
      <c r="H518" s="137">
        <v>65.53</v>
      </c>
      <c r="I518" s="138"/>
      <c r="J518" s="139">
        <f>ROUND(I518*H518,2)</f>
        <v>0</v>
      </c>
      <c r="K518" s="135" t="s">
        <v>197</v>
      </c>
      <c r="L518" s="33"/>
      <c r="M518" s="140" t="s">
        <v>19</v>
      </c>
      <c r="N518" s="141" t="s">
        <v>46</v>
      </c>
      <c r="P518" s="142">
        <f>O518*H518</f>
        <v>0</v>
      </c>
      <c r="Q518" s="142">
        <v>0</v>
      </c>
      <c r="R518" s="142">
        <f>Q518*H518</f>
        <v>0</v>
      </c>
      <c r="S518" s="142">
        <v>1.7600000000000001E-3</v>
      </c>
      <c r="T518" s="143">
        <f>S518*H518</f>
        <v>0.1153328</v>
      </c>
      <c r="AR518" s="144" t="s">
        <v>320</v>
      </c>
      <c r="AT518" s="144" t="s">
        <v>189</v>
      </c>
      <c r="AU518" s="144" t="s">
        <v>87</v>
      </c>
      <c r="AY518" s="18" t="s">
        <v>187</v>
      </c>
      <c r="BE518" s="145">
        <f>IF(N518="základní",J518,0)</f>
        <v>0</v>
      </c>
      <c r="BF518" s="145">
        <f>IF(N518="snížená",J518,0)</f>
        <v>0</v>
      </c>
      <c r="BG518" s="145">
        <f>IF(N518="zákl. přenesená",J518,0)</f>
        <v>0</v>
      </c>
      <c r="BH518" s="145">
        <f>IF(N518="sníž. přenesená",J518,0)</f>
        <v>0</v>
      </c>
      <c r="BI518" s="145">
        <f>IF(N518="nulová",J518,0)</f>
        <v>0</v>
      </c>
      <c r="BJ518" s="18" t="s">
        <v>87</v>
      </c>
      <c r="BK518" s="145">
        <f>ROUND(I518*H518,2)</f>
        <v>0</v>
      </c>
      <c r="BL518" s="18" t="s">
        <v>320</v>
      </c>
      <c r="BM518" s="144" t="s">
        <v>690</v>
      </c>
    </row>
    <row r="519" spans="2:65" s="1" customFormat="1">
      <c r="B519" s="33"/>
      <c r="D519" s="146" t="s">
        <v>199</v>
      </c>
      <c r="F519" s="147" t="s">
        <v>691</v>
      </c>
      <c r="I519" s="148"/>
      <c r="L519" s="33"/>
      <c r="M519" s="149"/>
      <c r="T519" s="52"/>
      <c r="AT519" s="18" t="s">
        <v>199</v>
      </c>
      <c r="AU519" s="18" t="s">
        <v>87</v>
      </c>
    </row>
    <row r="520" spans="2:65" s="12" customFormat="1">
      <c r="B520" s="150"/>
      <c r="D520" s="151" t="s">
        <v>201</v>
      </c>
      <c r="E520" s="152" t="s">
        <v>19</v>
      </c>
      <c r="F520" s="153" t="s">
        <v>692</v>
      </c>
      <c r="H520" s="152" t="s">
        <v>19</v>
      </c>
      <c r="I520" s="154"/>
      <c r="L520" s="150"/>
      <c r="M520" s="155"/>
      <c r="T520" s="156"/>
      <c r="AT520" s="152" t="s">
        <v>201</v>
      </c>
      <c r="AU520" s="152" t="s">
        <v>87</v>
      </c>
      <c r="AV520" s="12" t="s">
        <v>81</v>
      </c>
      <c r="AW520" s="12" t="s">
        <v>33</v>
      </c>
      <c r="AX520" s="12" t="s">
        <v>74</v>
      </c>
      <c r="AY520" s="152" t="s">
        <v>187</v>
      </c>
    </row>
    <row r="521" spans="2:65" s="12" customFormat="1">
      <c r="B521" s="150"/>
      <c r="D521" s="151" t="s">
        <v>201</v>
      </c>
      <c r="E521" s="152" t="s">
        <v>19</v>
      </c>
      <c r="F521" s="153" t="s">
        <v>358</v>
      </c>
      <c r="H521" s="152" t="s">
        <v>19</v>
      </c>
      <c r="I521" s="154"/>
      <c r="L521" s="150"/>
      <c r="M521" s="155"/>
      <c r="T521" s="156"/>
      <c r="AT521" s="152" t="s">
        <v>201</v>
      </c>
      <c r="AU521" s="152" t="s">
        <v>87</v>
      </c>
      <c r="AV521" s="12" t="s">
        <v>81</v>
      </c>
      <c r="AW521" s="12" t="s">
        <v>33</v>
      </c>
      <c r="AX521" s="12" t="s">
        <v>74</v>
      </c>
      <c r="AY521" s="152" t="s">
        <v>187</v>
      </c>
    </row>
    <row r="522" spans="2:65" s="13" customFormat="1">
      <c r="B522" s="157"/>
      <c r="D522" s="151" t="s">
        <v>201</v>
      </c>
      <c r="E522" s="158" t="s">
        <v>19</v>
      </c>
      <c r="F522" s="159" t="s">
        <v>693</v>
      </c>
      <c r="H522" s="160">
        <v>60.55</v>
      </c>
      <c r="I522" s="161"/>
      <c r="L522" s="157"/>
      <c r="M522" s="162"/>
      <c r="T522" s="163"/>
      <c r="AT522" s="158" t="s">
        <v>201</v>
      </c>
      <c r="AU522" s="158" t="s">
        <v>87</v>
      </c>
      <c r="AV522" s="13" t="s">
        <v>87</v>
      </c>
      <c r="AW522" s="13" t="s">
        <v>33</v>
      </c>
      <c r="AX522" s="13" t="s">
        <v>74</v>
      </c>
      <c r="AY522" s="158" t="s">
        <v>187</v>
      </c>
    </row>
    <row r="523" spans="2:65" s="13" customFormat="1">
      <c r="B523" s="157"/>
      <c r="D523" s="151" t="s">
        <v>201</v>
      </c>
      <c r="E523" s="158" t="s">
        <v>19</v>
      </c>
      <c r="F523" s="159" t="s">
        <v>694</v>
      </c>
      <c r="H523" s="160">
        <v>4.9800000000000004</v>
      </c>
      <c r="I523" s="161"/>
      <c r="L523" s="157"/>
      <c r="M523" s="162"/>
      <c r="T523" s="163"/>
      <c r="AT523" s="158" t="s">
        <v>201</v>
      </c>
      <c r="AU523" s="158" t="s">
        <v>87</v>
      </c>
      <c r="AV523" s="13" t="s">
        <v>87</v>
      </c>
      <c r="AW523" s="13" t="s">
        <v>33</v>
      </c>
      <c r="AX523" s="13" t="s">
        <v>74</v>
      </c>
      <c r="AY523" s="158" t="s">
        <v>187</v>
      </c>
    </row>
    <row r="524" spans="2:65" s="15" customFormat="1">
      <c r="B524" s="171"/>
      <c r="D524" s="151" t="s">
        <v>201</v>
      </c>
      <c r="E524" s="172" t="s">
        <v>19</v>
      </c>
      <c r="F524" s="173" t="s">
        <v>207</v>
      </c>
      <c r="H524" s="174">
        <v>65.53</v>
      </c>
      <c r="I524" s="175"/>
      <c r="L524" s="171"/>
      <c r="M524" s="176"/>
      <c r="T524" s="177"/>
      <c r="AT524" s="172" t="s">
        <v>201</v>
      </c>
      <c r="AU524" s="172" t="s">
        <v>87</v>
      </c>
      <c r="AV524" s="15" t="s">
        <v>193</v>
      </c>
      <c r="AW524" s="15" t="s">
        <v>33</v>
      </c>
      <c r="AX524" s="15" t="s">
        <v>81</v>
      </c>
      <c r="AY524" s="172" t="s">
        <v>187</v>
      </c>
    </row>
    <row r="525" spans="2:65" s="1" customFormat="1" ht="24.15" customHeight="1">
      <c r="B525" s="33"/>
      <c r="C525" s="133" t="s">
        <v>695</v>
      </c>
      <c r="D525" s="133" t="s">
        <v>189</v>
      </c>
      <c r="E525" s="134" t="s">
        <v>696</v>
      </c>
      <c r="F525" s="135" t="s">
        <v>697</v>
      </c>
      <c r="G525" s="136" t="s">
        <v>138</v>
      </c>
      <c r="H525" s="137">
        <v>28.08</v>
      </c>
      <c r="I525" s="138"/>
      <c r="J525" s="139">
        <f>ROUND(I525*H525,2)</f>
        <v>0</v>
      </c>
      <c r="K525" s="135" t="s">
        <v>197</v>
      </c>
      <c r="L525" s="33"/>
      <c r="M525" s="140" t="s">
        <v>19</v>
      </c>
      <c r="N525" s="141" t="s">
        <v>46</v>
      </c>
      <c r="P525" s="142">
        <f>O525*H525</f>
        <v>0</v>
      </c>
      <c r="Q525" s="142">
        <v>0</v>
      </c>
      <c r="R525" s="142">
        <f>Q525*H525</f>
        <v>0</v>
      </c>
      <c r="S525" s="142">
        <v>5.94E-3</v>
      </c>
      <c r="T525" s="143">
        <f>S525*H525</f>
        <v>0.16679519999999998</v>
      </c>
      <c r="AR525" s="144" t="s">
        <v>320</v>
      </c>
      <c r="AT525" s="144" t="s">
        <v>189</v>
      </c>
      <c r="AU525" s="144" t="s">
        <v>87</v>
      </c>
      <c r="AY525" s="18" t="s">
        <v>187</v>
      </c>
      <c r="BE525" s="145">
        <f>IF(N525="základní",J525,0)</f>
        <v>0</v>
      </c>
      <c r="BF525" s="145">
        <f>IF(N525="snížená",J525,0)</f>
        <v>0</v>
      </c>
      <c r="BG525" s="145">
        <f>IF(N525="zákl. přenesená",J525,0)</f>
        <v>0</v>
      </c>
      <c r="BH525" s="145">
        <f>IF(N525="sníž. přenesená",J525,0)</f>
        <v>0</v>
      </c>
      <c r="BI525" s="145">
        <f>IF(N525="nulová",J525,0)</f>
        <v>0</v>
      </c>
      <c r="BJ525" s="18" t="s">
        <v>87</v>
      </c>
      <c r="BK525" s="145">
        <f>ROUND(I525*H525,2)</f>
        <v>0</v>
      </c>
      <c r="BL525" s="18" t="s">
        <v>320</v>
      </c>
      <c r="BM525" s="144" t="s">
        <v>698</v>
      </c>
    </row>
    <row r="526" spans="2:65" s="1" customFormat="1">
      <c r="B526" s="33"/>
      <c r="D526" s="146" t="s">
        <v>199</v>
      </c>
      <c r="F526" s="147" t="s">
        <v>699</v>
      </c>
      <c r="I526" s="148"/>
      <c r="L526" s="33"/>
      <c r="M526" s="149"/>
      <c r="T526" s="52"/>
      <c r="AT526" s="18" t="s">
        <v>199</v>
      </c>
      <c r="AU526" s="18" t="s">
        <v>87</v>
      </c>
    </row>
    <row r="527" spans="2:65" s="12" customFormat="1">
      <c r="B527" s="150"/>
      <c r="D527" s="151" t="s">
        <v>201</v>
      </c>
      <c r="E527" s="152" t="s">
        <v>19</v>
      </c>
      <c r="F527" s="153" t="s">
        <v>308</v>
      </c>
      <c r="H527" s="152" t="s">
        <v>19</v>
      </c>
      <c r="I527" s="154"/>
      <c r="L527" s="150"/>
      <c r="M527" s="155"/>
      <c r="T527" s="156"/>
      <c r="AT527" s="152" t="s">
        <v>201</v>
      </c>
      <c r="AU527" s="152" t="s">
        <v>87</v>
      </c>
      <c r="AV527" s="12" t="s">
        <v>81</v>
      </c>
      <c r="AW527" s="12" t="s">
        <v>33</v>
      </c>
      <c r="AX527" s="12" t="s">
        <v>74</v>
      </c>
      <c r="AY527" s="152" t="s">
        <v>187</v>
      </c>
    </row>
    <row r="528" spans="2:65" s="12" customFormat="1">
      <c r="B528" s="150"/>
      <c r="D528" s="151" t="s">
        <v>201</v>
      </c>
      <c r="E528" s="152" t="s">
        <v>19</v>
      </c>
      <c r="F528" s="153" t="s">
        <v>358</v>
      </c>
      <c r="H528" s="152" t="s">
        <v>19</v>
      </c>
      <c r="I528" s="154"/>
      <c r="L528" s="150"/>
      <c r="M528" s="155"/>
      <c r="T528" s="156"/>
      <c r="AT528" s="152" t="s">
        <v>201</v>
      </c>
      <c r="AU528" s="152" t="s">
        <v>87</v>
      </c>
      <c r="AV528" s="12" t="s">
        <v>81</v>
      </c>
      <c r="AW528" s="12" t="s">
        <v>33</v>
      </c>
      <c r="AX528" s="12" t="s">
        <v>74</v>
      </c>
      <c r="AY528" s="152" t="s">
        <v>187</v>
      </c>
    </row>
    <row r="529" spans="2:65" s="13" customFormat="1">
      <c r="B529" s="157"/>
      <c r="D529" s="151" t="s">
        <v>201</v>
      </c>
      <c r="E529" s="158" t="s">
        <v>19</v>
      </c>
      <c r="F529" s="159" t="s">
        <v>646</v>
      </c>
      <c r="H529" s="160">
        <v>28.08</v>
      </c>
      <c r="I529" s="161"/>
      <c r="L529" s="157"/>
      <c r="M529" s="162"/>
      <c r="T529" s="163"/>
      <c r="AT529" s="158" t="s">
        <v>201</v>
      </c>
      <c r="AU529" s="158" t="s">
        <v>87</v>
      </c>
      <c r="AV529" s="13" t="s">
        <v>87</v>
      </c>
      <c r="AW529" s="13" t="s">
        <v>33</v>
      </c>
      <c r="AX529" s="13" t="s">
        <v>74</v>
      </c>
      <c r="AY529" s="158" t="s">
        <v>187</v>
      </c>
    </row>
    <row r="530" spans="2:65" s="15" customFormat="1">
      <c r="B530" s="171"/>
      <c r="D530" s="151" t="s">
        <v>201</v>
      </c>
      <c r="E530" s="172" t="s">
        <v>19</v>
      </c>
      <c r="F530" s="173" t="s">
        <v>207</v>
      </c>
      <c r="H530" s="174">
        <v>28.08</v>
      </c>
      <c r="I530" s="175"/>
      <c r="L530" s="171"/>
      <c r="M530" s="176"/>
      <c r="T530" s="177"/>
      <c r="AT530" s="172" t="s">
        <v>201</v>
      </c>
      <c r="AU530" s="172" t="s">
        <v>87</v>
      </c>
      <c r="AV530" s="15" t="s">
        <v>193</v>
      </c>
      <c r="AW530" s="15" t="s">
        <v>33</v>
      </c>
      <c r="AX530" s="15" t="s">
        <v>81</v>
      </c>
      <c r="AY530" s="172" t="s">
        <v>187</v>
      </c>
    </row>
    <row r="531" spans="2:65" s="1" customFormat="1" ht="24.15" customHeight="1">
      <c r="B531" s="33"/>
      <c r="C531" s="133" t="s">
        <v>700</v>
      </c>
      <c r="D531" s="133" t="s">
        <v>189</v>
      </c>
      <c r="E531" s="134" t="s">
        <v>701</v>
      </c>
      <c r="F531" s="135" t="s">
        <v>702</v>
      </c>
      <c r="G531" s="136" t="s">
        <v>384</v>
      </c>
      <c r="H531" s="137">
        <v>36.450000000000003</v>
      </c>
      <c r="I531" s="138"/>
      <c r="J531" s="139">
        <f>ROUND(I531*H531,2)</f>
        <v>0</v>
      </c>
      <c r="K531" s="135" t="s">
        <v>197</v>
      </c>
      <c r="L531" s="33"/>
      <c r="M531" s="140" t="s">
        <v>19</v>
      </c>
      <c r="N531" s="141" t="s">
        <v>46</v>
      </c>
      <c r="P531" s="142">
        <f>O531*H531</f>
        <v>0</v>
      </c>
      <c r="Q531" s="142">
        <v>0</v>
      </c>
      <c r="R531" s="142">
        <f>Q531*H531</f>
        <v>0</v>
      </c>
      <c r="S531" s="142">
        <v>1.8699999999999999E-3</v>
      </c>
      <c r="T531" s="143">
        <f>S531*H531</f>
        <v>6.81615E-2</v>
      </c>
      <c r="AR531" s="144" t="s">
        <v>320</v>
      </c>
      <c r="AT531" s="144" t="s">
        <v>189</v>
      </c>
      <c r="AU531" s="144" t="s">
        <v>87</v>
      </c>
      <c r="AY531" s="18" t="s">
        <v>187</v>
      </c>
      <c r="BE531" s="145">
        <f>IF(N531="základní",J531,0)</f>
        <v>0</v>
      </c>
      <c r="BF531" s="145">
        <f>IF(N531="snížená",J531,0)</f>
        <v>0</v>
      </c>
      <c r="BG531" s="145">
        <f>IF(N531="zákl. přenesená",J531,0)</f>
        <v>0</v>
      </c>
      <c r="BH531" s="145">
        <f>IF(N531="sníž. přenesená",J531,0)</f>
        <v>0</v>
      </c>
      <c r="BI531" s="145">
        <f>IF(N531="nulová",J531,0)</f>
        <v>0</v>
      </c>
      <c r="BJ531" s="18" t="s">
        <v>87</v>
      </c>
      <c r="BK531" s="145">
        <f>ROUND(I531*H531,2)</f>
        <v>0</v>
      </c>
      <c r="BL531" s="18" t="s">
        <v>320</v>
      </c>
      <c r="BM531" s="144" t="s">
        <v>703</v>
      </c>
    </row>
    <row r="532" spans="2:65" s="1" customFormat="1">
      <c r="B532" s="33"/>
      <c r="D532" s="146" t="s">
        <v>199</v>
      </c>
      <c r="F532" s="147" t="s">
        <v>704</v>
      </c>
      <c r="I532" s="148"/>
      <c r="L532" s="33"/>
      <c r="M532" s="149"/>
      <c r="T532" s="52"/>
      <c r="AT532" s="18" t="s">
        <v>199</v>
      </c>
      <c r="AU532" s="18" t="s">
        <v>87</v>
      </c>
    </row>
    <row r="533" spans="2:65" s="12" customFormat="1">
      <c r="B533" s="150"/>
      <c r="D533" s="151" t="s">
        <v>201</v>
      </c>
      <c r="E533" s="152" t="s">
        <v>19</v>
      </c>
      <c r="F533" s="153" t="s">
        <v>692</v>
      </c>
      <c r="H533" s="152" t="s">
        <v>19</v>
      </c>
      <c r="I533" s="154"/>
      <c r="L533" s="150"/>
      <c r="M533" s="155"/>
      <c r="T533" s="156"/>
      <c r="AT533" s="152" t="s">
        <v>201</v>
      </c>
      <c r="AU533" s="152" t="s">
        <v>87</v>
      </c>
      <c r="AV533" s="12" t="s">
        <v>81</v>
      </c>
      <c r="AW533" s="12" t="s">
        <v>33</v>
      </c>
      <c r="AX533" s="12" t="s">
        <v>74</v>
      </c>
      <c r="AY533" s="152" t="s">
        <v>187</v>
      </c>
    </row>
    <row r="534" spans="2:65" s="12" customFormat="1">
      <c r="B534" s="150"/>
      <c r="D534" s="151" t="s">
        <v>201</v>
      </c>
      <c r="E534" s="152" t="s">
        <v>19</v>
      </c>
      <c r="F534" s="153" t="s">
        <v>358</v>
      </c>
      <c r="H534" s="152" t="s">
        <v>19</v>
      </c>
      <c r="I534" s="154"/>
      <c r="L534" s="150"/>
      <c r="M534" s="155"/>
      <c r="T534" s="156"/>
      <c r="AT534" s="152" t="s">
        <v>201</v>
      </c>
      <c r="AU534" s="152" t="s">
        <v>87</v>
      </c>
      <c r="AV534" s="12" t="s">
        <v>81</v>
      </c>
      <c r="AW534" s="12" t="s">
        <v>33</v>
      </c>
      <c r="AX534" s="12" t="s">
        <v>74</v>
      </c>
      <c r="AY534" s="152" t="s">
        <v>187</v>
      </c>
    </row>
    <row r="535" spans="2:65" s="13" customFormat="1">
      <c r="B535" s="157"/>
      <c r="D535" s="151" t="s">
        <v>201</v>
      </c>
      <c r="E535" s="158" t="s">
        <v>19</v>
      </c>
      <c r="F535" s="159" t="s">
        <v>705</v>
      </c>
      <c r="H535" s="160">
        <v>36.450000000000003</v>
      </c>
      <c r="I535" s="161"/>
      <c r="L535" s="157"/>
      <c r="M535" s="162"/>
      <c r="T535" s="163"/>
      <c r="AT535" s="158" t="s">
        <v>201</v>
      </c>
      <c r="AU535" s="158" t="s">
        <v>87</v>
      </c>
      <c r="AV535" s="13" t="s">
        <v>87</v>
      </c>
      <c r="AW535" s="13" t="s">
        <v>33</v>
      </c>
      <c r="AX535" s="13" t="s">
        <v>74</v>
      </c>
      <c r="AY535" s="158" t="s">
        <v>187</v>
      </c>
    </row>
    <row r="536" spans="2:65" s="15" customFormat="1">
      <c r="B536" s="171"/>
      <c r="D536" s="151" t="s">
        <v>201</v>
      </c>
      <c r="E536" s="172" t="s">
        <v>19</v>
      </c>
      <c r="F536" s="173" t="s">
        <v>207</v>
      </c>
      <c r="H536" s="174">
        <v>36.450000000000003</v>
      </c>
      <c r="I536" s="175"/>
      <c r="L536" s="171"/>
      <c r="M536" s="176"/>
      <c r="T536" s="177"/>
      <c r="AT536" s="172" t="s">
        <v>201</v>
      </c>
      <c r="AU536" s="172" t="s">
        <v>87</v>
      </c>
      <c r="AV536" s="15" t="s">
        <v>193</v>
      </c>
      <c r="AW536" s="15" t="s">
        <v>33</v>
      </c>
      <c r="AX536" s="15" t="s">
        <v>81</v>
      </c>
      <c r="AY536" s="172" t="s">
        <v>187</v>
      </c>
    </row>
    <row r="537" spans="2:65" s="1" customFormat="1" ht="24.15" customHeight="1">
      <c r="B537" s="33"/>
      <c r="C537" s="133" t="s">
        <v>706</v>
      </c>
      <c r="D537" s="133" t="s">
        <v>189</v>
      </c>
      <c r="E537" s="134" t="s">
        <v>707</v>
      </c>
      <c r="F537" s="135" t="s">
        <v>708</v>
      </c>
      <c r="G537" s="136" t="s">
        <v>384</v>
      </c>
      <c r="H537" s="137">
        <v>7</v>
      </c>
      <c r="I537" s="138"/>
      <c r="J537" s="139">
        <f>ROUND(I537*H537,2)</f>
        <v>0</v>
      </c>
      <c r="K537" s="135" t="s">
        <v>197</v>
      </c>
      <c r="L537" s="33"/>
      <c r="M537" s="140" t="s">
        <v>19</v>
      </c>
      <c r="N537" s="141" t="s">
        <v>46</v>
      </c>
      <c r="P537" s="142">
        <f>O537*H537</f>
        <v>0</v>
      </c>
      <c r="Q537" s="142">
        <v>0</v>
      </c>
      <c r="R537" s="142">
        <f>Q537*H537</f>
        <v>0</v>
      </c>
      <c r="S537" s="142">
        <v>3.48E-3</v>
      </c>
      <c r="T537" s="143">
        <f>S537*H537</f>
        <v>2.436E-2</v>
      </c>
      <c r="AR537" s="144" t="s">
        <v>320</v>
      </c>
      <c r="AT537" s="144" t="s">
        <v>189</v>
      </c>
      <c r="AU537" s="144" t="s">
        <v>87</v>
      </c>
      <c r="AY537" s="18" t="s">
        <v>187</v>
      </c>
      <c r="BE537" s="145">
        <f>IF(N537="základní",J537,0)</f>
        <v>0</v>
      </c>
      <c r="BF537" s="145">
        <f>IF(N537="snížená",J537,0)</f>
        <v>0</v>
      </c>
      <c r="BG537" s="145">
        <f>IF(N537="zákl. přenesená",J537,0)</f>
        <v>0</v>
      </c>
      <c r="BH537" s="145">
        <f>IF(N537="sníž. přenesená",J537,0)</f>
        <v>0</v>
      </c>
      <c r="BI537" s="145">
        <f>IF(N537="nulová",J537,0)</f>
        <v>0</v>
      </c>
      <c r="BJ537" s="18" t="s">
        <v>87</v>
      </c>
      <c r="BK537" s="145">
        <f>ROUND(I537*H537,2)</f>
        <v>0</v>
      </c>
      <c r="BL537" s="18" t="s">
        <v>320</v>
      </c>
      <c r="BM537" s="144" t="s">
        <v>709</v>
      </c>
    </row>
    <row r="538" spans="2:65" s="1" customFormat="1">
      <c r="B538" s="33"/>
      <c r="D538" s="146" t="s">
        <v>199</v>
      </c>
      <c r="F538" s="147" t="s">
        <v>710</v>
      </c>
      <c r="I538" s="148"/>
      <c r="L538" s="33"/>
      <c r="M538" s="149"/>
      <c r="T538" s="52"/>
      <c r="AT538" s="18" t="s">
        <v>199</v>
      </c>
      <c r="AU538" s="18" t="s">
        <v>87</v>
      </c>
    </row>
    <row r="539" spans="2:65" s="12" customFormat="1">
      <c r="B539" s="150"/>
      <c r="D539" s="151" t="s">
        <v>201</v>
      </c>
      <c r="E539" s="152" t="s">
        <v>19</v>
      </c>
      <c r="F539" s="153" t="s">
        <v>692</v>
      </c>
      <c r="H539" s="152" t="s">
        <v>19</v>
      </c>
      <c r="I539" s="154"/>
      <c r="L539" s="150"/>
      <c r="M539" s="155"/>
      <c r="T539" s="156"/>
      <c r="AT539" s="152" t="s">
        <v>201</v>
      </c>
      <c r="AU539" s="152" t="s">
        <v>87</v>
      </c>
      <c r="AV539" s="12" t="s">
        <v>81</v>
      </c>
      <c r="AW539" s="12" t="s">
        <v>33</v>
      </c>
      <c r="AX539" s="12" t="s">
        <v>74</v>
      </c>
      <c r="AY539" s="152" t="s">
        <v>187</v>
      </c>
    </row>
    <row r="540" spans="2:65" s="12" customFormat="1">
      <c r="B540" s="150"/>
      <c r="D540" s="151" t="s">
        <v>201</v>
      </c>
      <c r="E540" s="152" t="s">
        <v>19</v>
      </c>
      <c r="F540" s="153" t="s">
        <v>358</v>
      </c>
      <c r="H540" s="152" t="s">
        <v>19</v>
      </c>
      <c r="I540" s="154"/>
      <c r="L540" s="150"/>
      <c r="M540" s="155"/>
      <c r="T540" s="156"/>
      <c r="AT540" s="152" t="s">
        <v>201</v>
      </c>
      <c r="AU540" s="152" t="s">
        <v>87</v>
      </c>
      <c r="AV540" s="12" t="s">
        <v>81</v>
      </c>
      <c r="AW540" s="12" t="s">
        <v>33</v>
      </c>
      <c r="AX540" s="12" t="s">
        <v>74</v>
      </c>
      <c r="AY540" s="152" t="s">
        <v>187</v>
      </c>
    </row>
    <row r="541" spans="2:65" s="13" customFormat="1">
      <c r="B541" s="157"/>
      <c r="D541" s="151" t="s">
        <v>201</v>
      </c>
      <c r="E541" s="158" t="s">
        <v>19</v>
      </c>
      <c r="F541" s="159" t="s">
        <v>711</v>
      </c>
      <c r="H541" s="160">
        <v>7</v>
      </c>
      <c r="I541" s="161"/>
      <c r="L541" s="157"/>
      <c r="M541" s="162"/>
      <c r="T541" s="163"/>
      <c r="AT541" s="158" t="s">
        <v>201</v>
      </c>
      <c r="AU541" s="158" t="s">
        <v>87</v>
      </c>
      <c r="AV541" s="13" t="s">
        <v>87</v>
      </c>
      <c r="AW541" s="13" t="s">
        <v>33</v>
      </c>
      <c r="AX541" s="13" t="s">
        <v>74</v>
      </c>
      <c r="AY541" s="158" t="s">
        <v>187</v>
      </c>
    </row>
    <row r="542" spans="2:65" s="15" customFormat="1">
      <c r="B542" s="171"/>
      <c r="D542" s="151" t="s">
        <v>201</v>
      </c>
      <c r="E542" s="172" t="s">
        <v>19</v>
      </c>
      <c r="F542" s="173" t="s">
        <v>207</v>
      </c>
      <c r="H542" s="174">
        <v>7</v>
      </c>
      <c r="I542" s="175"/>
      <c r="L542" s="171"/>
      <c r="M542" s="176"/>
      <c r="T542" s="177"/>
      <c r="AT542" s="172" t="s">
        <v>201</v>
      </c>
      <c r="AU542" s="172" t="s">
        <v>87</v>
      </c>
      <c r="AV542" s="15" t="s">
        <v>193</v>
      </c>
      <c r="AW542" s="15" t="s">
        <v>33</v>
      </c>
      <c r="AX542" s="15" t="s">
        <v>81</v>
      </c>
      <c r="AY542" s="172" t="s">
        <v>187</v>
      </c>
    </row>
    <row r="543" spans="2:65" s="1" customFormat="1" ht="21.75" customHeight="1">
      <c r="B543" s="33"/>
      <c r="C543" s="133" t="s">
        <v>712</v>
      </c>
      <c r="D543" s="133" t="s">
        <v>189</v>
      </c>
      <c r="E543" s="134" t="s">
        <v>713</v>
      </c>
      <c r="F543" s="135" t="s">
        <v>714</v>
      </c>
      <c r="G543" s="136" t="s">
        <v>384</v>
      </c>
      <c r="H543" s="137">
        <v>42.52</v>
      </c>
      <c r="I543" s="138"/>
      <c r="J543" s="139">
        <f>ROUND(I543*H543,2)</f>
        <v>0</v>
      </c>
      <c r="K543" s="135" t="s">
        <v>197</v>
      </c>
      <c r="L543" s="33"/>
      <c r="M543" s="140" t="s">
        <v>19</v>
      </c>
      <c r="N543" s="141" t="s">
        <v>46</v>
      </c>
      <c r="P543" s="142">
        <f>O543*H543</f>
        <v>0</v>
      </c>
      <c r="Q543" s="142">
        <v>0</v>
      </c>
      <c r="R543" s="142">
        <f>Q543*H543</f>
        <v>0</v>
      </c>
      <c r="S543" s="142">
        <v>1.6999999999999999E-3</v>
      </c>
      <c r="T543" s="143">
        <f>S543*H543</f>
        <v>7.2284000000000001E-2</v>
      </c>
      <c r="AR543" s="144" t="s">
        <v>320</v>
      </c>
      <c r="AT543" s="144" t="s">
        <v>189</v>
      </c>
      <c r="AU543" s="144" t="s">
        <v>87</v>
      </c>
      <c r="AY543" s="18" t="s">
        <v>187</v>
      </c>
      <c r="BE543" s="145">
        <f>IF(N543="základní",J543,0)</f>
        <v>0</v>
      </c>
      <c r="BF543" s="145">
        <f>IF(N543="snížená",J543,0)</f>
        <v>0</v>
      </c>
      <c r="BG543" s="145">
        <f>IF(N543="zákl. přenesená",J543,0)</f>
        <v>0</v>
      </c>
      <c r="BH543" s="145">
        <f>IF(N543="sníž. přenesená",J543,0)</f>
        <v>0</v>
      </c>
      <c r="BI543" s="145">
        <f>IF(N543="nulová",J543,0)</f>
        <v>0</v>
      </c>
      <c r="BJ543" s="18" t="s">
        <v>87</v>
      </c>
      <c r="BK543" s="145">
        <f>ROUND(I543*H543,2)</f>
        <v>0</v>
      </c>
      <c r="BL543" s="18" t="s">
        <v>320</v>
      </c>
      <c r="BM543" s="144" t="s">
        <v>715</v>
      </c>
    </row>
    <row r="544" spans="2:65" s="1" customFormat="1">
      <c r="B544" s="33"/>
      <c r="D544" s="146" t="s">
        <v>199</v>
      </c>
      <c r="F544" s="147" t="s">
        <v>716</v>
      </c>
      <c r="I544" s="148"/>
      <c r="L544" s="33"/>
      <c r="M544" s="149"/>
      <c r="T544" s="52"/>
      <c r="AT544" s="18" t="s">
        <v>199</v>
      </c>
      <c r="AU544" s="18" t="s">
        <v>87</v>
      </c>
    </row>
    <row r="545" spans="2:65" s="12" customFormat="1">
      <c r="B545" s="150"/>
      <c r="D545" s="151" t="s">
        <v>201</v>
      </c>
      <c r="E545" s="152" t="s">
        <v>19</v>
      </c>
      <c r="F545" s="153" t="s">
        <v>692</v>
      </c>
      <c r="H545" s="152" t="s">
        <v>19</v>
      </c>
      <c r="I545" s="154"/>
      <c r="L545" s="150"/>
      <c r="M545" s="155"/>
      <c r="T545" s="156"/>
      <c r="AT545" s="152" t="s">
        <v>201</v>
      </c>
      <c r="AU545" s="152" t="s">
        <v>87</v>
      </c>
      <c r="AV545" s="12" t="s">
        <v>81</v>
      </c>
      <c r="AW545" s="12" t="s">
        <v>33</v>
      </c>
      <c r="AX545" s="12" t="s">
        <v>74</v>
      </c>
      <c r="AY545" s="152" t="s">
        <v>187</v>
      </c>
    </row>
    <row r="546" spans="2:65" s="13" customFormat="1">
      <c r="B546" s="157"/>
      <c r="D546" s="151" t="s">
        <v>201</v>
      </c>
      <c r="E546" s="158" t="s">
        <v>19</v>
      </c>
      <c r="F546" s="159" t="s">
        <v>717</v>
      </c>
      <c r="H546" s="160">
        <v>37.119999999999997</v>
      </c>
      <c r="I546" s="161"/>
      <c r="L546" s="157"/>
      <c r="M546" s="162"/>
      <c r="T546" s="163"/>
      <c r="AT546" s="158" t="s">
        <v>201</v>
      </c>
      <c r="AU546" s="158" t="s">
        <v>87</v>
      </c>
      <c r="AV546" s="13" t="s">
        <v>87</v>
      </c>
      <c r="AW546" s="13" t="s">
        <v>33</v>
      </c>
      <c r="AX546" s="13" t="s">
        <v>74</v>
      </c>
      <c r="AY546" s="158" t="s">
        <v>187</v>
      </c>
    </row>
    <row r="547" spans="2:65" s="13" customFormat="1">
      <c r="B547" s="157"/>
      <c r="D547" s="151" t="s">
        <v>201</v>
      </c>
      <c r="E547" s="158" t="s">
        <v>19</v>
      </c>
      <c r="F547" s="159" t="s">
        <v>718</v>
      </c>
      <c r="H547" s="160">
        <v>5.4</v>
      </c>
      <c r="I547" s="161"/>
      <c r="L547" s="157"/>
      <c r="M547" s="162"/>
      <c r="T547" s="163"/>
      <c r="AT547" s="158" t="s">
        <v>201</v>
      </c>
      <c r="AU547" s="158" t="s">
        <v>87</v>
      </c>
      <c r="AV547" s="13" t="s">
        <v>87</v>
      </c>
      <c r="AW547" s="13" t="s">
        <v>33</v>
      </c>
      <c r="AX547" s="13" t="s">
        <v>74</v>
      </c>
      <c r="AY547" s="158" t="s">
        <v>187</v>
      </c>
    </row>
    <row r="548" spans="2:65" s="15" customFormat="1">
      <c r="B548" s="171"/>
      <c r="D548" s="151" t="s">
        <v>201</v>
      </c>
      <c r="E548" s="172" t="s">
        <v>19</v>
      </c>
      <c r="F548" s="173" t="s">
        <v>207</v>
      </c>
      <c r="H548" s="174">
        <v>42.52</v>
      </c>
      <c r="I548" s="175"/>
      <c r="L548" s="171"/>
      <c r="M548" s="176"/>
      <c r="T548" s="177"/>
      <c r="AT548" s="172" t="s">
        <v>201</v>
      </c>
      <c r="AU548" s="172" t="s">
        <v>87</v>
      </c>
      <c r="AV548" s="15" t="s">
        <v>193</v>
      </c>
      <c r="AW548" s="15" t="s">
        <v>33</v>
      </c>
      <c r="AX548" s="15" t="s">
        <v>81</v>
      </c>
      <c r="AY548" s="172" t="s">
        <v>187</v>
      </c>
    </row>
    <row r="549" spans="2:65" s="1" customFormat="1" ht="24.15" customHeight="1">
      <c r="B549" s="33"/>
      <c r="C549" s="133" t="s">
        <v>719</v>
      </c>
      <c r="D549" s="133" t="s">
        <v>189</v>
      </c>
      <c r="E549" s="134" t="s">
        <v>720</v>
      </c>
      <c r="F549" s="135" t="s">
        <v>721</v>
      </c>
      <c r="G549" s="136" t="s">
        <v>384</v>
      </c>
      <c r="H549" s="137">
        <v>65.53</v>
      </c>
      <c r="I549" s="138"/>
      <c r="J549" s="139">
        <f>ROUND(I549*H549,2)</f>
        <v>0</v>
      </c>
      <c r="K549" s="135" t="s">
        <v>197</v>
      </c>
      <c r="L549" s="33"/>
      <c r="M549" s="140" t="s">
        <v>19</v>
      </c>
      <c r="N549" s="141" t="s">
        <v>46</v>
      </c>
      <c r="P549" s="142">
        <f>O549*H549</f>
        <v>0</v>
      </c>
      <c r="Q549" s="142">
        <v>0</v>
      </c>
      <c r="R549" s="142">
        <f>Q549*H549</f>
        <v>0</v>
      </c>
      <c r="S549" s="142">
        <v>1.7700000000000001E-3</v>
      </c>
      <c r="T549" s="143">
        <f>S549*H549</f>
        <v>0.11598810000000001</v>
      </c>
      <c r="AR549" s="144" t="s">
        <v>320</v>
      </c>
      <c r="AT549" s="144" t="s">
        <v>189</v>
      </c>
      <c r="AU549" s="144" t="s">
        <v>87</v>
      </c>
      <c r="AY549" s="18" t="s">
        <v>187</v>
      </c>
      <c r="BE549" s="145">
        <f>IF(N549="základní",J549,0)</f>
        <v>0</v>
      </c>
      <c r="BF549" s="145">
        <f>IF(N549="snížená",J549,0)</f>
        <v>0</v>
      </c>
      <c r="BG549" s="145">
        <f>IF(N549="zákl. přenesená",J549,0)</f>
        <v>0</v>
      </c>
      <c r="BH549" s="145">
        <f>IF(N549="sníž. přenesená",J549,0)</f>
        <v>0</v>
      </c>
      <c r="BI549" s="145">
        <f>IF(N549="nulová",J549,0)</f>
        <v>0</v>
      </c>
      <c r="BJ549" s="18" t="s">
        <v>87</v>
      </c>
      <c r="BK549" s="145">
        <f>ROUND(I549*H549,2)</f>
        <v>0</v>
      </c>
      <c r="BL549" s="18" t="s">
        <v>320</v>
      </c>
      <c r="BM549" s="144" t="s">
        <v>722</v>
      </c>
    </row>
    <row r="550" spans="2:65" s="1" customFormat="1">
      <c r="B550" s="33"/>
      <c r="D550" s="146" t="s">
        <v>199</v>
      </c>
      <c r="F550" s="147" t="s">
        <v>723</v>
      </c>
      <c r="I550" s="148"/>
      <c r="L550" s="33"/>
      <c r="M550" s="149"/>
      <c r="T550" s="52"/>
      <c r="AT550" s="18" t="s">
        <v>199</v>
      </c>
      <c r="AU550" s="18" t="s">
        <v>87</v>
      </c>
    </row>
    <row r="551" spans="2:65" s="12" customFormat="1">
      <c r="B551" s="150"/>
      <c r="D551" s="151" t="s">
        <v>201</v>
      </c>
      <c r="E551" s="152" t="s">
        <v>19</v>
      </c>
      <c r="F551" s="153" t="s">
        <v>692</v>
      </c>
      <c r="H551" s="152" t="s">
        <v>19</v>
      </c>
      <c r="I551" s="154"/>
      <c r="L551" s="150"/>
      <c r="M551" s="155"/>
      <c r="T551" s="156"/>
      <c r="AT551" s="152" t="s">
        <v>201</v>
      </c>
      <c r="AU551" s="152" t="s">
        <v>87</v>
      </c>
      <c r="AV551" s="12" t="s">
        <v>81</v>
      </c>
      <c r="AW551" s="12" t="s">
        <v>33</v>
      </c>
      <c r="AX551" s="12" t="s">
        <v>74</v>
      </c>
      <c r="AY551" s="152" t="s">
        <v>187</v>
      </c>
    </row>
    <row r="552" spans="2:65" s="12" customFormat="1">
      <c r="B552" s="150"/>
      <c r="D552" s="151" t="s">
        <v>201</v>
      </c>
      <c r="E552" s="152" t="s">
        <v>19</v>
      </c>
      <c r="F552" s="153" t="s">
        <v>358</v>
      </c>
      <c r="H552" s="152" t="s">
        <v>19</v>
      </c>
      <c r="I552" s="154"/>
      <c r="L552" s="150"/>
      <c r="M552" s="155"/>
      <c r="T552" s="156"/>
      <c r="AT552" s="152" t="s">
        <v>201</v>
      </c>
      <c r="AU552" s="152" t="s">
        <v>87</v>
      </c>
      <c r="AV552" s="12" t="s">
        <v>81</v>
      </c>
      <c r="AW552" s="12" t="s">
        <v>33</v>
      </c>
      <c r="AX552" s="12" t="s">
        <v>74</v>
      </c>
      <c r="AY552" s="152" t="s">
        <v>187</v>
      </c>
    </row>
    <row r="553" spans="2:65" s="13" customFormat="1">
      <c r="B553" s="157"/>
      <c r="D553" s="151" t="s">
        <v>201</v>
      </c>
      <c r="E553" s="158" t="s">
        <v>19</v>
      </c>
      <c r="F553" s="159" t="s">
        <v>693</v>
      </c>
      <c r="H553" s="160">
        <v>60.55</v>
      </c>
      <c r="I553" s="161"/>
      <c r="L553" s="157"/>
      <c r="M553" s="162"/>
      <c r="T553" s="163"/>
      <c r="AT553" s="158" t="s">
        <v>201</v>
      </c>
      <c r="AU553" s="158" t="s">
        <v>87</v>
      </c>
      <c r="AV553" s="13" t="s">
        <v>87</v>
      </c>
      <c r="AW553" s="13" t="s">
        <v>33</v>
      </c>
      <c r="AX553" s="13" t="s">
        <v>74</v>
      </c>
      <c r="AY553" s="158" t="s">
        <v>187</v>
      </c>
    </row>
    <row r="554" spans="2:65" s="13" customFormat="1">
      <c r="B554" s="157"/>
      <c r="D554" s="151" t="s">
        <v>201</v>
      </c>
      <c r="E554" s="158" t="s">
        <v>19</v>
      </c>
      <c r="F554" s="159" t="s">
        <v>694</v>
      </c>
      <c r="H554" s="160">
        <v>4.9800000000000004</v>
      </c>
      <c r="I554" s="161"/>
      <c r="L554" s="157"/>
      <c r="M554" s="162"/>
      <c r="T554" s="163"/>
      <c r="AT554" s="158" t="s">
        <v>201</v>
      </c>
      <c r="AU554" s="158" t="s">
        <v>87</v>
      </c>
      <c r="AV554" s="13" t="s">
        <v>87</v>
      </c>
      <c r="AW554" s="13" t="s">
        <v>33</v>
      </c>
      <c r="AX554" s="13" t="s">
        <v>74</v>
      </c>
      <c r="AY554" s="158" t="s">
        <v>187</v>
      </c>
    </row>
    <row r="555" spans="2:65" s="15" customFormat="1">
      <c r="B555" s="171"/>
      <c r="D555" s="151" t="s">
        <v>201</v>
      </c>
      <c r="E555" s="172" t="s">
        <v>19</v>
      </c>
      <c r="F555" s="173" t="s">
        <v>207</v>
      </c>
      <c r="H555" s="174">
        <v>65.53</v>
      </c>
      <c r="I555" s="175"/>
      <c r="L555" s="171"/>
      <c r="M555" s="176"/>
      <c r="T555" s="177"/>
      <c r="AT555" s="172" t="s">
        <v>201</v>
      </c>
      <c r="AU555" s="172" t="s">
        <v>87</v>
      </c>
      <c r="AV555" s="15" t="s">
        <v>193</v>
      </c>
      <c r="AW555" s="15" t="s">
        <v>33</v>
      </c>
      <c r="AX555" s="15" t="s">
        <v>81</v>
      </c>
      <c r="AY555" s="172" t="s">
        <v>187</v>
      </c>
    </row>
    <row r="556" spans="2:65" s="1" customFormat="1" ht="24.15" customHeight="1">
      <c r="B556" s="33"/>
      <c r="C556" s="133" t="s">
        <v>724</v>
      </c>
      <c r="D556" s="133" t="s">
        <v>189</v>
      </c>
      <c r="E556" s="134" t="s">
        <v>725</v>
      </c>
      <c r="F556" s="135" t="s">
        <v>726</v>
      </c>
      <c r="G556" s="136" t="s">
        <v>384</v>
      </c>
      <c r="H556" s="137">
        <v>25</v>
      </c>
      <c r="I556" s="138"/>
      <c r="J556" s="139">
        <f>ROUND(I556*H556,2)</f>
        <v>0</v>
      </c>
      <c r="K556" s="135" t="s">
        <v>197</v>
      </c>
      <c r="L556" s="33"/>
      <c r="M556" s="140" t="s">
        <v>19</v>
      </c>
      <c r="N556" s="141" t="s">
        <v>46</v>
      </c>
      <c r="P556" s="142">
        <f>O556*H556</f>
        <v>0</v>
      </c>
      <c r="Q556" s="142">
        <v>0</v>
      </c>
      <c r="R556" s="142">
        <f>Q556*H556</f>
        <v>0</v>
      </c>
      <c r="S556" s="142">
        <v>1.67E-3</v>
      </c>
      <c r="T556" s="143">
        <f>S556*H556</f>
        <v>4.1750000000000002E-2</v>
      </c>
      <c r="AR556" s="144" t="s">
        <v>320</v>
      </c>
      <c r="AT556" s="144" t="s">
        <v>189</v>
      </c>
      <c r="AU556" s="144" t="s">
        <v>87</v>
      </c>
      <c r="AY556" s="18" t="s">
        <v>187</v>
      </c>
      <c r="BE556" s="145">
        <f>IF(N556="základní",J556,0)</f>
        <v>0</v>
      </c>
      <c r="BF556" s="145">
        <f>IF(N556="snížená",J556,0)</f>
        <v>0</v>
      </c>
      <c r="BG556" s="145">
        <f>IF(N556="zákl. přenesená",J556,0)</f>
        <v>0</v>
      </c>
      <c r="BH556" s="145">
        <f>IF(N556="sníž. přenesená",J556,0)</f>
        <v>0</v>
      </c>
      <c r="BI556" s="145">
        <f>IF(N556="nulová",J556,0)</f>
        <v>0</v>
      </c>
      <c r="BJ556" s="18" t="s">
        <v>87</v>
      </c>
      <c r="BK556" s="145">
        <f>ROUND(I556*H556,2)</f>
        <v>0</v>
      </c>
      <c r="BL556" s="18" t="s">
        <v>320</v>
      </c>
      <c r="BM556" s="144" t="s">
        <v>727</v>
      </c>
    </row>
    <row r="557" spans="2:65" s="1" customFormat="1">
      <c r="B557" s="33"/>
      <c r="D557" s="146" t="s">
        <v>199</v>
      </c>
      <c r="F557" s="147" t="s">
        <v>728</v>
      </c>
      <c r="I557" s="148"/>
      <c r="L557" s="33"/>
      <c r="M557" s="149"/>
      <c r="T557" s="52"/>
      <c r="AT557" s="18" t="s">
        <v>199</v>
      </c>
      <c r="AU557" s="18" t="s">
        <v>87</v>
      </c>
    </row>
    <row r="558" spans="2:65" s="12" customFormat="1">
      <c r="B558" s="150"/>
      <c r="D558" s="151" t="s">
        <v>201</v>
      </c>
      <c r="E558" s="152" t="s">
        <v>19</v>
      </c>
      <c r="F558" s="153" t="s">
        <v>202</v>
      </c>
      <c r="H558" s="152" t="s">
        <v>19</v>
      </c>
      <c r="I558" s="154"/>
      <c r="L558" s="150"/>
      <c r="M558" s="155"/>
      <c r="T558" s="156"/>
      <c r="AT558" s="152" t="s">
        <v>201</v>
      </c>
      <c r="AU558" s="152" t="s">
        <v>87</v>
      </c>
      <c r="AV558" s="12" t="s">
        <v>81</v>
      </c>
      <c r="AW558" s="12" t="s">
        <v>33</v>
      </c>
      <c r="AX558" s="12" t="s">
        <v>74</v>
      </c>
      <c r="AY558" s="152" t="s">
        <v>187</v>
      </c>
    </row>
    <row r="559" spans="2:65" s="12" customFormat="1">
      <c r="B559" s="150"/>
      <c r="D559" s="151" t="s">
        <v>201</v>
      </c>
      <c r="E559" s="152" t="s">
        <v>19</v>
      </c>
      <c r="F559" s="153" t="s">
        <v>308</v>
      </c>
      <c r="H559" s="152" t="s">
        <v>19</v>
      </c>
      <c r="I559" s="154"/>
      <c r="L559" s="150"/>
      <c r="M559" s="155"/>
      <c r="T559" s="156"/>
      <c r="AT559" s="152" t="s">
        <v>201</v>
      </c>
      <c r="AU559" s="152" t="s">
        <v>87</v>
      </c>
      <c r="AV559" s="12" t="s">
        <v>81</v>
      </c>
      <c r="AW559" s="12" t="s">
        <v>33</v>
      </c>
      <c r="AX559" s="12" t="s">
        <v>74</v>
      </c>
      <c r="AY559" s="152" t="s">
        <v>187</v>
      </c>
    </row>
    <row r="560" spans="2:65" s="13" customFormat="1" ht="20.399999999999999">
      <c r="B560" s="157"/>
      <c r="D560" s="151" t="s">
        <v>201</v>
      </c>
      <c r="E560" s="158" t="s">
        <v>19</v>
      </c>
      <c r="F560" s="159" t="s">
        <v>729</v>
      </c>
      <c r="H560" s="160">
        <v>21.94</v>
      </c>
      <c r="I560" s="161"/>
      <c r="L560" s="157"/>
      <c r="M560" s="162"/>
      <c r="T560" s="163"/>
      <c r="AT560" s="158" t="s">
        <v>201</v>
      </c>
      <c r="AU560" s="158" t="s">
        <v>87</v>
      </c>
      <c r="AV560" s="13" t="s">
        <v>87</v>
      </c>
      <c r="AW560" s="13" t="s">
        <v>33</v>
      </c>
      <c r="AX560" s="13" t="s">
        <v>74</v>
      </c>
      <c r="AY560" s="158" t="s">
        <v>187</v>
      </c>
    </row>
    <row r="561" spans="2:65" s="13" customFormat="1">
      <c r="B561" s="157"/>
      <c r="D561" s="151" t="s">
        <v>201</v>
      </c>
      <c r="E561" s="158" t="s">
        <v>19</v>
      </c>
      <c r="F561" s="159" t="s">
        <v>730</v>
      </c>
      <c r="H561" s="160">
        <v>3.06</v>
      </c>
      <c r="I561" s="161"/>
      <c r="L561" s="157"/>
      <c r="M561" s="162"/>
      <c r="T561" s="163"/>
      <c r="AT561" s="158" t="s">
        <v>201</v>
      </c>
      <c r="AU561" s="158" t="s">
        <v>87</v>
      </c>
      <c r="AV561" s="13" t="s">
        <v>87</v>
      </c>
      <c r="AW561" s="13" t="s">
        <v>33</v>
      </c>
      <c r="AX561" s="13" t="s">
        <v>74</v>
      </c>
      <c r="AY561" s="158" t="s">
        <v>187</v>
      </c>
    </row>
    <row r="562" spans="2:65" s="15" customFormat="1">
      <c r="B562" s="171"/>
      <c r="D562" s="151" t="s">
        <v>201</v>
      </c>
      <c r="E562" s="172" t="s">
        <v>19</v>
      </c>
      <c r="F562" s="173" t="s">
        <v>207</v>
      </c>
      <c r="H562" s="174">
        <v>25</v>
      </c>
      <c r="I562" s="175"/>
      <c r="L562" s="171"/>
      <c r="M562" s="176"/>
      <c r="T562" s="177"/>
      <c r="AT562" s="172" t="s">
        <v>201</v>
      </c>
      <c r="AU562" s="172" t="s">
        <v>87</v>
      </c>
      <c r="AV562" s="15" t="s">
        <v>193</v>
      </c>
      <c r="AW562" s="15" t="s">
        <v>33</v>
      </c>
      <c r="AX562" s="15" t="s">
        <v>81</v>
      </c>
      <c r="AY562" s="172" t="s">
        <v>187</v>
      </c>
    </row>
    <row r="563" spans="2:65" s="1" customFormat="1" ht="24.15" customHeight="1">
      <c r="B563" s="33"/>
      <c r="C563" s="133" t="s">
        <v>731</v>
      </c>
      <c r="D563" s="133" t="s">
        <v>189</v>
      </c>
      <c r="E563" s="134" t="s">
        <v>732</v>
      </c>
      <c r="F563" s="135" t="s">
        <v>733</v>
      </c>
      <c r="G563" s="136" t="s">
        <v>384</v>
      </c>
      <c r="H563" s="137">
        <v>65.53</v>
      </c>
      <c r="I563" s="138"/>
      <c r="J563" s="139">
        <f>ROUND(I563*H563,2)</f>
        <v>0</v>
      </c>
      <c r="K563" s="135" t="s">
        <v>197</v>
      </c>
      <c r="L563" s="33"/>
      <c r="M563" s="140" t="s">
        <v>19</v>
      </c>
      <c r="N563" s="141" t="s">
        <v>46</v>
      </c>
      <c r="P563" s="142">
        <f>O563*H563</f>
        <v>0</v>
      </c>
      <c r="Q563" s="142">
        <v>0</v>
      </c>
      <c r="R563" s="142">
        <f>Q563*H563</f>
        <v>0</v>
      </c>
      <c r="S563" s="142">
        <v>2.5999999999999999E-3</v>
      </c>
      <c r="T563" s="143">
        <f>S563*H563</f>
        <v>0.170378</v>
      </c>
      <c r="AR563" s="144" t="s">
        <v>320</v>
      </c>
      <c r="AT563" s="144" t="s">
        <v>189</v>
      </c>
      <c r="AU563" s="144" t="s">
        <v>87</v>
      </c>
      <c r="AY563" s="18" t="s">
        <v>187</v>
      </c>
      <c r="BE563" s="145">
        <f>IF(N563="základní",J563,0)</f>
        <v>0</v>
      </c>
      <c r="BF563" s="145">
        <f>IF(N563="snížená",J563,0)</f>
        <v>0</v>
      </c>
      <c r="BG563" s="145">
        <f>IF(N563="zákl. přenesená",J563,0)</f>
        <v>0</v>
      </c>
      <c r="BH563" s="145">
        <f>IF(N563="sníž. přenesená",J563,0)</f>
        <v>0</v>
      </c>
      <c r="BI563" s="145">
        <f>IF(N563="nulová",J563,0)</f>
        <v>0</v>
      </c>
      <c r="BJ563" s="18" t="s">
        <v>87</v>
      </c>
      <c r="BK563" s="145">
        <f>ROUND(I563*H563,2)</f>
        <v>0</v>
      </c>
      <c r="BL563" s="18" t="s">
        <v>320</v>
      </c>
      <c r="BM563" s="144" t="s">
        <v>734</v>
      </c>
    </row>
    <row r="564" spans="2:65" s="1" customFormat="1">
      <c r="B564" s="33"/>
      <c r="D564" s="146" t="s">
        <v>199</v>
      </c>
      <c r="F564" s="147" t="s">
        <v>735</v>
      </c>
      <c r="I564" s="148"/>
      <c r="L564" s="33"/>
      <c r="M564" s="149"/>
      <c r="T564" s="52"/>
      <c r="AT564" s="18" t="s">
        <v>199</v>
      </c>
      <c r="AU564" s="18" t="s">
        <v>87</v>
      </c>
    </row>
    <row r="565" spans="2:65" s="12" customFormat="1">
      <c r="B565" s="150"/>
      <c r="D565" s="151" t="s">
        <v>201</v>
      </c>
      <c r="E565" s="152" t="s">
        <v>19</v>
      </c>
      <c r="F565" s="153" t="s">
        <v>692</v>
      </c>
      <c r="H565" s="152" t="s">
        <v>19</v>
      </c>
      <c r="I565" s="154"/>
      <c r="L565" s="150"/>
      <c r="M565" s="155"/>
      <c r="T565" s="156"/>
      <c r="AT565" s="152" t="s">
        <v>201</v>
      </c>
      <c r="AU565" s="152" t="s">
        <v>87</v>
      </c>
      <c r="AV565" s="12" t="s">
        <v>81</v>
      </c>
      <c r="AW565" s="12" t="s">
        <v>33</v>
      </c>
      <c r="AX565" s="12" t="s">
        <v>74</v>
      </c>
      <c r="AY565" s="152" t="s">
        <v>187</v>
      </c>
    </row>
    <row r="566" spans="2:65" s="12" customFormat="1">
      <c r="B566" s="150"/>
      <c r="D566" s="151" t="s">
        <v>201</v>
      </c>
      <c r="E566" s="152" t="s">
        <v>19</v>
      </c>
      <c r="F566" s="153" t="s">
        <v>358</v>
      </c>
      <c r="H566" s="152" t="s">
        <v>19</v>
      </c>
      <c r="I566" s="154"/>
      <c r="L566" s="150"/>
      <c r="M566" s="155"/>
      <c r="T566" s="156"/>
      <c r="AT566" s="152" t="s">
        <v>201</v>
      </c>
      <c r="AU566" s="152" t="s">
        <v>87</v>
      </c>
      <c r="AV566" s="12" t="s">
        <v>81</v>
      </c>
      <c r="AW566" s="12" t="s">
        <v>33</v>
      </c>
      <c r="AX566" s="12" t="s">
        <v>74</v>
      </c>
      <c r="AY566" s="152" t="s">
        <v>187</v>
      </c>
    </row>
    <row r="567" spans="2:65" s="13" customFormat="1">
      <c r="B567" s="157"/>
      <c r="D567" s="151" t="s">
        <v>201</v>
      </c>
      <c r="E567" s="158" t="s">
        <v>19</v>
      </c>
      <c r="F567" s="159" t="s">
        <v>693</v>
      </c>
      <c r="H567" s="160">
        <v>60.55</v>
      </c>
      <c r="I567" s="161"/>
      <c r="L567" s="157"/>
      <c r="M567" s="162"/>
      <c r="T567" s="163"/>
      <c r="AT567" s="158" t="s">
        <v>201</v>
      </c>
      <c r="AU567" s="158" t="s">
        <v>87</v>
      </c>
      <c r="AV567" s="13" t="s">
        <v>87</v>
      </c>
      <c r="AW567" s="13" t="s">
        <v>33</v>
      </c>
      <c r="AX567" s="13" t="s">
        <v>74</v>
      </c>
      <c r="AY567" s="158" t="s">
        <v>187</v>
      </c>
    </row>
    <row r="568" spans="2:65" s="13" customFormat="1">
      <c r="B568" s="157"/>
      <c r="D568" s="151" t="s">
        <v>201</v>
      </c>
      <c r="E568" s="158" t="s">
        <v>19</v>
      </c>
      <c r="F568" s="159" t="s">
        <v>694</v>
      </c>
      <c r="H568" s="160">
        <v>4.9800000000000004</v>
      </c>
      <c r="I568" s="161"/>
      <c r="L568" s="157"/>
      <c r="M568" s="162"/>
      <c r="T568" s="163"/>
      <c r="AT568" s="158" t="s">
        <v>201</v>
      </c>
      <c r="AU568" s="158" t="s">
        <v>87</v>
      </c>
      <c r="AV568" s="13" t="s">
        <v>87</v>
      </c>
      <c r="AW568" s="13" t="s">
        <v>33</v>
      </c>
      <c r="AX568" s="13" t="s">
        <v>74</v>
      </c>
      <c r="AY568" s="158" t="s">
        <v>187</v>
      </c>
    </row>
    <row r="569" spans="2:65" s="15" customFormat="1">
      <c r="B569" s="171"/>
      <c r="D569" s="151" t="s">
        <v>201</v>
      </c>
      <c r="E569" s="172" t="s">
        <v>19</v>
      </c>
      <c r="F569" s="173" t="s">
        <v>207</v>
      </c>
      <c r="H569" s="174">
        <v>65.53</v>
      </c>
      <c r="I569" s="175"/>
      <c r="L569" s="171"/>
      <c r="M569" s="176"/>
      <c r="T569" s="177"/>
      <c r="AT569" s="172" t="s">
        <v>201</v>
      </c>
      <c r="AU569" s="172" t="s">
        <v>87</v>
      </c>
      <c r="AV569" s="15" t="s">
        <v>193</v>
      </c>
      <c r="AW569" s="15" t="s">
        <v>33</v>
      </c>
      <c r="AX569" s="15" t="s">
        <v>81</v>
      </c>
      <c r="AY569" s="172" t="s">
        <v>187</v>
      </c>
    </row>
    <row r="570" spans="2:65" s="1" customFormat="1" ht="16.5" customHeight="1">
      <c r="B570" s="33"/>
      <c r="C570" s="133" t="s">
        <v>736</v>
      </c>
      <c r="D570" s="133" t="s">
        <v>189</v>
      </c>
      <c r="E570" s="134" t="s">
        <v>737</v>
      </c>
      <c r="F570" s="135" t="s">
        <v>738</v>
      </c>
      <c r="G570" s="136" t="s">
        <v>384</v>
      </c>
      <c r="H570" s="137">
        <v>20.71</v>
      </c>
      <c r="I570" s="138"/>
      <c r="J570" s="139">
        <f>ROUND(I570*H570,2)</f>
        <v>0</v>
      </c>
      <c r="K570" s="135" t="s">
        <v>197</v>
      </c>
      <c r="L570" s="33"/>
      <c r="M570" s="140" t="s">
        <v>19</v>
      </c>
      <c r="N570" s="141" t="s">
        <v>46</v>
      </c>
      <c r="P570" s="142">
        <f>O570*H570</f>
        <v>0</v>
      </c>
      <c r="Q570" s="142">
        <v>0</v>
      </c>
      <c r="R570" s="142">
        <f>Q570*H570</f>
        <v>0</v>
      </c>
      <c r="S570" s="142">
        <v>3.9399999999999999E-3</v>
      </c>
      <c r="T570" s="143">
        <f>S570*H570</f>
        <v>8.15974E-2</v>
      </c>
      <c r="AR570" s="144" t="s">
        <v>320</v>
      </c>
      <c r="AT570" s="144" t="s">
        <v>189</v>
      </c>
      <c r="AU570" s="144" t="s">
        <v>87</v>
      </c>
      <c r="AY570" s="18" t="s">
        <v>187</v>
      </c>
      <c r="BE570" s="145">
        <f>IF(N570="základní",J570,0)</f>
        <v>0</v>
      </c>
      <c r="BF570" s="145">
        <f>IF(N570="snížená",J570,0)</f>
        <v>0</v>
      </c>
      <c r="BG570" s="145">
        <f>IF(N570="zákl. přenesená",J570,0)</f>
        <v>0</v>
      </c>
      <c r="BH570" s="145">
        <f>IF(N570="sníž. přenesená",J570,0)</f>
        <v>0</v>
      </c>
      <c r="BI570" s="145">
        <f>IF(N570="nulová",J570,0)</f>
        <v>0</v>
      </c>
      <c r="BJ570" s="18" t="s">
        <v>87</v>
      </c>
      <c r="BK570" s="145">
        <f>ROUND(I570*H570,2)</f>
        <v>0</v>
      </c>
      <c r="BL570" s="18" t="s">
        <v>320</v>
      </c>
      <c r="BM570" s="144" t="s">
        <v>739</v>
      </c>
    </row>
    <row r="571" spans="2:65" s="1" customFormat="1">
      <c r="B571" s="33"/>
      <c r="D571" s="146" t="s">
        <v>199</v>
      </c>
      <c r="F571" s="147" t="s">
        <v>740</v>
      </c>
      <c r="I571" s="148"/>
      <c r="L571" s="33"/>
      <c r="M571" s="149"/>
      <c r="T571" s="52"/>
      <c r="AT571" s="18" t="s">
        <v>199</v>
      </c>
      <c r="AU571" s="18" t="s">
        <v>87</v>
      </c>
    </row>
    <row r="572" spans="2:65" s="12" customFormat="1">
      <c r="B572" s="150"/>
      <c r="D572" s="151" t="s">
        <v>201</v>
      </c>
      <c r="E572" s="152" t="s">
        <v>19</v>
      </c>
      <c r="F572" s="153" t="s">
        <v>692</v>
      </c>
      <c r="H572" s="152" t="s">
        <v>19</v>
      </c>
      <c r="I572" s="154"/>
      <c r="L572" s="150"/>
      <c r="M572" s="155"/>
      <c r="T572" s="156"/>
      <c r="AT572" s="152" t="s">
        <v>201</v>
      </c>
      <c r="AU572" s="152" t="s">
        <v>87</v>
      </c>
      <c r="AV572" s="12" t="s">
        <v>81</v>
      </c>
      <c r="AW572" s="12" t="s">
        <v>33</v>
      </c>
      <c r="AX572" s="12" t="s">
        <v>74</v>
      </c>
      <c r="AY572" s="152" t="s">
        <v>187</v>
      </c>
    </row>
    <row r="573" spans="2:65" s="12" customFormat="1">
      <c r="B573" s="150"/>
      <c r="D573" s="151" t="s">
        <v>201</v>
      </c>
      <c r="E573" s="152" t="s">
        <v>19</v>
      </c>
      <c r="F573" s="153" t="s">
        <v>358</v>
      </c>
      <c r="H573" s="152" t="s">
        <v>19</v>
      </c>
      <c r="I573" s="154"/>
      <c r="L573" s="150"/>
      <c r="M573" s="155"/>
      <c r="T573" s="156"/>
      <c r="AT573" s="152" t="s">
        <v>201</v>
      </c>
      <c r="AU573" s="152" t="s">
        <v>87</v>
      </c>
      <c r="AV573" s="12" t="s">
        <v>81</v>
      </c>
      <c r="AW573" s="12" t="s">
        <v>33</v>
      </c>
      <c r="AX573" s="12" t="s">
        <v>74</v>
      </c>
      <c r="AY573" s="152" t="s">
        <v>187</v>
      </c>
    </row>
    <row r="574" spans="2:65" s="13" customFormat="1">
      <c r="B574" s="157"/>
      <c r="D574" s="151" t="s">
        <v>201</v>
      </c>
      <c r="E574" s="158" t="s">
        <v>19</v>
      </c>
      <c r="F574" s="159" t="s">
        <v>741</v>
      </c>
      <c r="H574" s="160">
        <v>18.23</v>
      </c>
      <c r="I574" s="161"/>
      <c r="L574" s="157"/>
      <c r="M574" s="162"/>
      <c r="T574" s="163"/>
      <c r="AT574" s="158" t="s">
        <v>201</v>
      </c>
      <c r="AU574" s="158" t="s">
        <v>87</v>
      </c>
      <c r="AV574" s="13" t="s">
        <v>87</v>
      </c>
      <c r="AW574" s="13" t="s">
        <v>33</v>
      </c>
      <c r="AX574" s="13" t="s">
        <v>74</v>
      </c>
      <c r="AY574" s="158" t="s">
        <v>187</v>
      </c>
    </row>
    <row r="575" spans="2:65" s="13" customFormat="1">
      <c r="B575" s="157"/>
      <c r="D575" s="151" t="s">
        <v>201</v>
      </c>
      <c r="E575" s="158" t="s">
        <v>19</v>
      </c>
      <c r="F575" s="159" t="s">
        <v>742</v>
      </c>
      <c r="H575" s="160">
        <v>2.48</v>
      </c>
      <c r="I575" s="161"/>
      <c r="L575" s="157"/>
      <c r="M575" s="162"/>
      <c r="T575" s="163"/>
      <c r="AT575" s="158" t="s">
        <v>201</v>
      </c>
      <c r="AU575" s="158" t="s">
        <v>87</v>
      </c>
      <c r="AV575" s="13" t="s">
        <v>87</v>
      </c>
      <c r="AW575" s="13" t="s">
        <v>33</v>
      </c>
      <c r="AX575" s="13" t="s">
        <v>74</v>
      </c>
      <c r="AY575" s="158" t="s">
        <v>187</v>
      </c>
    </row>
    <row r="576" spans="2:65" s="15" customFormat="1">
      <c r="B576" s="171"/>
      <c r="D576" s="151" t="s">
        <v>201</v>
      </c>
      <c r="E576" s="172" t="s">
        <v>19</v>
      </c>
      <c r="F576" s="173" t="s">
        <v>207</v>
      </c>
      <c r="H576" s="174">
        <v>20.71</v>
      </c>
      <c r="I576" s="175"/>
      <c r="L576" s="171"/>
      <c r="M576" s="176"/>
      <c r="T576" s="177"/>
      <c r="AT576" s="172" t="s">
        <v>201</v>
      </c>
      <c r="AU576" s="172" t="s">
        <v>87</v>
      </c>
      <c r="AV576" s="15" t="s">
        <v>193</v>
      </c>
      <c r="AW576" s="15" t="s">
        <v>33</v>
      </c>
      <c r="AX576" s="15" t="s">
        <v>81</v>
      </c>
      <c r="AY576" s="172" t="s">
        <v>187</v>
      </c>
    </row>
    <row r="577" spans="2:65" s="11" customFormat="1" ht="22.95" customHeight="1">
      <c r="B577" s="121"/>
      <c r="D577" s="122" t="s">
        <v>73</v>
      </c>
      <c r="E577" s="131" t="s">
        <v>743</v>
      </c>
      <c r="F577" s="131" t="s">
        <v>744</v>
      </c>
      <c r="I577" s="124"/>
      <c r="J577" s="132">
        <f>BK577</f>
        <v>0</v>
      </c>
      <c r="L577" s="121"/>
      <c r="M577" s="126"/>
      <c r="P577" s="127">
        <f>SUM(P578:P585)</f>
        <v>0</v>
      </c>
      <c r="R577" s="127">
        <f>SUM(R578:R585)</f>
        <v>9.0280399999999997E-2</v>
      </c>
      <c r="T577" s="128">
        <f>SUM(T578:T585)</f>
        <v>8.0846098199999989</v>
      </c>
      <c r="AR577" s="122" t="s">
        <v>87</v>
      </c>
      <c r="AT577" s="129" t="s">
        <v>73</v>
      </c>
      <c r="AU577" s="129" t="s">
        <v>81</v>
      </c>
      <c r="AY577" s="122" t="s">
        <v>187</v>
      </c>
      <c r="BK577" s="130">
        <f>SUM(BK578:BK585)</f>
        <v>0</v>
      </c>
    </row>
    <row r="578" spans="2:65" s="1" customFormat="1" ht="24.15" customHeight="1">
      <c r="B578" s="33"/>
      <c r="C578" s="133" t="s">
        <v>745</v>
      </c>
      <c r="D578" s="133" t="s">
        <v>189</v>
      </c>
      <c r="E578" s="134" t="s">
        <v>746</v>
      </c>
      <c r="F578" s="135" t="s">
        <v>747</v>
      </c>
      <c r="G578" s="136" t="s">
        <v>138</v>
      </c>
      <c r="H578" s="137">
        <v>451.40199999999999</v>
      </c>
      <c r="I578" s="138"/>
      <c r="J578" s="139">
        <f>ROUND(I578*H578,2)</f>
        <v>0</v>
      </c>
      <c r="K578" s="135" t="s">
        <v>197</v>
      </c>
      <c r="L578" s="33"/>
      <c r="M578" s="140" t="s">
        <v>19</v>
      </c>
      <c r="N578" s="141" t="s">
        <v>46</v>
      </c>
      <c r="P578" s="142">
        <f>O578*H578</f>
        <v>0</v>
      </c>
      <c r="Q578" s="142">
        <v>2.0000000000000001E-4</v>
      </c>
      <c r="R578" s="142">
        <f>Q578*H578</f>
        <v>9.0280399999999997E-2</v>
      </c>
      <c r="S578" s="142">
        <v>1.7780000000000001E-2</v>
      </c>
      <c r="T578" s="143">
        <f>S578*H578</f>
        <v>8.0259275599999995</v>
      </c>
      <c r="AR578" s="144" t="s">
        <v>320</v>
      </c>
      <c r="AT578" s="144" t="s">
        <v>189</v>
      </c>
      <c r="AU578" s="144" t="s">
        <v>87</v>
      </c>
      <c r="AY578" s="18" t="s">
        <v>187</v>
      </c>
      <c r="BE578" s="145">
        <f>IF(N578="základní",J578,0)</f>
        <v>0</v>
      </c>
      <c r="BF578" s="145">
        <f>IF(N578="snížená",J578,0)</f>
        <v>0</v>
      </c>
      <c r="BG578" s="145">
        <f>IF(N578="zákl. přenesená",J578,0)</f>
        <v>0</v>
      </c>
      <c r="BH578" s="145">
        <f>IF(N578="sníž. přenesená",J578,0)</f>
        <v>0</v>
      </c>
      <c r="BI578" s="145">
        <f>IF(N578="nulová",J578,0)</f>
        <v>0</v>
      </c>
      <c r="BJ578" s="18" t="s">
        <v>87</v>
      </c>
      <c r="BK578" s="145">
        <f>ROUND(I578*H578,2)</f>
        <v>0</v>
      </c>
      <c r="BL578" s="18" t="s">
        <v>320</v>
      </c>
      <c r="BM578" s="144" t="s">
        <v>748</v>
      </c>
    </row>
    <row r="579" spans="2:65" s="1" customFormat="1">
      <c r="B579" s="33"/>
      <c r="D579" s="146" t="s">
        <v>199</v>
      </c>
      <c r="F579" s="147" t="s">
        <v>749</v>
      </c>
      <c r="I579" s="148"/>
      <c r="L579" s="33"/>
      <c r="M579" s="149"/>
      <c r="T579" s="52"/>
      <c r="AT579" s="18" t="s">
        <v>199</v>
      </c>
      <c r="AU579" s="18" t="s">
        <v>87</v>
      </c>
    </row>
    <row r="580" spans="2:65" s="12" customFormat="1">
      <c r="B580" s="150"/>
      <c r="D580" s="151" t="s">
        <v>201</v>
      </c>
      <c r="E580" s="152" t="s">
        <v>19</v>
      </c>
      <c r="F580" s="153" t="s">
        <v>309</v>
      </c>
      <c r="H580" s="152" t="s">
        <v>19</v>
      </c>
      <c r="I580" s="154"/>
      <c r="L580" s="150"/>
      <c r="M580" s="155"/>
      <c r="T580" s="156"/>
      <c r="AT580" s="152" t="s">
        <v>201</v>
      </c>
      <c r="AU580" s="152" t="s">
        <v>87</v>
      </c>
      <c r="AV580" s="12" t="s">
        <v>81</v>
      </c>
      <c r="AW580" s="12" t="s">
        <v>33</v>
      </c>
      <c r="AX580" s="12" t="s">
        <v>74</v>
      </c>
      <c r="AY580" s="152" t="s">
        <v>187</v>
      </c>
    </row>
    <row r="581" spans="2:65" s="13" customFormat="1">
      <c r="B581" s="157"/>
      <c r="D581" s="151" t="s">
        <v>201</v>
      </c>
      <c r="E581" s="158" t="s">
        <v>19</v>
      </c>
      <c r="F581" s="159" t="s">
        <v>644</v>
      </c>
      <c r="H581" s="160">
        <v>287.38200000000001</v>
      </c>
      <c r="I581" s="161"/>
      <c r="L581" s="157"/>
      <c r="M581" s="162"/>
      <c r="T581" s="163"/>
      <c r="AT581" s="158" t="s">
        <v>201</v>
      </c>
      <c r="AU581" s="158" t="s">
        <v>87</v>
      </c>
      <c r="AV581" s="13" t="s">
        <v>87</v>
      </c>
      <c r="AW581" s="13" t="s">
        <v>33</v>
      </c>
      <c r="AX581" s="13" t="s">
        <v>74</v>
      </c>
      <c r="AY581" s="158" t="s">
        <v>187</v>
      </c>
    </row>
    <row r="582" spans="2:65" s="13" customFormat="1">
      <c r="B582" s="157"/>
      <c r="D582" s="151" t="s">
        <v>201</v>
      </c>
      <c r="E582" s="158" t="s">
        <v>19</v>
      </c>
      <c r="F582" s="159" t="s">
        <v>750</v>
      </c>
      <c r="H582" s="160">
        <v>164.02</v>
      </c>
      <c r="I582" s="161"/>
      <c r="L582" s="157"/>
      <c r="M582" s="162"/>
      <c r="T582" s="163"/>
      <c r="AT582" s="158" t="s">
        <v>201</v>
      </c>
      <c r="AU582" s="158" t="s">
        <v>87</v>
      </c>
      <c r="AV582" s="13" t="s">
        <v>87</v>
      </c>
      <c r="AW582" s="13" t="s">
        <v>33</v>
      </c>
      <c r="AX582" s="13" t="s">
        <v>74</v>
      </c>
      <c r="AY582" s="158" t="s">
        <v>187</v>
      </c>
    </row>
    <row r="583" spans="2:65" s="15" customFormat="1">
      <c r="B583" s="171"/>
      <c r="D583" s="151" t="s">
        <v>201</v>
      </c>
      <c r="E583" s="172" t="s">
        <v>19</v>
      </c>
      <c r="F583" s="173" t="s">
        <v>207</v>
      </c>
      <c r="H583" s="174">
        <v>451.40199999999999</v>
      </c>
      <c r="I583" s="175"/>
      <c r="L583" s="171"/>
      <c r="M583" s="176"/>
      <c r="T583" s="177"/>
      <c r="AT583" s="172" t="s">
        <v>201</v>
      </c>
      <c r="AU583" s="172" t="s">
        <v>87</v>
      </c>
      <c r="AV583" s="15" t="s">
        <v>193</v>
      </c>
      <c r="AW583" s="15" t="s">
        <v>33</v>
      </c>
      <c r="AX583" s="15" t="s">
        <v>81</v>
      </c>
      <c r="AY583" s="172" t="s">
        <v>187</v>
      </c>
    </row>
    <row r="584" spans="2:65" s="1" customFormat="1" ht="24.15" customHeight="1">
      <c r="B584" s="33"/>
      <c r="C584" s="133" t="s">
        <v>751</v>
      </c>
      <c r="D584" s="133" t="s">
        <v>189</v>
      </c>
      <c r="E584" s="134" t="s">
        <v>752</v>
      </c>
      <c r="F584" s="135" t="s">
        <v>753</v>
      </c>
      <c r="G584" s="136" t="s">
        <v>138</v>
      </c>
      <c r="H584" s="137">
        <v>451.40199999999999</v>
      </c>
      <c r="I584" s="138"/>
      <c r="J584" s="139">
        <f>ROUND(I584*H584,2)</f>
        <v>0</v>
      </c>
      <c r="K584" s="135" t="s">
        <v>197</v>
      </c>
      <c r="L584" s="33"/>
      <c r="M584" s="140" t="s">
        <v>19</v>
      </c>
      <c r="N584" s="141" t="s">
        <v>46</v>
      </c>
      <c r="P584" s="142">
        <f>O584*H584</f>
        <v>0</v>
      </c>
      <c r="Q584" s="142">
        <v>0</v>
      </c>
      <c r="R584" s="142">
        <f>Q584*H584</f>
        <v>0</v>
      </c>
      <c r="S584" s="142">
        <v>1.2999999999999999E-4</v>
      </c>
      <c r="T584" s="143">
        <f>S584*H584</f>
        <v>5.8682259999999993E-2</v>
      </c>
      <c r="AR584" s="144" t="s">
        <v>320</v>
      </c>
      <c r="AT584" s="144" t="s">
        <v>189</v>
      </c>
      <c r="AU584" s="144" t="s">
        <v>87</v>
      </c>
      <c r="AY584" s="18" t="s">
        <v>187</v>
      </c>
      <c r="BE584" s="145">
        <f>IF(N584="základní",J584,0)</f>
        <v>0</v>
      </c>
      <c r="BF584" s="145">
        <f>IF(N584="snížená",J584,0)</f>
        <v>0</v>
      </c>
      <c r="BG584" s="145">
        <f>IF(N584="zákl. přenesená",J584,0)</f>
        <v>0</v>
      </c>
      <c r="BH584" s="145">
        <f>IF(N584="sníž. přenesená",J584,0)</f>
        <v>0</v>
      </c>
      <c r="BI584" s="145">
        <f>IF(N584="nulová",J584,0)</f>
        <v>0</v>
      </c>
      <c r="BJ584" s="18" t="s">
        <v>87</v>
      </c>
      <c r="BK584" s="145">
        <f>ROUND(I584*H584,2)</f>
        <v>0</v>
      </c>
      <c r="BL584" s="18" t="s">
        <v>320</v>
      </c>
      <c r="BM584" s="144" t="s">
        <v>754</v>
      </c>
    </row>
    <row r="585" spans="2:65" s="1" customFormat="1">
      <c r="B585" s="33"/>
      <c r="D585" s="146" t="s">
        <v>199</v>
      </c>
      <c r="F585" s="147" t="s">
        <v>755</v>
      </c>
      <c r="I585" s="148"/>
      <c r="L585" s="33"/>
      <c r="M585" s="149"/>
      <c r="T585" s="52"/>
      <c r="AT585" s="18" t="s">
        <v>199</v>
      </c>
      <c r="AU585" s="18" t="s">
        <v>87</v>
      </c>
    </row>
    <row r="586" spans="2:65" s="11" customFormat="1" ht="22.95" customHeight="1">
      <c r="B586" s="121"/>
      <c r="D586" s="122" t="s">
        <v>73</v>
      </c>
      <c r="E586" s="131" t="s">
        <v>756</v>
      </c>
      <c r="F586" s="131" t="s">
        <v>757</v>
      </c>
      <c r="I586" s="124"/>
      <c r="J586" s="132">
        <f>BK586</f>
        <v>0</v>
      </c>
      <c r="L586" s="121"/>
      <c r="M586" s="126"/>
      <c r="P586" s="127">
        <f>SUM(P587:P604)</f>
        <v>0</v>
      </c>
      <c r="R586" s="127">
        <f>SUM(R587:R604)</f>
        <v>0</v>
      </c>
      <c r="T586" s="128">
        <f>SUM(T587:T604)</f>
        <v>0.49669040000000003</v>
      </c>
      <c r="AR586" s="122" t="s">
        <v>87</v>
      </c>
      <c r="AT586" s="129" t="s">
        <v>73</v>
      </c>
      <c r="AU586" s="129" t="s">
        <v>81</v>
      </c>
      <c r="AY586" s="122" t="s">
        <v>187</v>
      </c>
      <c r="BK586" s="130">
        <f>SUM(BK587:BK604)</f>
        <v>0</v>
      </c>
    </row>
    <row r="587" spans="2:65" s="1" customFormat="1" ht="16.5" customHeight="1">
      <c r="B587" s="33"/>
      <c r="C587" s="133" t="s">
        <v>758</v>
      </c>
      <c r="D587" s="133" t="s">
        <v>189</v>
      </c>
      <c r="E587" s="134" t="s">
        <v>759</v>
      </c>
      <c r="F587" s="135" t="s">
        <v>760</v>
      </c>
      <c r="G587" s="136" t="s">
        <v>138</v>
      </c>
      <c r="H587" s="137">
        <v>6.48</v>
      </c>
      <c r="I587" s="138"/>
      <c r="J587" s="139">
        <f>ROUND(I587*H587,2)</f>
        <v>0</v>
      </c>
      <c r="K587" s="135" t="s">
        <v>197</v>
      </c>
      <c r="L587" s="33"/>
      <c r="M587" s="140" t="s">
        <v>19</v>
      </c>
      <c r="N587" s="141" t="s">
        <v>46</v>
      </c>
      <c r="P587" s="142">
        <f>O587*H587</f>
        <v>0</v>
      </c>
      <c r="Q587" s="142">
        <v>0</v>
      </c>
      <c r="R587" s="142">
        <f>Q587*H587</f>
        <v>0</v>
      </c>
      <c r="S587" s="142">
        <v>1.098E-2</v>
      </c>
      <c r="T587" s="143">
        <f>S587*H587</f>
        <v>7.1150400000000003E-2</v>
      </c>
      <c r="AR587" s="144" t="s">
        <v>320</v>
      </c>
      <c r="AT587" s="144" t="s">
        <v>189</v>
      </c>
      <c r="AU587" s="144" t="s">
        <v>87</v>
      </c>
      <c r="AY587" s="18" t="s">
        <v>187</v>
      </c>
      <c r="BE587" s="145">
        <f>IF(N587="základní",J587,0)</f>
        <v>0</v>
      </c>
      <c r="BF587" s="145">
        <f>IF(N587="snížená",J587,0)</f>
        <v>0</v>
      </c>
      <c r="BG587" s="145">
        <f>IF(N587="zákl. přenesená",J587,0)</f>
        <v>0</v>
      </c>
      <c r="BH587" s="145">
        <f>IF(N587="sníž. přenesená",J587,0)</f>
        <v>0</v>
      </c>
      <c r="BI587" s="145">
        <f>IF(N587="nulová",J587,0)</f>
        <v>0</v>
      </c>
      <c r="BJ587" s="18" t="s">
        <v>87</v>
      </c>
      <c r="BK587" s="145">
        <f>ROUND(I587*H587,2)</f>
        <v>0</v>
      </c>
      <c r="BL587" s="18" t="s">
        <v>320</v>
      </c>
      <c r="BM587" s="144" t="s">
        <v>761</v>
      </c>
    </row>
    <row r="588" spans="2:65" s="1" customFormat="1">
      <c r="B588" s="33"/>
      <c r="D588" s="146" t="s">
        <v>199</v>
      </c>
      <c r="F588" s="147" t="s">
        <v>762</v>
      </c>
      <c r="I588" s="148"/>
      <c r="L588" s="33"/>
      <c r="M588" s="149"/>
      <c r="T588" s="52"/>
      <c r="AT588" s="18" t="s">
        <v>199</v>
      </c>
      <c r="AU588" s="18" t="s">
        <v>87</v>
      </c>
    </row>
    <row r="589" spans="2:65" s="12" customFormat="1">
      <c r="B589" s="150"/>
      <c r="D589" s="151" t="s">
        <v>201</v>
      </c>
      <c r="E589" s="152" t="s">
        <v>19</v>
      </c>
      <c r="F589" s="153" t="s">
        <v>202</v>
      </c>
      <c r="H589" s="152" t="s">
        <v>19</v>
      </c>
      <c r="I589" s="154"/>
      <c r="L589" s="150"/>
      <c r="M589" s="155"/>
      <c r="T589" s="156"/>
      <c r="AT589" s="152" t="s">
        <v>201</v>
      </c>
      <c r="AU589" s="152" t="s">
        <v>87</v>
      </c>
      <c r="AV589" s="12" t="s">
        <v>81</v>
      </c>
      <c r="AW589" s="12" t="s">
        <v>33</v>
      </c>
      <c r="AX589" s="12" t="s">
        <v>74</v>
      </c>
      <c r="AY589" s="152" t="s">
        <v>187</v>
      </c>
    </row>
    <row r="590" spans="2:65" s="12" customFormat="1">
      <c r="B590" s="150"/>
      <c r="D590" s="151" t="s">
        <v>201</v>
      </c>
      <c r="E590" s="152" t="s">
        <v>19</v>
      </c>
      <c r="F590" s="153" t="s">
        <v>358</v>
      </c>
      <c r="H590" s="152" t="s">
        <v>19</v>
      </c>
      <c r="I590" s="154"/>
      <c r="L590" s="150"/>
      <c r="M590" s="155"/>
      <c r="T590" s="156"/>
      <c r="AT590" s="152" t="s">
        <v>201</v>
      </c>
      <c r="AU590" s="152" t="s">
        <v>87</v>
      </c>
      <c r="AV590" s="12" t="s">
        <v>81</v>
      </c>
      <c r="AW590" s="12" t="s">
        <v>33</v>
      </c>
      <c r="AX590" s="12" t="s">
        <v>74</v>
      </c>
      <c r="AY590" s="152" t="s">
        <v>187</v>
      </c>
    </row>
    <row r="591" spans="2:65" s="13" customFormat="1">
      <c r="B591" s="157"/>
      <c r="D591" s="151" t="s">
        <v>201</v>
      </c>
      <c r="E591" s="158" t="s">
        <v>19</v>
      </c>
      <c r="F591" s="159" t="s">
        <v>763</v>
      </c>
      <c r="H591" s="160">
        <v>6.48</v>
      </c>
      <c r="I591" s="161"/>
      <c r="L591" s="157"/>
      <c r="M591" s="162"/>
      <c r="T591" s="163"/>
      <c r="AT591" s="158" t="s">
        <v>201</v>
      </c>
      <c r="AU591" s="158" t="s">
        <v>87</v>
      </c>
      <c r="AV591" s="13" t="s">
        <v>87</v>
      </c>
      <c r="AW591" s="13" t="s">
        <v>33</v>
      </c>
      <c r="AX591" s="13" t="s">
        <v>74</v>
      </c>
      <c r="AY591" s="158" t="s">
        <v>187</v>
      </c>
    </row>
    <row r="592" spans="2:65" s="15" customFormat="1">
      <c r="B592" s="171"/>
      <c r="D592" s="151" t="s">
        <v>201</v>
      </c>
      <c r="E592" s="172" t="s">
        <v>19</v>
      </c>
      <c r="F592" s="173" t="s">
        <v>207</v>
      </c>
      <c r="H592" s="174">
        <v>6.48</v>
      </c>
      <c r="I592" s="175"/>
      <c r="L592" s="171"/>
      <c r="M592" s="176"/>
      <c r="T592" s="177"/>
      <c r="AT592" s="172" t="s">
        <v>201</v>
      </c>
      <c r="AU592" s="172" t="s">
        <v>87</v>
      </c>
      <c r="AV592" s="15" t="s">
        <v>193</v>
      </c>
      <c r="AW592" s="15" t="s">
        <v>33</v>
      </c>
      <c r="AX592" s="15" t="s">
        <v>81</v>
      </c>
      <c r="AY592" s="172" t="s">
        <v>187</v>
      </c>
    </row>
    <row r="593" spans="2:65" s="1" customFormat="1" ht="16.5" customHeight="1">
      <c r="B593" s="33"/>
      <c r="C593" s="133" t="s">
        <v>764</v>
      </c>
      <c r="D593" s="133" t="s">
        <v>189</v>
      </c>
      <c r="E593" s="134" t="s">
        <v>765</v>
      </c>
      <c r="F593" s="135" t="s">
        <v>766</v>
      </c>
      <c r="G593" s="136" t="s">
        <v>138</v>
      </c>
      <c r="H593" s="137">
        <v>6.48</v>
      </c>
      <c r="I593" s="138"/>
      <c r="J593" s="139">
        <f>ROUND(I593*H593,2)</f>
        <v>0</v>
      </c>
      <c r="K593" s="135" t="s">
        <v>197</v>
      </c>
      <c r="L593" s="33"/>
      <c r="M593" s="140" t="s">
        <v>19</v>
      </c>
      <c r="N593" s="141" t="s">
        <v>46</v>
      </c>
      <c r="P593" s="142">
        <f>O593*H593</f>
        <v>0</v>
      </c>
      <c r="Q593" s="142">
        <v>0</v>
      </c>
      <c r="R593" s="142">
        <f>Q593*H593</f>
        <v>0</v>
      </c>
      <c r="S593" s="142">
        <v>8.0000000000000002E-3</v>
      </c>
      <c r="T593" s="143">
        <f>S593*H593</f>
        <v>5.1840000000000004E-2</v>
      </c>
      <c r="AR593" s="144" t="s">
        <v>320</v>
      </c>
      <c r="AT593" s="144" t="s">
        <v>189</v>
      </c>
      <c r="AU593" s="144" t="s">
        <v>87</v>
      </c>
      <c r="AY593" s="18" t="s">
        <v>187</v>
      </c>
      <c r="BE593" s="145">
        <f>IF(N593="základní",J593,0)</f>
        <v>0</v>
      </c>
      <c r="BF593" s="145">
        <f>IF(N593="snížená",J593,0)</f>
        <v>0</v>
      </c>
      <c r="BG593" s="145">
        <f>IF(N593="zákl. přenesená",J593,0)</f>
        <v>0</v>
      </c>
      <c r="BH593" s="145">
        <f>IF(N593="sníž. přenesená",J593,0)</f>
        <v>0</v>
      </c>
      <c r="BI593" s="145">
        <f>IF(N593="nulová",J593,0)</f>
        <v>0</v>
      </c>
      <c r="BJ593" s="18" t="s">
        <v>87</v>
      </c>
      <c r="BK593" s="145">
        <f>ROUND(I593*H593,2)</f>
        <v>0</v>
      </c>
      <c r="BL593" s="18" t="s">
        <v>320</v>
      </c>
      <c r="BM593" s="144" t="s">
        <v>767</v>
      </c>
    </row>
    <row r="594" spans="2:65" s="1" customFormat="1">
      <c r="B594" s="33"/>
      <c r="D594" s="146" t="s">
        <v>199</v>
      </c>
      <c r="F594" s="147" t="s">
        <v>768</v>
      </c>
      <c r="I594" s="148"/>
      <c r="L594" s="33"/>
      <c r="M594" s="149"/>
      <c r="T594" s="52"/>
      <c r="AT594" s="18" t="s">
        <v>199</v>
      </c>
      <c r="AU594" s="18" t="s">
        <v>87</v>
      </c>
    </row>
    <row r="595" spans="2:65" s="1" customFormat="1" ht="16.5" customHeight="1">
      <c r="B595" s="33"/>
      <c r="C595" s="133" t="s">
        <v>769</v>
      </c>
      <c r="D595" s="133" t="s">
        <v>189</v>
      </c>
      <c r="E595" s="134" t="s">
        <v>770</v>
      </c>
      <c r="F595" s="135" t="s">
        <v>771</v>
      </c>
      <c r="G595" s="136" t="s">
        <v>384</v>
      </c>
      <c r="H595" s="137">
        <v>21.94</v>
      </c>
      <c r="I595" s="138"/>
      <c r="J595" s="139">
        <f>ROUND(I595*H595,2)</f>
        <v>0</v>
      </c>
      <c r="K595" s="135" t="s">
        <v>197</v>
      </c>
      <c r="L595" s="33"/>
      <c r="M595" s="140" t="s">
        <v>19</v>
      </c>
      <c r="N595" s="141" t="s">
        <v>46</v>
      </c>
      <c r="P595" s="142">
        <f>O595*H595</f>
        <v>0</v>
      </c>
      <c r="Q595" s="142">
        <v>0</v>
      </c>
      <c r="R595" s="142">
        <f>Q595*H595</f>
        <v>0</v>
      </c>
      <c r="S595" s="142">
        <v>5.0000000000000001E-3</v>
      </c>
      <c r="T595" s="143">
        <f>S595*H595</f>
        <v>0.10970000000000001</v>
      </c>
      <c r="AR595" s="144" t="s">
        <v>320</v>
      </c>
      <c r="AT595" s="144" t="s">
        <v>189</v>
      </c>
      <c r="AU595" s="144" t="s">
        <v>87</v>
      </c>
      <c r="AY595" s="18" t="s">
        <v>187</v>
      </c>
      <c r="BE595" s="145">
        <f>IF(N595="základní",J595,0)</f>
        <v>0</v>
      </c>
      <c r="BF595" s="145">
        <f>IF(N595="snížená",J595,0)</f>
        <v>0</v>
      </c>
      <c r="BG595" s="145">
        <f>IF(N595="zákl. přenesená",J595,0)</f>
        <v>0</v>
      </c>
      <c r="BH595" s="145">
        <f>IF(N595="sníž. přenesená",J595,0)</f>
        <v>0</v>
      </c>
      <c r="BI595" s="145">
        <f>IF(N595="nulová",J595,0)</f>
        <v>0</v>
      </c>
      <c r="BJ595" s="18" t="s">
        <v>87</v>
      </c>
      <c r="BK595" s="145">
        <f>ROUND(I595*H595,2)</f>
        <v>0</v>
      </c>
      <c r="BL595" s="18" t="s">
        <v>320</v>
      </c>
      <c r="BM595" s="144" t="s">
        <v>772</v>
      </c>
    </row>
    <row r="596" spans="2:65" s="1" customFormat="1">
      <c r="B596" s="33"/>
      <c r="D596" s="146" t="s">
        <v>199</v>
      </c>
      <c r="F596" s="147" t="s">
        <v>773</v>
      </c>
      <c r="I596" s="148"/>
      <c r="L596" s="33"/>
      <c r="M596" s="149"/>
      <c r="T596" s="52"/>
      <c r="AT596" s="18" t="s">
        <v>199</v>
      </c>
      <c r="AU596" s="18" t="s">
        <v>87</v>
      </c>
    </row>
    <row r="597" spans="2:65" s="12" customFormat="1">
      <c r="B597" s="150"/>
      <c r="D597" s="151" t="s">
        <v>201</v>
      </c>
      <c r="E597" s="152" t="s">
        <v>19</v>
      </c>
      <c r="F597" s="153" t="s">
        <v>202</v>
      </c>
      <c r="H597" s="152" t="s">
        <v>19</v>
      </c>
      <c r="I597" s="154"/>
      <c r="L597" s="150"/>
      <c r="M597" s="155"/>
      <c r="T597" s="156"/>
      <c r="AT597" s="152" t="s">
        <v>201</v>
      </c>
      <c r="AU597" s="152" t="s">
        <v>87</v>
      </c>
      <c r="AV597" s="12" t="s">
        <v>81</v>
      </c>
      <c r="AW597" s="12" t="s">
        <v>33</v>
      </c>
      <c r="AX597" s="12" t="s">
        <v>74</v>
      </c>
      <c r="AY597" s="152" t="s">
        <v>187</v>
      </c>
    </row>
    <row r="598" spans="2:65" s="13" customFormat="1" ht="20.399999999999999">
      <c r="B598" s="157"/>
      <c r="D598" s="151" t="s">
        <v>201</v>
      </c>
      <c r="E598" s="158" t="s">
        <v>19</v>
      </c>
      <c r="F598" s="159" t="s">
        <v>729</v>
      </c>
      <c r="H598" s="160">
        <v>21.94</v>
      </c>
      <c r="I598" s="161"/>
      <c r="L598" s="157"/>
      <c r="M598" s="162"/>
      <c r="T598" s="163"/>
      <c r="AT598" s="158" t="s">
        <v>201</v>
      </c>
      <c r="AU598" s="158" t="s">
        <v>87</v>
      </c>
      <c r="AV598" s="13" t="s">
        <v>87</v>
      </c>
      <c r="AW598" s="13" t="s">
        <v>33</v>
      </c>
      <c r="AX598" s="13" t="s">
        <v>74</v>
      </c>
      <c r="AY598" s="158" t="s">
        <v>187</v>
      </c>
    </row>
    <row r="599" spans="2:65" s="15" customFormat="1">
      <c r="B599" s="171"/>
      <c r="D599" s="151" t="s">
        <v>201</v>
      </c>
      <c r="E599" s="172" t="s">
        <v>19</v>
      </c>
      <c r="F599" s="173" t="s">
        <v>207</v>
      </c>
      <c r="H599" s="174">
        <v>21.94</v>
      </c>
      <c r="I599" s="175"/>
      <c r="L599" s="171"/>
      <c r="M599" s="176"/>
      <c r="T599" s="177"/>
      <c r="AT599" s="172" t="s">
        <v>201</v>
      </c>
      <c r="AU599" s="172" t="s">
        <v>87</v>
      </c>
      <c r="AV599" s="15" t="s">
        <v>193</v>
      </c>
      <c r="AW599" s="15" t="s">
        <v>33</v>
      </c>
      <c r="AX599" s="15" t="s">
        <v>81</v>
      </c>
      <c r="AY599" s="172" t="s">
        <v>187</v>
      </c>
    </row>
    <row r="600" spans="2:65" s="1" customFormat="1" ht="24.15" customHeight="1">
      <c r="B600" s="33"/>
      <c r="C600" s="133" t="s">
        <v>774</v>
      </c>
      <c r="D600" s="133" t="s">
        <v>189</v>
      </c>
      <c r="E600" s="134" t="s">
        <v>775</v>
      </c>
      <c r="F600" s="135" t="s">
        <v>776</v>
      </c>
      <c r="G600" s="136" t="s">
        <v>248</v>
      </c>
      <c r="H600" s="137">
        <v>11</v>
      </c>
      <c r="I600" s="138"/>
      <c r="J600" s="139">
        <f>ROUND(I600*H600,2)</f>
        <v>0</v>
      </c>
      <c r="K600" s="135" t="s">
        <v>197</v>
      </c>
      <c r="L600" s="33"/>
      <c r="M600" s="140" t="s">
        <v>19</v>
      </c>
      <c r="N600" s="141" t="s">
        <v>46</v>
      </c>
      <c r="P600" s="142">
        <f>O600*H600</f>
        <v>0</v>
      </c>
      <c r="Q600" s="142">
        <v>0</v>
      </c>
      <c r="R600" s="142">
        <f>Q600*H600</f>
        <v>0</v>
      </c>
      <c r="S600" s="142">
        <v>2.4E-2</v>
      </c>
      <c r="T600" s="143">
        <f>S600*H600</f>
        <v>0.26400000000000001</v>
      </c>
      <c r="AR600" s="144" t="s">
        <v>320</v>
      </c>
      <c r="AT600" s="144" t="s">
        <v>189</v>
      </c>
      <c r="AU600" s="144" t="s">
        <v>87</v>
      </c>
      <c r="AY600" s="18" t="s">
        <v>187</v>
      </c>
      <c r="BE600" s="145">
        <f>IF(N600="základní",J600,0)</f>
        <v>0</v>
      </c>
      <c r="BF600" s="145">
        <f>IF(N600="snížená",J600,0)</f>
        <v>0</v>
      </c>
      <c r="BG600" s="145">
        <f>IF(N600="zákl. přenesená",J600,0)</f>
        <v>0</v>
      </c>
      <c r="BH600" s="145">
        <f>IF(N600="sníž. přenesená",J600,0)</f>
        <v>0</v>
      </c>
      <c r="BI600" s="145">
        <f>IF(N600="nulová",J600,0)</f>
        <v>0</v>
      </c>
      <c r="BJ600" s="18" t="s">
        <v>87</v>
      </c>
      <c r="BK600" s="145">
        <f>ROUND(I600*H600,2)</f>
        <v>0</v>
      </c>
      <c r="BL600" s="18" t="s">
        <v>320</v>
      </c>
      <c r="BM600" s="144" t="s">
        <v>777</v>
      </c>
    </row>
    <row r="601" spans="2:65" s="1" customFormat="1">
      <c r="B601" s="33"/>
      <c r="D601" s="146" t="s">
        <v>199</v>
      </c>
      <c r="F601" s="147" t="s">
        <v>778</v>
      </c>
      <c r="I601" s="148"/>
      <c r="L601" s="33"/>
      <c r="M601" s="149"/>
      <c r="T601" s="52"/>
      <c r="AT601" s="18" t="s">
        <v>199</v>
      </c>
      <c r="AU601" s="18" t="s">
        <v>87</v>
      </c>
    </row>
    <row r="602" spans="2:65" s="12" customFormat="1">
      <c r="B602" s="150"/>
      <c r="D602" s="151" t="s">
        <v>201</v>
      </c>
      <c r="E602" s="152" t="s">
        <v>19</v>
      </c>
      <c r="F602" s="153" t="s">
        <v>202</v>
      </c>
      <c r="H602" s="152" t="s">
        <v>19</v>
      </c>
      <c r="I602" s="154"/>
      <c r="L602" s="150"/>
      <c r="M602" s="155"/>
      <c r="T602" s="156"/>
      <c r="AT602" s="152" t="s">
        <v>201</v>
      </c>
      <c r="AU602" s="152" t="s">
        <v>87</v>
      </c>
      <c r="AV602" s="12" t="s">
        <v>81</v>
      </c>
      <c r="AW602" s="12" t="s">
        <v>33</v>
      </c>
      <c r="AX602" s="12" t="s">
        <v>74</v>
      </c>
      <c r="AY602" s="152" t="s">
        <v>187</v>
      </c>
    </row>
    <row r="603" spans="2:65" s="13" customFormat="1">
      <c r="B603" s="157"/>
      <c r="D603" s="151" t="s">
        <v>201</v>
      </c>
      <c r="E603" s="158" t="s">
        <v>19</v>
      </c>
      <c r="F603" s="159" t="s">
        <v>779</v>
      </c>
      <c r="H603" s="160">
        <v>11</v>
      </c>
      <c r="I603" s="161"/>
      <c r="L603" s="157"/>
      <c r="M603" s="162"/>
      <c r="T603" s="163"/>
      <c r="AT603" s="158" t="s">
        <v>201</v>
      </c>
      <c r="AU603" s="158" t="s">
        <v>87</v>
      </c>
      <c r="AV603" s="13" t="s">
        <v>87</v>
      </c>
      <c r="AW603" s="13" t="s">
        <v>33</v>
      </c>
      <c r="AX603" s="13" t="s">
        <v>74</v>
      </c>
      <c r="AY603" s="158" t="s">
        <v>187</v>
      </c>
    </row>
    <row r="604" spans="2:65" s="15" customFormat="1">
      <c r="B604" s="171"/>
      <c r="D604" s="151" t="s">
        <v>201</v>
      </c>
      <c r="E604" s="172" t="s">
        <v>19</v>
      </c>
      <c r="F604" s="173" t="s">
        <v>207</v>
      </c>
      <c r="H604" s="174">
        <v>11</v>
      </c>
      <c r="I604" s="175"/>
      <c r="L604" s="171"/>
      <c r="M604" s="176"/>
      <c r="T604" s="177"/>
      <c r="AT604" s="172" t="s">
        <v>201</v>
      </c>
      <c r="AU604" s="172" t="s">
        <v>87</v>
      </c>
      <c r="AV604" s="15" t="s">
        <v>193</v>
      </c>
      <c r="AW604" s="15" t="s">
        <v>33</v>
      </c>
      <c r="AX604" s="15" t="s">
        <v>81</v>
      </c>
      <c r="AY604" s="172" t="s">
        <v>187</v>
      </c>
    </row>
    <row r="605" spans="2:65" s="11" customFormat="1" ht="22.95" customHeight="1">
      <c r="B605" s="121"/>
      <c r="D605" s="122" t="s">
        <v>73</v>
      </c>
      <c r="E605" s="131" t="s">
        <v>780</v>
      </c>
      <c r="F605" s="131" t="s">
        <v>781</v>
      </c>
      <c r="I605" s="124"/>
      <c r="J605" s="132">
        <f>BK605</f>
        <v>0</v>
      </c>
      <c r="L605" s="121"/>
      <c r="M605" s="126"/>
      <c r="P605" s="127">
        <f>SUM(P606:P610)</f>
        <v>0</v>
      </c>
      <c r="R605" s="127">
        <f>SUM(R606:R610)</f>
        <v>0</v>
      </c>
      <c r="T605" s="128">
        <f>SUM(T606:T610)</f>
        <v>0.15</v>
      </c>
      <c r="AR605" s="122" t="s">
        <v>87</v>
      </c>
      <c r="AT605" s="129" t="s">
        <v>73</v>
      </c>
      <c r="AU605" s="129" t="s">
        <v>81</v>
      </c>
      <c r="AY605" s="122" t="s">
        <v>187</v>
      </c>
      <c r="BK605" s="130">
        <f>SUM(BK606:BK610)</f>
        <v>0</v>
      </c>
    </row>
    <row r="606" spans="2:65" s="1" customFormat="1" ht="24.15" customHeight="1">
      <c r="B606" s="33"/>
      <c r="C606" s="133" t="s">
        <v>782</v>
      </c>
      <c r="D606" s="133" t="s">
        <v>189</v>
      </c>
      <c r="E606" s="134" t="s">
        <v>783</v>
      </c>
      <c r="F606" s="135" t="s">
        <v>784</v>
      </c>
      <c r="G606" s="136" t="s">
        <v>785</v>
      </c>
      <c r="H606" s="137">
        <v>150</v>
      </c>
      <c r="I606" s="138"/>
      <c r="J606" s="139">
        <f>ROUND(I606*H606,2)</f>
        <v>0</v>
      </c>
      <c r="K606" s="135" t="s">
        <v>197</v>
      </c>
      <c r="L606" s="33"/>
      <c r="M606" s="140" t="s">
        <v>19</v>
      </c>
      <c r="N606" s="141" t="s">
        <v>46</v>
      </c>
      <c r="P606" s="142">
        <f>O606*H606</f>
        <v>0</v>
      </c>
      <c r="Q606" s="142">
        <v>0</v>
      </c>
      <c r="R606" s="142">
        <f>Q606*H606</f>
        <v>0</v>
      </c>
      <c r="S606" s="142">
        <v>1E-3</v>
      </c>
      <c r="T606" s="143">
        <f>S606*H606</f>
        <v>0.15</v>
      </c>
      <c r="AR606" s="144" t="s">
        <v>320</v>
      </c>
      <c r="AT606" s="144" t="s">
        <v>189</v>
      </c>
      <c r="AU606" s="144" t="s">
        <v>87</v>
      </c>
      <c r="AY606" s="18" t="s">
        <v>187</v>
      </c>
      <c r="BE606" s="145">
        <f>IF(N606="základní",J606,0)</f>
        <v>0</v>
      </c>
      <c r="BF606" s="145">
        <f>IF(N606="snížená",J606,0)</f>
        <v>0</v>
      </c>
      <c r="BG606" s="145">
        <f>IF(N606="zákl. přenesená",J606,0)</f>
        <v>0</v>
      </c>
      <c r="BH606" s="145">
        <f>IF(N606="sníž. přenesená",J606,0)</f>
        <v>0</v>
      </c>
      <c r="BI606" s="145">
        <f>IF(N606="nulová",J606,0)</f>
        <v>0</v>
      </c>
      <c r="BJ606" s="18" t="s">
        <v>87</v>
      </c>
      <c r="BK606" s="145">
        <f>ROUND(I606*H606,2)</f>
        <v>0</v>
      </c>
      <c r="BL606" s="18" t="s">
        <v>320</v>
      </c>
      <c r="BM606" s="144" t="s">
        <v>786</v>
      </c>
    </row>
    <row r="607" spans="2:65" s="1" customFormat="1">
      <c r="B607" s="33"/>
      <c r="D607" s="146" t="s">
        <v>199</v>
      </c>
      <c r="F607" s="147" t="s">
        <v>787</v>
      </c>
      <c r="I607" s="148"/>
      <c r="L607" s="33"/>
      <c r="M607" s="149"/>
      <c r="T607" s="52"/>
      <c r="AT607" s="18" t="s">
        <v>199</v>
      </c>
      <c r="AU607" s="18" t="s">
        <v>87</v>
      </c>
    </row>
    <row r="608" spans="2:65" s="12" customFormat="1">
      <c r="B608" s="150"/>
      <c r="D608" s="151" t="s">
        <v>201</v>
      </c>
      <c r="E608" s="152" t="s">
        <v>19</v>
      </c>
      <c r="F608" s="153" t="s">
        <v>692</v>
      </c>
      <c r="H608" s="152" t="s">
        <v>19</v>
      </c>
      <c r="I608" s="154"/>
      <c r="L608" s="150"/>
      <c r="M608" s="155"/>
      <c r="T608" s="156"/>
      <c r="AT608" s="152" t="s">
        <v>201</v>
      </c>
      <c r="AU608" s="152" t="s">
        <v>87</v>
      </c>
      <c r="AV608" s="12" t="s">
        <v>81</v>
      </c>
      <c r="AW608" s="12" t="s">
        <v>33</v>
      </c>
      <c r="AX608" s="12" t="s">
        <v>74</v>
      </c>
      <c r="AY608" s="152" t="s">
        <v>187</v>
      </c>
    </row>
    <row r="609" spans="2:65" s="13" customFormat="1" ht="20.399999999999999">
      <c r="B609" s="157"/>
      <c r="D609" s="151" t="s">
        <v>201</v>
      </c>
      <c r="E609" s="158" t="s">
        <v>19</v>
      </c>
      <c r="F609" s="159" t="s">
        <v>788</v>
      </c>
      <c r="H609" s="160">
        <v>150</v>
      </c>
      <c r="I609" s="161"/>
      <c r="L609" s="157"/>
      <c r="M609" s="162"/>
      <c r="T609" s="163"/>
      <c r="AT609" s="158" t="s">
        <v>201</v>
      </c>
      <c r="AU609" s="158" t="s">
        <v>87</v>
      </c>
      <c r="AV609" s="13" t="s">
        <v>87</v>
      </c>
      <c r="AW609" s="13" t="s">
        <v>33</v>
      </c>
      <c r="AX609" s="13" t="s">
        <v>74</v>
      </c>
      <c r="AY609" s="158" t="s">
        <v>187</v>
      </c>
    </row>
    <row r="610" spans="2:65" s="15" customFormat="1">
      <c r="B610" s="171"/>
      <c r="D610" s="151" t="s">
        <v>201</v>
      </c>
      <c r="E610" s="172" t="s">
        <v>19</v>
      </c>
      <c r="F610" s="173" t="s">
        <v>207</v>
      </c>
      <c r="H610" s="174">
        <v>150</v>
      </c>
      <c r="I610" s="175"/>
      <c r="L610" s="171"/>
      <c r="M610" s="176"/>
      <c r="T610" s="177"/>
      <c r="AT610" s="172" t="s">
        <v>201</v>
      </c>
      <c r="AU610" s="172" t="s">
        <v>87</v>
      </c>
      <c r="AV610" s="15" t="s">
        <v>193</v>
      </c>
      <c r="AW610" s="15" t="s">
        <v>33</v>
      </c>
      <c r="AX610" s="15" t="s">
        <v>81</v>
      </c>
      <c r="AY610" s="172" t="s">
        <v>187</v>
      </c>
    </row>
    <row r="611" spans="2:65" s="11" customFormat="1" ht="22.95" customHeight="1">
      <c r="B611" s="121"/>
      <c r="D611" s="122" t="s">
        <v>73</v>
      </c>
      <c r="E611" s="131" t="s">
        <v>789</v>
      </c>
      <c r="F611" s="131" t="s">
        <v>790</v>
      </c>
      <c r="I611" s="124"/>
      <c r="J611" s="132">
        <f>BK611</f>
        <v>0</v>
      </c>
      <c r="L611" s="121"/>
      <c r="M611" s="126"/>
      <c r="P611" s="127">
        <f>SUM(P612:P621)</f>
        <v>0</v>
      </c>
      <c r="R611" s="127">
        <f>SUM(R612:R621)</f>
        <v>0</v>
      </c>
      <c r="T611" s="128">
        <f>SUM(T612:T621)</f>
        <v>1.610625</v>
      </c>
      <c r="AR611" s="122" t="s">
        <v>87</v>
      </c>
      <c r="AT611" s="129" t="s">
        <v>73</v>
      </c>
      <c r="AU611" s="129" t="s">
        <v>81</v>
      </c>
      <c r="AY611" s="122" t="s">
        <v>187</v>
      </c>
      <c r="BK611" s="130">
        <f>SUM(BK612:BK621)</f>
        <v>0</v>
      </c>
    </row>
    <row r="612" spans="2:65" s="1" customFormat="1" ht="21.75" customHeight="1">
      <c r="B612" s="33"/>
      <c r="C612" s="133" t="s">
        <v>791</v>
      </c>
      <c r="D612" s="133" t="s">
        <v>189</v>
      </c>
      <c r="E612" s="134" t="s">
        <v>792</v>
      </c>
      <c r="F612" s="135" t="s">
        <v>793</v>
      </c>
      <c r="G612" s="136" t="s">
        <v>138</v>
      </c>
      <c r="H612" s="137">
        <v>21.475000000000001</v>
      </c>
      <c r="I612" s="138"/>
      <c r="J612" s="139">
        <f>ROUND(I612*H612,2)</f>
        <v>0</v>
      </c>
      <c r="K612" s="135" t="s">
        <v>197</v>
      </c>
      <c r="L612" s="33"/>
      <c r="M612" s="140" t="s">
        <v>19</v>
      </c>
      <c r="N612" s="141" t="s">
        <v>46</v>
      </c>
      <c r="P612" s="142">
        <f>O612*H612</f>
        <v>0</v>
      </c>
      <c r="Q612" s="142">
        <v>0</v>
      </c>
      <c r="R612" s="142">
        <f>Q612*H612</f>
        <v>0</v>
      </c>
      <c r="S612" s="142">
        <v>1.4999999999999999E-2</v>
      </c>
      <c r="T612" s="143">
        <f>S612*H612</f>
        <v>0.32212499999999999</v>
      </c>
      <c r="AR612" s="144" t="s">
        <v>320</v>
      </c>
      <c r="AT612" s="144" t="s">
        <v>189</v>
      </c>
      <c r="AU612" s="144" t="s">
        <v>87</v>
      </c>
      <c r="AY612" s="18" t="s">
        <v>187</v>
      </c>
      <c r="BE612" s="145">
        <f>IF(N612="základní",J612,0)</f>
        <v>0</v>
      </c>
      <c r="BF612" s="145">
        <f>IF(N612="snížená",J612,0)</f>
        <v>0</v>
      </c>
      <c r="BG612" s="145">
        <f>IF(N612="zákl. přenesená",J612,0)</f>
        <v>0</v>
      </c>
      <c r="BH612" s="145">
        <f>IF(N612="sníž. přenesená",J612,0)</f>
        <v>0</v>
      </c>
      <c r="BI612" s="145">
        <f>IF(N612="nulová",J612,0)</f>
        <v>0</v>
      </c>
      <c r="BJ612" s="18" t="s">
        <v>87</v>
      </c>
      <c r="BK612" s="145">
        <f>ROUND(I612*H612,2)</f>
        <v>0</v>
      </c>
      <c r="BL612" s="18" t="s">
        <v>320</v>
      </c>
      <c r="BM612" s="144" t="s">
        <v>794</v>
      </c>
    </row>
    <row r="613" spans="2:65" s="1" customFormat="1">
      <c r="B613" s="33"/>
      <c r="D613" s="146" t="s">
        <v>199</v>
      </c>
      <c r="F613" s="147" t="s">
        <v>795</v>
      </c>
      <c r="I613" s="148"/>
      <c r="L613" s="33"/>
      <c r="M613" s="149"/>
      <c r="T613" s="52"/>
      <c r="AT613" s="18" t="s">
        <v>199</v>
      </c>
      <c r="AU613" s="18" t="s">
        <v>87</v>
      </c>
    </row>
    <row r="614" spans="2:65" s="12" customFormat="1">
      <c r="B614" s="150"/>
      <c r="D614" s="151" t="s">
        <v>201</v>
      </c>
      <c r="E614" s="152" t="s">
        <v>19</v>
      </c>
      <c r="F614" s="153" t="s">
        <v>202</v>
      </c>
      <c r="H614" s="152" t="s">
        <v>19</v>
      </c>
      <c r="I614" s="154"/>
      <c r="L614" s="150"/>
      <c r="M614" s="155"/>
      <c r="T614" s="156"/>
      <c r="AT614" s="152" t="s">
        <v>201</v>
      </c>
      <c r="AU614" s="152" t="s">
        <v>87</v>
      </c>
      <c r="AV614" s="12" t="s">
        <v>81</v>
      </c>
      <c r="AW614" s="12" t="s">
        <v>33</v>
      </c>
      <c r="AX614" s="12" t="s">
        <v>74</v>
      </c>
      <c r="AY614" s="152" t="s">
        <v>187</v>
      </c>
    </row>
    <row r="615" spans="2:65" s="13" customFormat="1">
      <c r="B615" s="157"/>
      <c r="D615" s="151" t="s">
        <v>201</v>
      </c>
      <c r="E615" s="158" t="s">
        <v>19</v>
      </c>
      <c r="F615" s="159" t="s">
        <v>796</v>
      </c>
      <c r="H615" s="160">
        <v>21.475000000000001</v>
      </c>
      <c r="I615" s="161"/>
      <c r="L615" s="157"/>
      <c r="M615" s="162"/>
      <c r="T615" s="163"/>
      <c r="AT615" s="158" t="s">
        <v>201</v>
      </c>
      <c r="AU615" s="158" t="s">
        <v>87</v>
      </c>
      <c r="AV615" s="13" t="s">
        <v>87</v>
      </c>
      <c r="AW615" s="13" t="s">
        <v>33</v>
      </c>
      <c r="AX615" s="13" t="s">
        <v>74</v>
      </c>
      <c r="AY615" s="158" t="s">
        <v>187</v>
      </c>
    </row>
    <row r="616" spans="2:65" s="15" customFormat="1">
      <c r="B616" s="171"/>
      <c r="D616" s="151" t="s">
        <v>201</v>
      </c>
      <c r="E616" s="172" t="s">
        <v>19</v>
      </c>
      <c r="F616" s="173" t="s">
        <v>207</v>
      </c>
      <c r="H616" s="174">
        <v>21.475000000000001</v>
      </c>
      <c r="I616" s="175"/>
      <c r="L616" s="171"/>
      <c r="M616" s="176"/>
      <c r="T616" s="177"/>
      <c r="AT616" s="172" t="s">
        <v>201</v>
      </c>
      <c r="AU616" s="172" t="s">
        <v>87</v>
      </c>
      <c r="AV616" s="15" t="s">
        <v>193</v>
      </c>
      <c r="AW616" s="15" t="s">
        <v>33</v>
      </c>
      <c r="AX616" s="15" t="s">
        <v>81</v>
      </c>
      <c r="AY616" s="172" t="s">
        <v>187</v>
      </c>
    </row>
    <row r="617" spans="2:65" s="1" customFormat="1" ht="24.15" customHeight="1">
      <c r="B617" s="33"/>
      <c r="C617" s="133" t="s">
        <v>797</v>
      </c>
      <c r="D617" s="133" t="s">
        <v>189</v>
      </c>
      <c r="E617" s="134" t="s">
        <v>798</v>
      </c>
      <c r="F617" s="135" t="s">
        <v>799</v>
      </c>
      <c r="G617" s="136" t="s">
        <v>138</v>
      </c>
      <c r="H617" s="137">
        <v>64.424999999999997</v>
      </c>
      <c r="I617" s="138"/>
      <c r="J617" s="139">
        <f>ROUND(I617*H617,2)</f>
        <v>0</v>
      </c>
      <c r="K617" s="135" t="s">
        <v>197</v>
      </c>
      <c r="L617" s="33"/>
      <c r="M617" s="140" t="s">
        <v>19</v>
      </c>
      <c r="N617" s="141" t="s">
        <v>46</v>
      </c>
      <c r="P617" s="142">
        <f>O617*H617</f>
        <v>0</v>
      </c>
      <c r="Q617" s="142">
        <v>0</v>
      </c>
      <c r="R617" s="142">
        <f>Q617*H617</f>
        <v>0</v>
      </c>
      <c r="S617" s="142">
        <v>0.02</v>
      </c>
      <c r="T617" s="143">
        <f>S617*H617</f>
        <v>1.2885</v>
      </c>
      <c r="AR617" s="144" t="s">
        <v>320</v>
      </c>
      <c r="AT617" s="144" t="s">
        <v>189</v>
      </c>
      <c r="AU617" s="144" t="s">
        <v>87</v>
      </c>
      <c r="AY617" s="18" t="s">
        <v>187</v>
      </c>
      <c r="BE617" s="145">
        <f>IF(N617="základní",J617,0)</f>
        <v>0</v>
      </c>
      <c r="BF617" s="145">
        <f>IF(N617="snížená",J617,0)</f>
        <v>0</v>
      </c>
      <c r="BG617" s="145">
        <f>IF(N617="zákl. přenesená",J617,0)</f>
        <v>0</v>
      </c>
      <c r="BH617" s="145">
        <f>IF(N617="sníž. přenesená",J617,0)</f>
        <v>0</v>
      </c>
      <c r="BI617" s="145">
        <f>IF(N617="nulová",J617,0)</f>
        <v>0</v>
      </c>
      <c r="BJ617" s="18" t="s">
        <v>87</v>
      </c>
      <c r="BK617" s="145">
        <f>ROUND(I617*H617,2)</f>
        <v>0</v>
      </c>
      <c r="BL617" s="18" t="s">
        <v>320</v>
      </c>
      <c r="BM617" s="144" t="s">
        <v>800</v>
      </c>
    </row>
    <row r="618" spans="2:65" s="1" customFormat="1">
      <c r="B618" s="33"/>
      <c r="D618" s="146" t="s">
        <v>199</v>
      </c>
      <c r="F618" s="147" t="s">
        <v>801</v>
      </c>
      <c r="I618" s="148"/>
      <c r="L618" s="33"/>
      <c r="M618" s="149"/>
      <c r="T618" s="52"/>
      <c r="AT618" s="18" t="s">
        <v>199</v>
      </c>
      <c r="AU618" s="18" t="s">
        <v>87</v>
      </c>
    </row>
    <row r="619" spans="2:65" s="12" customFormat="1">
      <c r="B619" s="150"/>
      <c r="D619" s="151" t="s">
        <v>201</v>
      </c>
      <c r="E619" s="152" t="s">
        <v>19</v>
      </c>
      <c r="F619" s="153" t="s">
        <v>202</v>
      </c>
      <c r="H619" s="152" t="s">
        <v>19</v>
      </c>
      <c r="I619" s="154"/>
      <c r="L619" s="150"/>
      <c r="M619" s="155"/>
      <c r="T619" s="156"/>
      <c r="AT619" s="152" t="s">
        <v>201</v>
      </c>
      <c r="AU619" s="152" t="s">
        <v>87</v>
      </c>
      <c r="AV619" s="12" t="s">
        <v>81</v>
      </c>
      <c r="AW619" s="12" t="s">
        <v>33</v>
      </c>
      <c r="AX619" s="12" t="s">
        <v>74</v>
      </c>
      <c r="AY619" s="152" t="s">
        <v>187</v>
      </c>
    </row>
    <row r="620" spans="2:65" s="13" customFormat="1">
      <c r="B620" s="157"/>
      <c r="D620" s="151" t="s">
        <v>201</v>
      </c>
      <c r="E620" s="158" t="s">
        <v>19</v>
      </c>
      <c r="F620" s="159" t="s">
        <v>802</v>
      </c>
      <c r="H620" s="160">
        <v>64.424999999999997</v>
      </c>
      <c r="I620" s="161"/>
      <c r="L620" s="157"/>
      <c r="M620" s="162"/>
      <c r="T620" s="163"/>
      <c r="AT620" s="158" t="s">
        <v>201</v>
      </c>
      <c r="AU620" s="158" t="s">
        <v>87</v>
      </c>
      <c r="AV620" s="13" t="s">
        <v>87</v>
      </c>
      <c r="AW620" s="13" t="s">
        <v>33</v>
      </c>
      <c r="AX620" s="13" t="s">
        <v>74</v>
      </c>
      <c r="AY620" s="158" t="s">
        <v>187</v>
      </c>
    </row>
    <row r="621" spans="2:65" s="15" customFormat="1">
      <c r="B621" s="171"/>
      <c r="D621" s="151" t="s">
        <v>201</v>
      </c>
      <c r="E621" s="172" t="s">
        <v>19</v>
      </c>
      <c r="F621" s="173" t="s">
        <v>207</v>
      </c>
      <c r="H621" s="174">
        <v>64.424999999999997</v>
      </c>
      <c r="I621" s="175"/>
      <c r="L621" s="171"/>
      <c r="M621" s="176"/>
      <c r="T621" s="177"/>
      <c r="AT621" s="172" t="s">
        <v>201</v>
      </c>
      <c r="AU621" s="172" t="s">
        <v>87</v>
      </c>
      <c r="AV621" s="15" t="s">
        <v>193</v>
      </c>
      <c r="AW621" s="15" t="s">
        <v>33</v>
      </c>
      <c r="AX621" s="15" t="s">
        <v>81</v>
      </c>
      <c r="AY621" s="172" t="s">
        <v>187</v>
      </c>
    </row>
    <row r="622" spans="2:65" s="11" customFormat="1" ht="22.95" customHeight="1">
      <c r="B622" s="121"/>
      <c r="D622" s="122" t="s">
        <v>73</v>
      </c>
      <c r="E622" s="131" t="s">
        <v>803</v>
      </c>
      <c r="F622" s="131" t="s">
        <v>804</v>
      </c>
      <c r="I622" s="124"/>
      <c r="J622" s="132">
        <f>BK622</f>
        <v>0</v>
      </c>
      <c r="L622" s="121"/>
      <c r="M622" s="126"/>
      <c r="P622" s="127">
        <f>SUM(P623:P634)</f>
        <v>0</v>
      </c>
      <c r="R622" s="127">
        <f>SUM(R623:R634)</f>
        <v>0</v>
      </c>
      <c r="T622" s="128">
        <f>SUM(T623:T634)</f>
        <v>0.15653400000000001</v>
      </c>
      <c r="AR622" s="122" t="s">
        <v>87</v>
      </c>
      <c r="AT622" s="129" t="s">
        <v>73</v>
      </c>
      <c r="AU622" s="129" t="s">
        <v>81</v>
      </c>
      <c r="AY622" s="122" t="s">
        <v>187</v>
      </c>
      <c r="BK622" s="130">
        <f>SUM(BK623:BK634)</f>
        <v>0</v>
      </c>
    </row>
    <row r="623" spans="2:65" s="1" customFormat="1" ht="24.15" customHeight="1">
      <c r="B623" s="33"/>
      <c r="C623" s="133" t="s">
        <v>805</v>
      </c>
      <c r="D623" s="133" t="s">
        <v>189</v>
      </c>
      <c r="E623" s="134" t="s">
        <v>806</v>
      </c>
      <c r="F623" s="135" t="s">
        <v>807</v>
      </c>
      <c r="G623" s="136" t="s">
        <v>138</v>
      </c>
      <c r="H623" s="137">
        <v>48.2</v>
      </c>
      <c r="I623" s="138"/>
      <c r="J623" s="139">
        <f>ROUND(I623*H623,2)</f>
        <v>0</v>
      </c>
      <c r="K623" s="135" t="s">
        <v>197</v>
      </c>
      <c r="L623" s="33"/>
      <c r="M623" s="140" t="s">
        <v>19</v>
      </c>
      <c r="N623" s="141" t="s">
        <v>46</v>
      </c>
      <c r="P623" s="142">
        <f>O623*H623</f>
        <v>0</v>
      </c>
      <c r="Q623" s="142">
        <v>0</v>
      </c>
      <c r="R623" s="142">
        <f>Q623*H623</f>
        <v>0</v>
      </c>
      <c r="S623" s="142">
        <v>3.0000000000000001E-3</v>
      </c>
      <c r="T623" s="143">
        <f>S623*H623</f>
        <v>0.14460000000000001</v>
      </c>
      <c r="AR623" s="144" t="s">
        <v>320</v>
      </c>
      <c r="AT623" s="144" t="s">
        <v>189</v>
      </c>
      <c r="AU623" s="144" t="s">
        <v>87</v>
      </c>
      <c r="AY623" s="18" t="s">
        <v>187</v>
      </c>
      <c r="BE623" s="145">
        <f>IF(N623="základní",J623,0)</f>
        <v>0</v>
      </c>
      <c r="BF623" s="145">
        <f>IF(N623="snížená",J623,0)</f>
        <v>0</v>
      </c>
      <c r="BG623" s="145">
        <f>IF(N623="zákl. přenesená",J623,0)</f>
        <v>0</v>
      </c>
      <c r="BH623" s="145">
        <f>IF(N623="sníž. přenesená",J623,0)</f>
        <v>0</v>
      </c>
      <c r="BI623" s="145">
        <f>IF(N623="nulová",J623,0)</f>
        <v>0</v>
      </c>
      <c r="BJ623" s="18" t="s">
        <v>87</v>
      </c>
      <c r="BK623" s="145">
        <f>ROUND(I623*H623,2)</f>
        <v>0</v>
      </c>
      <c r="BL623" s="18" t="s">
        <v>320</v>
      </c>
      <c r="BM623" s="144" t="s">
        <v>808</v>
      </c>
    </row>
    <row r="624" spans="2:65" s="1" customFormat="1">
      <c r="B624" s="33"/>
      <c r="D624" s="146" t="s">
        <v>199</v>
      </c>
      <c r="F624" s="147" t="s">
        <v>809</v>
      </c>
      <c r="I624" s="148"/>
      <c r="L624" s="33"/>
      <c r="M624" s="149"/>
      <c r="T624" s="52"/>
      <c r="AT624" s="18" t="s">
        <v>199</v>
      </c>
      <c r="AU624" s="18" t="s">
        <v>87</v>
      </c>
    </row>
    <row r="625" spans="2:65" s="12" customFormat="1">
      <c r="B625" s="150"/>
      <c r="D625" s="151" t="s">
        <v>201</v>
      </c>
      <c r="E625" s="152" t="s">
        <v>19</v>
      </c>
      <c r="F625" s="153" t="s">
        <v>202</v>
      </c>
      <c r="H625" s="152" t="s">
        <v>19</v>
      </c>
      <c r="I625" s="154"/>
      <c r="L625" s="150"/>
      <c r="M625" s="155"/>
      <c r="T625" s="156"/>
      <c r="AT625" s="152" t="s">
        <v>201</v>
      </c>
      <c r="AU625" s="152" t="s">
        <v>87</v>
      </c>
      <c r="AV625" s="12" t="s">
        <v>81</v>
      </c>
      <c r="AW625" s="12" t="s">
        <v>33</v>
      </c>
      <c r="AX625" s="12" t="s">
        <v>74</v>
      </c>
      <c r="AY625" s="152" t="s">
        <v>187</v>
      </c>
    </row>
    <row r="626" spans="2:65" s="13" customFormat="1">
      <c r="B626" s="157"/>
      <c r="D626" s="151" t="s">
        <v>201</v>
      </c>
      <c r="E626" s="158" t="s">
        <v>19</v>
      </c>
      <c r="F626" s="159" t="s">
        <v>596</v>
      </c>
      <c r="H626" s="160">
        <v>28.8</v>
      </c>
      <c r="I626" s="161"/>
      <c r="L626" s="157"/>
      <c r="M626" s="162"/>
      <c r="T626" s="163"/>
      <c r="AT626" s="158" t="s">
        <v>201</v>
      </c>
      <c r="AU626" s="158" t="s">
        <v>87</v>
      </c>
      <c r="AV626" s="13" t="s">
        <v>87</v>
      </c>
      <c r="AW626" s="13" t="s">
        <v>33</v>
      </c>
      <c r="AX626" s="13" t="s">
        <v>74</v>
      </c>
      <c r="AY626" s="158" t="s">
        <v>187</v>
      </c>
    </row>
    <row r="627" spans="2:65" s="13" customFormat="1">
      <c r="B627" s="157"/>
      <c r="D627" s="151" t="s">
        <v>201</v>
      </c>
      <c r="E627" s="158" t="s">
        <v>19</v>
      </c>
      <c r="F627" s="159" t="s">
        <v>597</v>
      </c>
      <c r="H627" s="160">
        <v>19.399999999999999</v>
      </c>
      <c r="I627" s="161"/>
      <c r="L627" s="157"/>
      <c r="M627" s="162"/>
      <c r="T627" s="163"/>
      <c r="AT627" s="158" t="s">
        <v>201</v>
      </c>
      <c r="AU627" s="158" t="s">
        <v>87</v>
      </c>
      <c r="AV627" s="13" t="s">
        <v>87</v>
      </c>
      <c r="AW627" s="13" t="s">
        <v>33</v>
      </c>
      <c r="AX627" s="13" t="s">
        <v>74</v>
      </c>
      <c r="AY627" s="158" t="s">
        <v>187</v>
      </c>
    </row>
    <row r="628" spans="2:65" s="15" customFormat="1">
      <c r="B628" s="171"/>
      <c r="D628" s="151" t="s">
        <v>201</v>
      </c>
      <c r="E628" s="172" t="s">
        <v>19</v>
      </c>
      <c r="F628" s="173" t="s">
        <v>207</v>
      </c>
      <c r="H628" s="174">
        <v>48.2</v>
      </c>
      <c r="I628" s="175"/>
      <c r="L628" s="171"/>
      <c r="M628" s="176"/>
      <c r="T628" s="177"/>
      <c r="AT628" s="172" t="s">
        <v>201</v>
      </c>
      <c r="AU628" s="172" t="s">
        <v>87</v>
      </c>
      <c r="AV628" s="15" t="s">
        <v>193</v>
      </c>
      <c r="AW628" s="15" t="s">
        <v>33</v>
      </c>
      <c r="AX628" s="15" t="s">
        <v>81</v>
      </c>
      <c r="AY628" s="172" t="s">
        <v>187</v>
      </c>
    </row>
    <row r="629" spans="2:65" s="1" customFormat="1" ht="21.75" customHeight="1">
      <c r="B629" s="33"/>
      <c r="C629" s="133" t="s">
        <v>810</v>
      </c>
      <c r="D629" s="133" t="s">
        <v>189</v>
      </c>
      <c r="E629" s="134" t="s">
        <v>811</v>
      </c>
      <c r="F629" s="135" t="s">
        <v>812</v>
      </c>
      <c r="G629" s="136" t="s">
        <v>384</v>
      </c>
      <c r="H629" s="137">
        <v>39.78</v>
      </c>
      <c r="I629" s="138"/>
      <c r="J629" s="139">
        <f>ROUND(I629*H629,2)</f>
        <v>0</v>
      </c>
      <c r="K629" s="135" t="s">
        <v>197</v>
      </c>
      <c r="L629" s="33"/>
      <c r="M629" s="140" t="s">
        <v>19</v>
      </c>
      <c r="N629" s="141" t="s">
        <v>46</v>
      </c>
      <c r="P629" s="142">
        <f>O629*H629</f>
        <v>0</v>
      </c>
      <c r="Q629" s="142">
        <v>0</v>
      </c>
      <c r="R629" s="142">
        <f>Q629*H629</f>
        <v>0</v>
      </c>
      <c r="S629" s="142">
        <v>2.9999999999999997E-4</v>
      </c>
      <c r="T629" s="143">
        <f>S629*H629</f>
        <v>1.1933999999999998E-2</v>
      </c>
      <c r="AR629" s="144" t="s">
        <v>320</v>
      </c>
      <c r="AT629" s="144" t="s">
        <v>189</v>
      </c>
      <c r="AU629" s="144" t="s">
        <v>87</v>
      </c>
      <c r="AY629" s="18" t="s">
        <v>187</v>
      </c>
      <c r="BE629" s="145">
        <f>IF(N629="základní",J629,0)</f>
        <v>0</v>
      </c>
      <c r="BF629" s="145">
        <f>IF(N629="snížená",J629,0)</f>
        <v>0</v>
      </c>
      <c r="BG629" s="145">
        <f>IF(N629="zákl. přenesená",J629,0)</f>
        <v>0</v>
      </c>
      <c r="BH629" s="145">
        <f>IF(N629="sníž. přenesená",J629,0)</f>
        <v>0</v>
      </c>
      <c r="BI629" s="145">
        <f>IF(N629="nulová",J629,0)</f>
        <v>0</v>
      </c>
      <c r="BJ629" s="18" t="s">
        <v>87</v>
      </c>
      <c r="BK629" s="145">
        <f>ROUND(I629*H629,2)</f>
        <v>0</v>
      </c>
      <c r="BL629" s="18" t="s">
        <v>320</v>
      </c>
      <c r="BM629" s="144" t="s">
        <v>813</v>
      </c>
    </row>
    <row r="630" spans="2:65" s="1" customFormat="1">
      <c r="B630" s="33"/>
      <c r="D630" s="146" t="s">
        <v>199</v>
      </c>
      <c r="F630" s="147" t="s">
        <v>814</v>
      </c>
      <c r="I630" s="148"/>
      <c r="L630" s="33"/>
      <c r="M630" s="149"/>
      <c r="T630" s="52"/>
      <c r="AT630" s="18" t="s">
        <v>199</v>
      </c>
      <c r="AU630" s="18" t="s">
        <v>87</v>
      </c>
    </row>
    <row r="631" spans="2:65" s="12" customFormat="1">
      <c r="B631" s="150"/>
      <c r="D631" s="151" t="s">
        <v>201</v>
      </c>
      <c r="E631" s="152" t="s">
        <v>19</v>
      </c>
      <c r="F631" s="153" t="s">
        <v>202</v>
      </c>
      <c r="H631" s="152" t="s">
        <v>19</v>
      </c>
      <c r="I631" s="154"/>
      <c r="L631" s="150"/>
      <c r="M631" s="155"/>
      <c r="T631" s="156"/>
      <c r="AT631" s="152" t="s">
        <v>201</v>
      </c>
      <c r="AU631" s="152" t="s">
        <v>87</v>
      </c>
      <c r="AV631" s="12" t="s">
        <v>81</v>
      </c>
      <c r="AW631" s="12" t="s">
        <v>33</v>
      </c>
      <c r="AX631" s="12" t="s">
        <v>74</v>
      </c>
      <c r="AY631" s="152" t="s">
        <v>187</v>
      </c>
    </row>
    <row r="632" spans="2:65" s="13" customFormat="1">
      <c r="B632" s="157"/>
      <c r="D632" s="151" t="s">
        <v>201</v>
      </c>
      <c r="E632" s="158" t="s">
        <v>19</v>
      </c>
      <c r="F632" s="159" t="s">
        <v>815</v>
      </c>
      <c r="H632" s="160">
        <v>18.78</v>
      </c>
      <c r="I632" s="161"/>
      <c r="L632" s="157"/>
      <c r="M632" s="162"/>
      <c r="T632" s="163"/>
      <c r="AT632" s="158" t="s">
        <v>201</v>
      </c>
      <c r="AU632" s="158" t="s">
        <v>87</v>
      </c>
      <c r="AV632" s="13" t="s">
        <v>87</v>
      </c>
      <c r="AW632" s="13" t="s">
        <v>33</v>
      </c>
      <c r="AX632" s="13" t="s">
        <v>74</v>
      </c>
      <c r="AY632" s="158" t="s">
        <v>187</v>
      </c>
    </row>
    <row r="633" spans="2:65" s="13" customFormat="1">
      <c r="B633" s="157"/>
      <c r="D633" s="151" t="s">
        <v>201</v>
      </c>
      <c r="E633" s="158" t="s">
        <v>19</v>
      </c>
      <c r="F633" s="159" t="s">
        <v>816</v>
      </c>
      <c r="H633" s="160">
        <v>21</v>
      </c>
      <c r="I633" s="161"/>
      <c r="L633" s="157"/>
      <c r="M633" s="162"/>
      <c r="T633" s="163"/>
      <c r="AT633" s="158" t="s">
        <v>201</v>
      </c>
      <c r="AU633" s="158" t="s">
        <v>87</v>
      </c>
      <c r="AV633" s="13" t="s">
        <v>87</v>
      </c>
      <c r="AW633" s="13" t="s">
        <v>33</v>
      </c>
      <c r="AX633" s="13" t="s">
        <v>74</v>
      </c>
      <c r="AY633" s="158" t="s">
        <v>187</v>
      </c>
    </row>
    <row r="634" spans="2:65" s="15" customFormat="1">
      <c r="B634" s="171"/>
      <c r="D634" s="151" t="s">
        <v>201</v>
      </c>
      <c r="E634" s="172" t="s">
        <v>19</v>
      </c>
      <c r="F634" s="173" t="s">
        <v>207</v>
      </c>
      <c r="H634" s="174">
        <v>39.78</v>
      </c>
      <c r="I634" s="175"/>
      <c r="L634" s="171"/>
      <c r="M634" s="176"/>
      <c r="T634" s="177"/>
      <c r="AT634" s="172" t="s">
        <v>201</v>
      </c>
      <c r="AU634" s="172" t="s">
        <v>87</v>
      </c>
      <c r="AV634" s="15" t="s">
        <v>193</v>
      </c>
      <c r="AW634" s="15" t="s">
        <v>33</v>
      </c>
      <c r="AX634" s="15" t="s">
        <v>81</v>
      </c>
      <c r="AY634" s="172" t="s">
        <v>187</v>
      </c>
    </row>
    <row r="635" spans="2:65" s="11" customFormat="1" ht="22.95" customHeight="1">
      <c r="B635" s="121"/>
      <c r="D635" s="122" t="s">
        <v>73</v>
      </c>
      <c r="E635" s="131" t="s">
        <v>817</v>
      </c>
      <c r="F635" s="131" t="s">
        <v>818</v>
      </c>
      <c r="I635" s="124"/>
      <c r="J635" s="132">
        <f>BK635</f>
        <v>0</v>
      </c>
      <c r="L635" s="121"/>
      <c r="M635" s="126"/>
      <c r="P635" s="127">
        <f>SUM(P636:P641)</f>
        <v>0</v>
      </c>
      <c r="R635" s="127">
        <f>SUM(R636:R641)</f>
        <v>7.1539200000000002E-3</v>
      </c>
      <c r="T635" s="128">
        <f>SUM(T636:T641)</f>
        <v>0</v>
      </c>
      <c r="AR635" s="122" t="s">
        <v>87</v>
      </c>
      <c r="AT635" s="129" t="s">
        <v>73</v>
      </c>
      <c r="AU635" s="129" t="s">
        <v>81</v>
      </c>
      <c r="AY635" s="122" t="s">
        <v>187</v>
      </c>
      <c r="BK635" s="130">
        <f>SUM(BK636:BK641)</f>
        <v>0</v>
      </c>
    </row>
    <row r="636" spans="2:65" s="1" customFormat="1" ht="24.15" customHeight="1">
      <c r="B636" s="33"/>
      <c r="C636" s="133" t="s">
        <v>819</v>
      </c>
      <c r="D636" s="133" t="s">
        <v>189</v>
      </c>
      <c r="E636" s="134" t="s">
        <v>820</v>
      </c>
      <c r="F636" s="135" t="s">
        <v>821</v>
      </c>
      <c r="G636" s="136" t="s">
        <v>138</v>
      </c>
      <c r="H636" s="137">
        <v>20.736000000000001</v>
      </c>
      <c r="I636" s="138"/>
      <c r="J636" s="139">
        <f>ROUND(I636*H636,2)</f>
        <v>0</v>
      </c>
      <c r="K636" s="135" t="s">
        <v>197</v>
      </c>
      <c r="L636" s="33"/>
      <c r="M636" s="140" t="s">
        <v>19</v>
      </c>
      <c r="N636" s="141" t="s">
        <v>46</v>
      </c>
      <c r="P636" s="142">
        <f>O636*H636</f>
        <v>0</v>
      </c>
      <c r="Q636" s="142">
        <v>3.4499999999999998E-4</v>
      </c>
      <c r="R636" s="142">
        <f>Q636*H636</f>
        <v>7.1539200000000002E-3</v>
      </c>
      <c r="S636" s="142">
        <v>0</v>
      </c>
      <c r="T636" s="143">
        <f>S636*H636</f>
        <v>0</v>
      </c>
      <c r="AR636" s="144" t="s">
        <v>320</v>
      </c>
      <c r="AT636" s="144" t="s">
        <v>189</v>
      </c>
      <c r="AU636" s="144" t="s">
        <v>87</v>
      </c>
      <c r="AY636" s="18" t="s">
        <v>187</v>
      </c>
      <c r="BE636" s="145">
        <f>IF(N636="základní",J636,0)</f>
        <v>0</v>
      </c>
      <c r="BF636" s="145">
        <f>IF(N636="snížená",J636,0)</f>
        <v>0</v>
      </c>
      <c r="BG636" s="145">
        <f>IF(N636="zákl. přenesená",J636,0)</f>
        <v>0</v>
      </c>
      <c r="BH636" s="145">
        <f>IF(N636="sníž. přenesená",J636,0)</f>
        <v>0</v>
      </c>
      <c r="BI636" s="145">
        <f>IF(N636="nulová",J636,0)</f>
        <v>0</v>
      </c>
      <c r="BJ636" s="18" t="s">
        <v>87</v>
      </c>
      <c r="BK636" s="145">
        <f>ROUND(I636*H636,2)</f>
        <v>0</v>
      </c>
      <c r="BL636" s="18" t="s">
        <v>320</v>
      </c>
      <c r="BM636" s="144" t="s">
        <v>822</v>
      </c>
    </row>
    <row r="637" spans="2:65" s="1" customFormat="1">
      <c r="B637" s="33"/>
      <c r="D637" s="146" t="s">
        <v>199</v>
      </c>
      <c r="F637" s="147" t="s">
        <v>823</v>
      </c>
      <c r="I637" s="148"/>
      <c r="L637" s="33"/>
      <c r="M637" s="149"/>
      <c r="T637" s="52"/>
      <c r="AT637" s="18" t="s">
        <v>199</v>
      </c>
      <c r="AU637" s="18" t="s">
        <v>87</v>
      </c>
    </row>
    <row r="638" spans="2:65" s="12" customFormat="1">
      <c r="B638" s="150"/>
      <c r="D638" s="151" t="s">
        <v>201</v>
      </c>
      <c r="E638" s="152" t="s">
        <v>19</v>
      </c>
      <c r="F638" s="153" t="s">
        <v>251</v>
      </c>
      <c r="H638" s="152" t="s">
        <v>19</v>
      </c>
      <c r="I638" s="154"/>
      <c r="L638" s="150"/>
      <c r="M638" s="155"/>
      <c r="T638" s="156"/>
      <c r="AT638" s="152" t="s">
        <v>201</v>
      </c>
      <c r="AU638" s="152" t="s">
        <v>87</v>
      </c>
      <c r="AV638" s="12" t="s">
        <v>81</v>
      </c>
      <c r="AW638" s="12" t="s">
        <v>33</v>
      </c>
      <c r="AX638" s="12" t="s">
        <v>74</v>
      </c>
      <c r="AY638" s="152" t="s">
        <v>187</v>
      </c>
    </row>
    <row r="639" spans="2:65" s="12" customFormat="1">
      <c r="B639" s="150"/>
      <c r="D639" s="151" t="s">
        <v>201</v>
      </c>
      <c r="E639" s="152" t="s">
        <v>19</v>
      </c>
      <c r="F639" s="153" t="s">
        <v>824</v>
      </c>
      <c r="H639" s="152" t="s">
        <v>19</v>
      </c>
      <c r="I639" s="154"/>
      <c r="L639" s="150"/>
      <c r="M639" s="155"/>
      <c r="T639" s="156"/>
      <c r="AT639" s="152" t="s">
        <v>201</v>
      </c>
      <c r="AU639" s="152" t="s">
        <v>87</v>
      </c>
      <c r="AV639" s="12" t="s">
        <v>81</v>
      </c>
      <c r="AW639" s="12" t="s">
        <v>33</v>
      </c>
      <c r="AX639" s="12" t="s">
        <v>74</v>
      </c>
      <c r="AY639" s="152" t="s">
        <v>187</v>
      </c>
    </row>
    <row r="640" spans="2:65" s="13" customFormat="1">
      <c r="B640" s="157"/>
      <c r="D640" s="151" t="s">
        <v>201</v>
      </c>
      <c r="E640" s="158" t="s">
        <v>19</v>
      </c>
      <c r="F640" s="159" t="s">
        <v>825</v>
      </c>
      <c r="H640" s="160">
        <v>20.736000000000001</v>
      </c>
      <c r="I640" s="161"/>
      <c r="L640" s="157"/>
      <c r="M640" s="162"/>
      <c r="T640" s="163"/>
      <c r="AT640" s="158" t="s">
        <v>201</v>
      </c>
      <c r="AU640" s="158" t="s">
        <v>87</v>
      </c>
      <c r="AV640" s="13" t="s">
        <v>87</v>
      </c>
      <c r="AW640" s="13" t="s">
        <v>33</v>
      </c>
      <c r="AX640" s="13" t="s">
        <v>74</v>
      </c>
      <c r="AY640" s="158" t="s">
        <v>187</v>
      </c>
    </row>
    <row r="641" spans="2:65" s="15" customFormat="1">
      <c r="B641" s="171"/>
      <c r="D641" s="151" t="s">
        <v>201</v>
      </c>
      <c r="E641" s="172" t="s">
        <v>19</v>
      </c>
      <c r="F641" s="173" t="s">
        <v>207</v>
      </c>
      <c r="H641" s="174">
        <v>20.736000000000001</v>
      </c>
      <c r="I641" s="175"/>
      <c r="L641" s="171"/>
      <c r="M641" s="176"/>
      <c r="T641" s="177"/>
      <c r="AT641" s="172" t="s">
        <v>201</v>
      </c>
      <c r="AU641" s="172" t="s">
        <v>87</v>
      </c>
      <c r="AV641" s="15" t="s">
        <v>193</v>
      </c>
      <c r="AW641" s="15" t="s">
        <v>33</v>
      </c>
      <c r="AX641" s="15" t="s">
        <v>81</v>
      </c>
      <c r="AY641" s="172" t="s">
        <v>187</v>
      </c>
    </row>
    <row r="642" spans="2:65" s="11" customFormat="1" ht="25.95" customHeight="1">
      <c r="B642" s="121"/>
      <c r="D642" s="122" t="s">
        <v>73</v>
      </c>
      <c r="E642" s="123" t="s">
        <v>826</v>
      </c>
      <c r="F642" s="123" t="s">
        <v>827</v>
      </c>
      <c r="I642" s="124"/>
      <c r="J642" s="125">
        <f>BK642</f>
        <v>0</v>
      </c>
      <c r="L642" s="121"/>
      <c r="M642" s="126"/>
      <c r="P642" s="127">
        <f>SUM(P643:P647)</f>
        <v>0</v>
      </c>
      <c r="R642" s="127">
        <f>SUM(R643:R647)</f>
        <v>0</v>
      </c>
      <c r="T642" s="128">
        <f>SUM(T643:T647)</f>
        <v>0</v>
      </c>
      <c r="AR642" s="122" t="s">
        <v>193</v>
      </c>
      <c r="AT642" s="129" t="s">
        <v>73</v>
      </c>
      <c r="AU642" s="129" t="s">
        <v>74</v>
      </c>
      <c r="AY642" s="122" t="s">
        <v>187</v>
      </c>
      <c r="BK642" s="130">
        <f>SUM(BK643:BK647)</f>
        <v>0</v>
      </c>
    </row>
    <row r="643" spans="2:65" s="1" customFormat="1" ht="24.15" customHeight="1">
      <c r="B643" s="33"/>
      <c r="C643" s="133" t="s">
        <v>828</v>
      </c>
      <c r="D643" s="133" t="s">
        <v>189</v>
      </c>
      <c r="E643" s="134" t="s">
        <v>829</v>
      </c>
      <c r="F643" s="135" t="s">
        <v>830</v>
      </c>
      <c r="G643" s="136" t="s">
        <v>831</v>
      </c>
      <c r="H643" s="137">
        <v>30</v>
      </c>
      <c r="I643" s="138"/>
      <c r="J643" s="139">
        <f>ROUND(I643*H643,2)</f>
        <v>0</v>
      </c>
      <c r="K643" s="135" t="s">
        <v>197</v>
      </c>
      <c r="L643" s="33"/>
      <c r="M643" s="140" t="s">
        <v>19</v>
      </c>
      <c r="N643" s="141" t="s">
        <v>46</v>
      </c>
      <c r="P643" s="142">
        <f>O643*H643</f>
        <v>0</v>
      </c>
      <c r="Q643" s="142">
        <v>0</v>
      </c>
      <c r="R643" s="142">
        <f>Q643*H643</f>
        <v>0</v>
      </c>
      <c r="S643" s="142">
        <v>0</v>
      </c>
      <c r="T643" s="143">
        <f>S643*H643</f>
        <v>0</v>
      </c>
      <c r="AR643" s="144" t="s">
        <v>832</v>
      </c>
      <c r="AT643" s="144" t="s">
        <v>189</v>
      </c>
      <c r="AU643" s="144" t="s">
        <v>81</v>
      </c>
      <c r="AY643" s="18" t="s">
        <v>187</v>
      </c>
      <c r="BE643" s="145">
        <f>IF(N643="základní",J643,0)</f>
        <v>0</v>
      </c>
      <c r="BF643" s="145">
        <f>IF(N643="snížená",J643,0)</f>
        <v>0</v>
      </c>
      <c r="BG643" s="145">
        <f>IF(N643="zákl. přenesená",J643,0)</f>
        <v>0</v>
      </c>
      <c r="BH643" s="145">
        <f>IF(N643="sníž. přenesená",J643,0)</f>
        <v>0</v>
      </c>
      <c r="BI643" s="145">
        <f>IF(N643="nulová",J643,0)</f>
        <v>0</v>
      </c>
      <c r="BJ643" s="18" t="s">
        <v>87</v>
      </c>
      <c r="BK643" s="145">
        <f>ROUND(I643*H643,2)</f>
        <v>0</v>
      </c>
      <c r="BL643" s="18" t="s">
        <v>832</v>
      </c>
      <c r="BM643" s="144" t="s">
        <v>833</v>
      </c>
    </row>
    <row r="644" spans="2:65" s="1" customFormat="1">
      <c r="B644" s="33"/>
      <c r="D644" s="146" t="s">
        <v>199</v>
      </c>
      <c r="F644" s="147" t="s">
        <v>834</v>
      </c>
      <c r="I644" s="148"/>
      <c r="L644" s="33"/>
      <c r="M644" s="149"/>
      <c r="T644" s="52"/>
      <c r="AT644" s="18" t="s">
        <v>199</v>
      </c>
      <c r="AU644" s="18" t="s">
        <v>81</v>
      </c>
    </row>
    <row r="645" spans="2:65" s="12" customFormat="1">
      <c r="B645" s="150"/>
      <c r="D645" s="151" t="s">
        <v>201</v>
      </c>
      <c r="E645" s="152" t="s">
        <v>19</v>
      </c>
      <c r="F645" s="153" t="s">
        <v>202</v>
      </c>
      <c r="H645" s="152" t="s">
        <v>19</v>
      </c>
      <c r="I645" s="154"/>
      <c r="L645" s="150"/>
      <c r="M645" s="155"/>
      <c r="T645" s="156"/>
      <c r="AT645" s="152" t="s">
        <v>201</v>
      </c>
      <c r="AU645" s="152" t="s">
        <v>81</v>
      </c>
      <c r="AV645" s="12" t="s">
        <v>81</v>
      </c>
      <c r="AW645" s="12" t="s">
        <v>33</v>
      </c>
      <c r="AX645" s="12" t="s">
        <v>74</v>
      </c>
      <c r="AY645" s="152" t="s">
        <v>187</v>
      </c>
    </row>
    <row r="646" spans="2:65" s="13" customFormat="1">
      <c r="B646" s="157"/>
      <c r="D646" s="151" t="s">
        <v>201</v>
      </c>
      <c r="E646" s="158" t="s">
        <v>19</v>
      </c>
      <c r="F646" s="159" t="s">
        <v>835</v>
      </c>
      <c r="H646" s="160">
        <v>30</v>
      </c>
      <c r="I646" s="161"/>
      <c r="L646" s="157"/>
      <c r="M646" s="162"/>
      <c r="T646" s="163"/>
      <c r="AT646" s="158" t="s">
        <v>201</v>
      </c>
      <c r="AU646" s="158" t="s">
        <v>81</v>
      </c>
      <c r="AV646" s="13" t="s">
        <v>87</v>
      </c>
      <c r="AW646" s="13" t="s">
        <v>33</v>
      </c>
      <c r="AX646" s="13" t="s">
        <v>74</v>
      </c>
      <c r="AY646" s="158" t="s">
        <v>187</v>
      </c>
    </row>
    <row r="647" spans="2:65" s="15" customFormat="1">
      <c r="B647" s="171"/>
      <c r="D647" s="151" t="s">
        <v>201</v>
      </c>
      <c r="E647" s="172" t="s">
        <v>19</v>
      </c>
      <c r="F647" s="173" t="s">
        <v>207</v>
      </c>
      <c r="H647" s="174">
        <v>30</v>
      </c>
      <c r="I647" s="175"/>
      <c r="L647" s="171"/>
      <c r="M647" s="188"/>
      <c r="N647" s="189"/>
      <c r="O647" s="189"/>
      <c r="P647" s="189"/>
      <c r="Q647" s="189"/>
      <c r="R647" s="189"/>
      <c r="S647" s="189"/>
      <c r="T647" s="190"/>
      <c r="AT647" s="172" t="s">
        <v>201</v>
      </c>
      <c r="AU647" s="172" t="s">
        <v>81</v>
      </c>
      <c r="AV647" s="15" t="s">
        <v>193</v>
      </c>
      <c r="AW647" s="15" t="s">
        <v>33</v>
      </c>
      <c r="AX647" s="15" t="s">
        <v>81</v>
      </c>
      <c r="AY647" s="172" t="s">
        <v>187</v>
      </c>
    </row>
    <row r="648" spans="2:65" s="1" customFormat="1" ht="6.9" customHeight="1">
      <c r="B648" s="41"/>
      <c r="C648" s="42"/>
      <c r="D648" s="42"/>
      <c r="E648" s="42"/>
      <c r="F648" s="42"/>
      <c r="G648" s="42"/>
      <c r="H648" s="42"/>
      <c r="I648" s="42"/>
      <c r="J648" s="42"/>
      <c r="K648" s="42"/>
      <c r="L648" s="33"/>
    </row>
  </sheetData>
  <sheetProtection algorithmName="SHA-512" hashValue="MDh9k7SUA6q2PnaAoSCsBfWwOA2UmOiCI/haYeMjaXTqf6doTn2ekAoS4PXTXkddoIdcoDp/D2LjA47bDkCf1A==" saltValue="hU3JxXYBmdV0zX0I4A9nqVC87GaIvV6192rxYWE5di7KI7aiYI5DJPFEFWApX4edTBqB6DE4rOlc9YtiwitkKA==" spinCount="100000" sheet="1" objects="1" scenarios="1" formatColumns="0" formatRows="0" autoFilter="0"/>
  <autoFilter ref="C103:K647" xr:uid="{00000000-0009-0000-0000-000001000000}"/>
  <mergeCells count="12">
    <mergeCell ref="E96:H96"/>
    <mergeCell ref="L2:V2"/>
    <mergeCell ref="E50:H50"/>
    <mergeCell ref="E52:H52"/>
    <mergeCell ref="E54:H54"/>
    <mergeCell ref="E92:H92"/>
    <mergeCell ref="E94:H94"/>
    <mergeCell ref="E7:H7"/>
    <mergeCell ref="E9:H9"/>
    <mergeCell ref="E11:H11"/>
    <mergeCell ref="E20:H20"/>
    <mergeCell ref="E29:H29"/>
  </mergeCells>
  <hyperlinks>
    <hyperlink ref="F109" r:id="rId1" xr:uid="{00000000-0004-0000-0100-000000000000}"/>
    <hyperlink ref="F118" r:id="rId2" xr:uid="{00000000-0004-0000-0100-000001000000}"/>
    <hyperlink ref="F124" r:id="rId3" xr:uid="{00000000-0004-0000-0100-000002000000}"/>
    <hyperlink ref="F128" r:id="rId4" xr:uid="{00000000-0004-0000-0100-000003000000}"/>
    <hyperlink ref="F132" r:id="rId5" xr:uid="{00000000-0004-0000-0100-000004000000}"/>
    <hyperlink ref="F137" r:id="rId6" xr:uid="{00000000-0004-0000-0100-000005000000}"/>
    <hyperlink ref="F146" r:id="rId7" xr:uid="{00000000-0004-0000-0100-000006000000}"/>
    <hyperlink ref="F153" r:id="rId8" xr:uid="{00000000-0004-0000-0100-000007000000}"/>
    <hyperlink ref="F159" r:id="rId9" xr:uid="{00000000-0004-0000-0100-000008000000}"/>
    <hyperlink ref="F170" r:id="rId10" xr:uid="{00000000-0004-0000-0100-000009000000}"/>
    <hyperlink ref="F180" r:id="rId11" xr:uid="{00000000-0004-0000-0100-00000A000000}"/>
    <hyperlink ref="F191" r:id="rId12" xr:uid="{00000000-0004-0000-0100-00000B000000}"/>
    <hyperlink ref="F198" r:id="rId13" xr:uid="{00000000-0004-0000-0100-00000C000000}"/>
    <hyperlink ref="F215" r:id="rId14" xr:uid="{00000000-0004-0000-0100-00000D000000}"/>
    <hyperlink ref="F220" r:id="rId15" xr:uid="{00000000-0004-0000-0100-00000E000000}"/>
    <hyperlink ref="F222" r:id="rId16" xr:uid="{00000000-0004-0000-0100-00000F000000}"/>
    <hyperlink ref="F227" r:id="rId17" xr:uid="{00000000-0004-0000-0100-000010000000}"/>
    <hyperlink ref="F232" r:id="rId18" xr:uid="{00000000-0004-0000-0100-000011000000}"/>
    <hyperlink ref="F244" r:id="rId19" xr:uid="{00000000-0004-0000-0100-000012000000}"/>
    <hyperlink ref="F253" r:id="rId20" xr:uid="{00000000-0004-0000-0100-000013000000}"/>
    <hyperlink ref="F259" r:id="rId21" xr:uid="{00000000-0004-0000-0100-000014000000}"/>
    <hyperlink ref="F268" r:id="rId22" xr:uid="{00000000-0004-0000-0100-000015000000}"/>
    <hyperlink ref="F270" r:id="rId23" xr:uid="{00000000-0004-0000-0100-000016000000}"/>
    <hyperlink ref="F276" r:id="rId24" xr:uid="{00000000-0004-0000-0100-000017000000}"/>
    <hyperlink ref="F280" r:id="rId25" xr:uid="{00000000-0004-0000-0100-000018000000}"/>
    <hyperlink ref="F285" r:id="rId26" xr:uid="{00000000-0004-0000-0100-000019000000}"/>
    <hyperlink ref="F290" r:id="rId27" xr:uid="{00000000-0004-0000-0100-00001A000000}"/>
    <hyperlink ref="F295" r:id="rId28" xr:uid="{00000000-0004-0000-0100-00001B000000}"/>
    <hyperlink ref="F300" r:id="rId29" xr:uid="{00000000-0004-0000-0100-00001C000000}"/>
    <hyperlink ref="F305" r:id="rId30" xr:uid="{00000000-0004-0000-0100-00001D000000}"/>
    <hyperlink ref="F310" r:id="rId31" xr:uid="{00000000-0004-0000-0100-00001E000000}"/>
    <hyperlink ref="F315" r:id="rId32" xr:uid="{00000000-0004-0000-0100-00001F000000}"/>
    <hyperlink ref="F321" r:id="rId33" xr:uid="{00000000-0004-0000-0100-000020000000}"/>
    <hyperlink ref="F328" r:id="rId34" xr:uid="{00000000-0004-0000-0100-000021000000}"/>
    <hyperlink ref="F334" r:id="rId35" xr:uid="{00000000-0004-0000-0100-000022000000}"/>
    <hyperlink ref="F341" r:id="rId36" xr:uid="{00000000-0004-0000-0100-000023000000}"/>
    <hyperlink ref="F346" r:id="rId37" xr:uid="{00000000-0004-0000-0100-000024000000}"/>
    <hyperlink ref="F355" r:id="rId38" xr:uid="{00000000-0004-0000-0100-000025000000}"/>
    <hyperlink ref="F360" r:id="rId39" xr:uid="{00000000-0004-0000-0100-000026000000}"/>
    <hyperlink ref="F365" r:id="rId40" xr:uid="{00000000-0004-0000-0100-000027000000}"/>
    <hyperlink ref="F368" r:id="rId41" xr:uid="{00000000-0004-0000-0100-000028000000}"/>
    <hyperlink ref="F372" r:id="rId42" xr:uid="{00000000-0004-0000-0100-000029000000}"/>
    <hyperlink ref="F374" r:id="rId43" xr:uid="{00000000-0004-0000-0100-00002A000000}"/>
    <hyperlink ref="F392" r:id="rId44" xr:uid="{00000000-0004-0000-0100-00002B000000}"/>
    <hyperlink ref="F398" r:id="rId45" xr:uid="{00000000-0004-0000-0100-00002C000000}"/>
    <hyperlink ref="F402" r:id="rId46" xr:uid="{00000000-0004-0000-0100-00002D000000}"/>
    <hyperlink ref="F406" r:id="rId47" xr:uid="{00000000-0004-0000-0100-00002E000000}"/>
    <hyperlink ref="F410" r:id="rId48" xr:uid="{00000000-0004-0000-0100-00002F000000}"/>
    <hyperlink ref="F414" r:id="rId49" xr:uid="{00000000-0004-0000-0100-000030000000}"/>
    <hyperlink ref="F418" r:id="rId50" xr:uid="{00000000-0004-0000-0100-000031000000}"/>
    <hyperlink ref="F422" r:id="rId51" xr:uid="{00000000-0004-0000-0100-000032000000}"/>
    <hyperlink ref="F426" r:id="rId52" xr:uid="{00000000-0004-0000-0100-000033000000}"/>
    <hyperlink ref="F430" r:id="rId53" xr:uid="{00000000-0004-0000-0100-000034000000}"/>
    <hyperlink ref="F435" r:id="rId54" xr:uid="{00000000-0004-0000-0100-000035000000}"/>
    <hyperlink ref="F439" r:id="rId55" xr:uid="{00000000-0004-0000-0100-000036000000}"/>
    <hyperlink ref="F451" r:id="rId56" xr:uid="{00000000-0004-0000-0100-000037000000}"/>
    <hyperlink ref="F458" r:id="rId57" xr:uid="{00000000-0004-0000-0100-000038000000}"/>
    <hyperlink ref="F460" r:id="rId58" xr:uid="{00000000-0004-0000-0100-000039000000}"/>
    <hyperlink ref="F463" r:id="rId59" xr:uid="{00000000-0004-0000-0100-00003A000000}"/>
    <hyperlink ref="F468" r:id="rId60" xr:uid="{00000000-0004-0000-0100-00003B000000}"/>
    <hyperlink ref="F480" r:id="rId61" xr:uid="{00000000-0004-0000-0100-00003C000000}"/>
    <hyperlink ref="F489" r:id="rId62" xr:uid="{00000000-0004-0000-0100-00003D000000}"/>
    <hyperlink ref="F491" r:id="rId63" xr:uid="{00000000-0004-0000-0100-00003E000000}"/>
    <hyperlink ref="F496" r:id="rId64" xr:uid="{00000000-0004-0000-0100-00003F000000}"/>
    <hyperlink ref="F501" r:id="rId65" xr:uid="{00000000-0004-0000-0100-000040000000}"/>
    <hyperlink ref="F506" r:id="rId66" xr:uid="{00000000-0004-0000-0100-000041000000}"/>
    <hyperlink ref="F511" r:id="rId67" xr:uid="{00000000-0004-0000-0100-000042000000}"/>
    <hyperlink ref="F516" r:id="rId68" xr:uid="{00000000-0004-0000-0100-000043000000}"/>
    <hyperlink ref="F519" r:id="rId69" xr:uid="{00000000-0004-0000-0100-000044000000}"/>
    <hyperlink ref="F526" r:id="rId70" xr:uid="{00000000-0004-0000-0100-000045000000}"/>
    <hyperlink ref="F532" r:id="rId71" xr:uid="{00000000-0004-0000-0100-000046000000}"/>
    <hyperlink ref="F538" r:id="rId72" xr:uid="{00000000-0004-0000-0100-000047000000}"/>
    <hyperlink ref="F544" r:id="rId73" xr:uid="{00000000-0004-0000-0100-000048000000}"/>
    <hyperlink ref="F550" r:id="rId74" xr:uid="{00000000-0004-0000-0100-000049000000}"/>
    <hyperlink ref="F557" r:id="rId75" xr:uid="{00000000-0004-0000-0100-00004A000000}"/>
    <hyperlink ref="F564" r:id="rId76" xr:uid="{00000000-0004-0000-0100-00004B000000}"/>
    <hyperlink ref="F571" r:id="rId77" xr:uid="{00000000-0004-0000-0100-00004C000000}"/>
    <hyperlink ref="F579" r:id="rId78" xr:uid="{00000000-0004-0000-0100-00004D000000}"/>
    <hyperlink ref="F585" r:id="rId79" xr:uid="{00000000-0004-0000-0100-00004E000000}"/>
    <hyperlink ref="F588" r:id="rId80" xr:uid="{00000000-0004-0000-0100-00004F000000}"/>
    <hyperlink ref="F594" r:id="rId81" xr:uid="{00000000-0004-0000-0100-000050000000}"/>
    <hyperlink ref="F596" r:id="rId82" xr:uid="{00000000-0004-0000-0100-000051000000}"/>
    <hyperlink ref="F601" r:id="rId83" xr:uid="{00000000-0004-0000-0100-000052000000}"/>
    <hyperlink ref="F607" r:id="rId84" xr:uid="{00000000-0004-0000-0100-000053000000}"/>
    <hyperlink ref="F613" r:id="rId85" xr:uid="{00000000-0004-0000-0100-000054000000}"/>
    <hyperlink ref="F618" r:id="rId86" xr:uid="{00000000-0004-0000-0100-000055000000}"/>
    <hyperlink ref="F624" r:id="rId87" xr:uid="{00000000-0004-0000-0100-000056000000}"/>
    <hyperlink ref="F630" r:id="rId88" xr:uid="{00000000-0004-0000-0100-000057000000}"/>
    <hyperlink ref="F637" r:id="rId89" xr:uid="{00000000-0004-0000-0100-000058000000}"/>
    <hyperlink ref="F644" r:id="rId90" xr:uid="{00000000-0004-0000-0100-00005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2:BM195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18" t="s">
        <v>129</v>
      </c>
      <c r="AZ2" s="89" t="s">
        <v>4747</v>
      </c>
      <c r="BA2" s="89" t="s">
        <v>4748</v>
      </c>
      <c r="BB2" s="89" t="s">
        <v>142</v>
      </c>
      <c r="BC2" s="89" t="s">
        <v>4749</v>
      </c>
      <c r="BD2" s="89" t="s">
        <v>87</v>
      </c>
    </row>
    <row r="3" spans="2:5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  <c r="AZ3" s="89" t="s">
        <v>4750</v>
      </c>
      <c r="BA3" s="89" t="s">
        <v>4751</v>
      </c>
      <c r="BB3" s="89" t="s">
        <v>142</v>
      </c>
      <c r="BC3" s="89" t="s">
        <v>4752</v>
      </c>
      <c r="BD3" s="89" t="s">
        <v>87</v>
      </c>
    </row>
    <row r="4" spans="2:56" ht="24.9" customHeight="1">
      <c r="B4" s="21"/>
      <c r="D4" s="22" t="s">
        <v>144</v>
      </c>
      <c r="L4" s="21"/>
      <c r="M4" s="90" t="s">
        <v>10</v>
      </c>
      <c r="AT4" s="18" t="s">
        <v>4</v>
      </c>
      <c r="AZ4" s="89" t="s">
        <v>4753</v>
      </c>
      <c r="BA4" s="89" t="s">
        <v>4754</v>
      </c>
      <c r="BB4" s="89" t="s">
        <v>142</v>
      </c>
      <c r="BC4" s="89" t="s">
        <v>4755</v>
      </c>
      <c r="BD4" s="89" t="s">
        <v>87</v>
      </c>
    </row>
    <row r="5" spans="2:56" ht="6.9" customHeight="1">
      <c r="B5" s="21"/>
      <c r="L5" s="21"/>
    </row>
    <row r="6" spans="2:56" ht="12" customHeight="1">
      <c r="B6" s="21"/>
      <c r="D6" s="28" t="s">
        <v>16</v>
      </c>
      <c r="L6" s="21"/>
    </row>
    <row r="7" spans="2:56" ht="26.25" customHeight="1">
      <c r="B7" s="21"/>
      <c r="E7" s="584" t="str">
        <f>'Rekapitulace stavby'!K6</f>
        <v>Stavební úpravy č.p. 11, kú Lhotky - Změna užívání, přístavba a půdní vestavba</v>
      </c>
      <c r="F7" s="585"/>
      <c r="G7" s="585"/>
      <c r="H7" s="585"/>
      <c r="L7" s="21"/>
    </row>
    <row r="8" spans="2:56" s="1" customFormat="1" ht="12" customHeight="1">
      <c r="B8" s="33"/>
      <c r="D8" s="28" t="s">
        <v>145</v>
      </c>
      <c r="L8" s="33"/>
    </row>
    <row r="9" spans="2:56" s="1" customFormat="1" ht="16.5" customHeight="1">
      <c r="B9" s="33"/>
      <c r="E9" s="545" t="s">
        <v>4756</v>
      </c>
      <c r="F9" s="583"/>
      <c r="G9" s="583"/>
      <c r="H9" s="583"/>
      <c r="L9" s="33"/>
    </row>
    <row r="10" spans="2:56" s="1" customFormat="1">
      <c r="B10" s="33"/>
      <c r="L10" s="33"/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56" s="1" customFormat="1" ht="12" customHeight="1">
      <c r="B12" s="33"/>
      <c r="D12" s="28" t="s">
        <v>21</v>
      </c>
      <c r="F12" s="26" t="s">
        <v>22</v>
      </c>
      <c r="I12" s="28" t="s">
        <v>23</v>
      </c>
      <c r="J12" s="49" t="str">
        <f>'Rekapitulace stavby'!AN8</f>
        <v>4. 2. 2025</v>
      </c>
      <c r="L12" s="33"/>
    </row>
    <row r="13" spans="2:56" s="1" customFormat="1" ht="10.95" customHeight="1">
      <c r="B13" s="33"/>
      <c r="L13" s="33"/>
    </row>
    <row r="14" spans="2:5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5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56" s="1" customFormat="1" ht="6.9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586" t="str">
        <f>'Rekapitulace stavby'!E14</f>
        <v>Vyplň údaj</v>
      </c>
      <c r="F18" s="557"/>
      <c r="G18" s="557"/>
      <c r="H18" s="557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35</v>
      </c>
      <c r="L23" s="33"/>
    </row>
    <row r="24" spans="2:12" s="1" customFormat="1" ht="18" customHeight="1">
      <c r="B24" s="33"/>
      <c r="E24" s="26" t="s">
        <v>36</v>
      </c>
      <c r="I24" s="28" t="s">
        <v>28</v>
      </c>
      <c r="J24" s="26" t="s">
        <v>37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38</v>
      </c>
      <c r="L26" s="33"/>
    </row>
    <row r="27" spans="2:12" s="7" customFormat="1" ht="16.5" customHeight="1">
      <c r="B27" s="91"/>
      <c r="E27" s="562" t="s">
        <v>19</v>
      </c>
      <c r="F27" s="562"/>
      <c r="G27" s="562"/>
      <c r="H27" s="562"/>
      <c r="L27" s="91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0"/>
      <c r="E29" s="50"/>
      <c r="F29" s="50"/>
      <c r="G29" s="50"/>
      <c r="H29" s="50"/>
      <c r="I29" s="50"/>
      <c r="J29" s="50"/>
      <c r="K29" s="50"/>
      <c r="L29" s="33"/>
    </row>
    <row r="30" spans="2:12" s="1" customFormat="1" ht="25.35" customHeight="1">
      <c r="B30" s="33"/>
      <c r="D30" s="92" t="s">
        <v>40</v>
      </c>
      <c r="J30" s="62">
        <f>ROUND(J88, 2)</f>
        <v>0</v>
      </c>
      <c r="L30" s="33"/>
    </row>
    <row r="31" spans="2:12" s="1" customFormat="1" ht="6.9" customHeight="1">
      <c r="B31" s="33"/>
      <c r="D31" s="50"/>
      <c r="E31" s="50"/>
      <c r="F31" s="50"/>
      <c r="G31" s="50"/>
      <c r="H31" s="50"/>
      <c r="I31" s="50"/>
      <c r="J31" s="50"/>
      <c r="K31" s="50"/>
      <c r="L31" s="33"/>
    </row>
    <row r="32" spans="2:12" s="1" customFormat="1" ht="14.4" customHeight="1">
      <c r="B32" s="33"/>
      <c r="F32" s="93" t="s">
        <v>42</v>
      </c>
      <c r="I32" s="93" t="s">
        <v>41</v>
      </c>
      <c r="J32" s="93" t="s">
        <v>43</v>
      </c>
      <c r="L32" s="33"/>
    </row>
    <row r="33" spans="2:12" s="1" customFormat="1" ht="14.4" customHeight="1">
      <c r="B33" s="33"/>
      <c r="D33" s="94" t="s">
        <v>44</v>
      </c>
      <c r="E33" s="28" t="s">
        <v>45</v>
      </c>
      <c r="F33" s="82">
        <f>ROUND((SUM(BE88:BE194)),  2)</f>
        <v>0</v>
      </c>
      <c r="I33" s="95">
        <v>0.21</v>
      </c>
      <c r="J33" s="82">
        <f>ROUND(((SUM(BE88:BE194))*I33),  2)</f>
        <v>0</v>
      </c>
      <c r="L33" s="33"/>
    </row>
    <row r="34" spans="2:12" s="1" customFormat="1" ht="14.4" customHeight="1">
      <c r="B34" s="33"/>
      <c r="E34" s="28" t="s">
        <v>46</v>
      </c>
      <c r="F34" s="82">
        <f>ROUND((SUM(BF88:BF194)),  2)</f>
        <v>0</v>
      </c>
      <c r="I34" s="95">
        <v>0.12</v>
      </c>
      <c r="J34" s="82">
        <f>ROUND(((SUM(BF88:BF194))*I34),  2)</f>
        <v>0</v>
      </c>
      <c r="L34" s="33"/>
    </row>
    <row r="35" spans="2:12" s="1" customFormat="1" ht="14.4" hidden="1" customHeight="1">
      <c r="B35" s="33"/>
      <c r="E35" s="28" t="s">
        <v>47</v>
      </c>
      <c r="F35" s="82">
        <f>ROUND((SUM(BG88:BG194)),  2)</f>
        <v>0</v>
      </c>
      <c r="I35" s="95">
        <v>0.21</v>
      </c>
      <c r="J35" s="82">
        <f>0</f>
        <v>0</v>
      </c>
      <c r="L35" s="33"/>
    </row>
    <row r="36" spans="2:12" s="1" customFormat="1" ht="14.4" hidden="1" customHeight="1">
      <c r="B36" s="33"/>
      <c r="E36" s="28" t="s">
        <v>48</v>
      </c>
      <c r="F36" s="82">
        <f>ROUND((SUM(BH88:BH194)),  2)</f>
        <v>0</v>
      </c>
      <c r="I36" s="95">
        <v>0.12</v>
      </c>
      <c r="J36" s="82">
        <f>0</f>
        <v>0</v>
      </c>
      <c r="L36" s="33"/>
    </row>
    <row r="37" spans="2:12" s="1" customFormat="1" ht="14.4" hidden="1" customHeight="1">
      <c r="B37" s="33"/>
      <c r="E37" s="28" t="s">
        <v>49</v>
      </c>
      <c r="F37" s="82">
        <f>ROUND((SUM(BI88:BI194)),  2)</f>
        <v>0</v>
      </c>
      <c r="I37" s="95">
        <v>0</v>
      </c>
      <c r="J37" s="8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6"/>
      <c r="D39" s="97" t="s">
        <v>50</v>
      </c>
      <c r="E39" s="53"/>
      <c r="F39" s="53"/>
      <c r="G39" s="98" t="s">
        <v>51</v>
      </c>
      <c r="H39" s="99" t="s">
        <v>52</v>
      </c>
      <c r="I39" s="53"/>
      <c r="J39" s="100">
        <f>SUM(J30:J37)</f>
        <v>0</v>
      </c>
      <c r="K39" s="101"/>
      <c r="L39" s="33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3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3"/>
    </row>
    <row r="45" spans="2:12" s="1" customFormat="1" ht="24.9" customHeight="1">
      <c r="B45" s="33"/>
      <c r="C45" s="22" t="s">
        <v>149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26.25" customHeight="1">
      <c r="B48" s="33"/>
      <c r="E48" s="584" t="str">
        <f>E7</f>
        <v>Stavební úpravy č.p. 11, kú Lhotky - Změna užívání, přístavba a půdní vestavba</v>
      </c>
      <c r="F48" s="585"/>
      <c r="G48" s="585"/>
      <c r="H48" s="585"/>
      <c r="L48" s="33"/>
    </row>
    <row r="49" spans="2:47" s="1" customFormat="1" ht="12" customHeight="1">
      <c r="B49" s="33"/>
      <c r="C49" s="28" t="s">
        <v>145</v>
      </c>
      <c r="L49" s="33"/>
    </row>
    <row r="50" spans="2:47" s="1" customFormat="1" ht="16.5" customHeight="1">
      <c r="B50" s="33"/>
      <c r="E50" s="545" t="str">
        <f>E9</f>
        <v xml:space="preserve">IO 04 - Dešťová kanalizace </v>
      </c>
      <c r="F50" s="583"/>
      <c r="G50" s="583"/>
      <c r="H50" s="583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kú Lhotky, p.č. 1,56/1,191,202 a st.č. 16 KN</v>
      </c>
      <c r="I52" s="28" t="s">
        <v>23</v>
      </c>
      <c r="J52" s="49" t="str">
        <f>IF(J12="","",J12)</f>
        <v>4. 2. 2025</v>
      </c>
      <c r="L52" s="33"/>
    </row>
    <row r="53" spans="2:47" s="1" customFormat="1" ht="6.9" customHeight="1">
      <c r="B53" s="33"/>
      <c r="L53" s="33"/>
    </row>
    <row r="54" spans="2:47" s="1" customFormat="1" ht="40.200000000000003" customHeight="1">
      <c r="B54" s="33"/>
      <c r="C54" s="28" t="s">
        <v>25</v>
      </c>
      <c r="F54" s="26" t="str">
        <f>E15</f>
        <v>Obec Kramolna, Kramolna 172, 547 01 Náchod</v>
      </c>
      <c r="I54" s="28" t="s">
        <v>31</v>
      </c>
      <c r="J54" s="31" t="str">
        <f>E21</f>
        <v>Ing. arch. Pavel Hejzlar, Riegrova 194, Náchod</v>
      </c>
      <c r="L54" s="33"/>
    </row>
    <row r="55" spans="2:47" s="1" customFormat="1" ht="15.15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BACing s.r.o.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2" t="s">
        <v>150</v>
      </c>
      <c r="D57" s="96"/>
      <c r="E57" s="96"/>
      <c r="F57" s="96"/>
      <c r="G57" s="96"/>
      <c r="H57" s="96"/>
      <c r="I57" s="96"/>
      <c r="J57" s="103" t="s">
        <v>151</v>
      </c>
      <c r="K57" s="96"/>
      <c r="L57" s="33"/>
    </row>
    <row r="58" spans="2:47" s="1" customFormat="1" ht="10.35" customHeight="1">
      <c r="B58" s="33"/>
      <c r="L58" s="33"/>
    </row>
    <row r="59" spans="2:47" s="1" customFormat="1" ht="22.95" customHeight="1">
      <c r="B59" s="33"/>
      <c r="C59" s="104" t="s">
        <v>72</v>
      </c>
      <c r="J59" s="62">
        <f>J88</f>
        <v>0</v>
      </c>
      <c r="L59" s="33"/>
      <c r="AU59" s="18" t="s">
        <v>152</v>
      </c>
    </row>
    <row r="60" spans="2:47" s="8" customFormat="1" ht="24.9" customHeight="1">
      <c r="B60" s="105"/>
      <c r="D60" s="106" t="s">
        <v>153</v>
      </c>
      <c r="E60" s="107"/>
      <c r="F60" s="107"/>
      <c r="G60" s="107"/>
      <c r="H60" s="107"/>
      <c r="I60" s="107"/>
      <c r="J60" s="108">
        <f>J89</f>
        <v>0</v>
      </c>
      <c r="L60" s="105"/>
    </row>
    <row r="61" spans="2:47" s="9" customFormat="1" ht="19.95" customHeight="1">
      <c r="B61" s="109"/>
      <c r="D61" s="110" t="s">
        <v>154</v>
      </c>
      <c r="E61" s="111"/>
      <c r="F61" s="111"/>
      <c r="G61" s="111"/>
      <c r="H61" s="111"/>
      <c r="I61" s="111"/>
      <c r="J61" s="112">
        <f>J90</f>
        <v>0</v>
      </c>
      <c r="L61" s="109"/>
    </row>
    <row r="62" spans="2:47" s="9" customFormat="1" ht="19.95" customHeight="1">
      <c r="B62" s="109"/>
      <c r="D62" s="110" t="s">
        <v>1020</v>
      </c>
      <c r="E62" s="111"/>
      <c r="F62" s="111"/>
      <c r="G62" s="111"/>
      <c r="H62" s="111"/>
      <c r="I62" s="111"/>
      <c r="J62" s="112">
        <f>J116</f>
        <v>0</v>
      </c>
      <c r="L62" s="109"/>
    </row>
    <row r="63" spans="2:47" s="9" customFormat="1" ht="19.95" customHeight="1">
      <c r="B63" s="109"/>
      <c r="D63" s="110" t="s">
        <v>1027</v>
      </c>
      <c r="E63" s="111"/>
      <c r="F63" s="111"/>
      <c r="G63" s="111"/>
      <c r="H63" s="111"/>
      <c r="I63" s="111"/>
      <c r="J63" s="112">
        <f>J126</f>
        <v>0</v>
      </c>
      <c r="L63" s="109"/>
    </row>
    <row r="64" spans="2:47" s="9" customFormat="1" ht="19.95" customHeight="1">
      <c r="B64" s="109"/>
      <c r="D64" s="110" t="s">
        <v>4757</v>
      </c>
      <c r="E64" s="111"/>
      <c r="F64" s="111"/>
      <c r="G64" s="111"/>
      <c r="H64" s="111"/>
      <c r="I64" s="111"/>
      <c r="J64" s="112">
        <f>J131</f>
        <v>0</v>
      </c>
      <c r="L64" s="109"/>
    </row>
    <row r="65" spans="2:12" s="9" customFormat="1" ht="19.95" customHeight="1">
      <c r="B65" s="109"/>
      <c r="D65" s="110" t="s">
        <v>156</v>
      </c>
      <c r="E65" s="111"/>
      <c r="F65" s="111"/>
      <c r="G65" s="111"/>
      <c r="H65" s="111"/>
      <c r="I65" s="111"/>
      <c r="J65" s="112">
        <f>J173</f>
        <v>0</v>
      </c>
      <c r="L65" s="109"/>
    </row>
    <row r="66" spans="2:12" s="9" customFormat="1" ht="19.95" customHeight="1">
      <c r="B66" s="109"/>
      <c r="D66" s="110" t="s">
        <v>158</v>
      </c>
      <c r="E66" s="111"/>
      <c r="F66" s="111"/>
      <c r="G66" s="111"/>
      <c r="H66" s="111"/>
      <c r="I66" s="111"/>
      <c r="J66" s="112">
        <f>J181</f>
        <v>0</v>
      </c>
      <c r="L66" s="109"/>
    </row>
    <row r="67" spans="2:12" s="8" customFormat="1" ht="24.9" customHeight="1">
      <c r="B67" s="105"/>
      <c r="D67" s="106" t="s">
        <v>159</v>
      </c>
      <c r="E67" s="107"/>
      <c r="F67" s="107"/>
      <c r="G67" s="107"/>
      <c r="H67" s="107"/>
      <c r="I67" s="107"/>
      <c r="J67" s="108">
        <f>J184</f>
        <v>0</v>
      </c>
      <c r="L67" s="105"/>
    </row>
    <row r="68" spans="2:12" s="9" customFormat="1" ht="19.95" customHeight="1">
      <c r="B68" s="109"/>
      <c r="D68" s="110" t="s">
        <v>3593</v>
      </c>
      <c r="E68" s="111"/>
      <c r="F68" s="111"/>
      <c r="G68" s="111"/>
      <c r="H68" s="111"/>
      <c r="I68" s="111"/>
      <c r="J68" s="112">
        <f>J185</f>
        <v>0</v>
      </c>
      <c r="L68" s="109"/>
    </row>
    <row r="69" spans="2:12" s="1" customFormat="1" ht="21.75" customHeight="1">
      <c r="B69" s="33"/>
      <c r="L69" s="33"/>
    </row>
    <row r="70" spans="2:12" s="1" customFormat="1" ht="6.9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3"/>
    </row>
    <row r="74" spans="2:12" s="1" customFormat="1" ht="6.9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3"/>
    </row>
    <row r="75" spans="2:12" s="1" customFormat="1" ht="24.9" customHeight="1">
      <c r="B75" s="33"/>
      <c r="C75" s="22" t="s">
        <v>172</v>
      </c>
      <c r="L75" s="33"/>
    </row>
    <row r="76" spans="2:12" s="1" customFormat="1" ht="6.9" customHeight="1">
      <c r="B76" s="33"/>
      <c r="L76" s="33"/>
    </row>
    <row r="77" spans="2:12" s="1" customFormat="1" ht="12" customHeight="1">
      <c r="B77" s="33"/>
      <c r="C77" s="28" t="s">
        <v>16</v>
      </c>
      <c r="L77" s="33"/>
    </row>
    <row r="78" spans="2:12" s="1" customFormat="1" ht="26.25" customHeight="1">
      <c r="B78" s="33"/>
      <c r="E78" s="584" t="str">
        <f>E7</f>
        <v>Stavební úpravy č.p. 11, kú Lhotky - Změna užívání, přístavba a půdní vestavba</v>
      </c>
      <c r="F78" s="585"/>
      <c r="G78" s="585"/>
      <c r="H78" s="585"/>
      <c r="L78" s="33"/>
    </row>
    <row r="79" spans="2:12" s="1" customFormat="1" ht="12" customHeight="1">
      <c r="B79" s="33"/>
      <c r="C79" s="28" t="s">
        <v>145</v>
      </c>
      <c r="L79" s="33"/>
    </row>
    <row r="80" spans="2:12" s="1" customFormat="1" ht="16.5" customHeight="1">
      <c r="B80" s="33"/>
      <c r="E80" s="545" t="str">
        <f>E9</f>
        <v xml:space="preserve">IO 04 - Dešťová kanalizace </v>
      </c>
      <c r="F80" s="583"/>
      <c r="G80" s="583"/>
      <c r="H80" s="583"/>
      <c r="L80" s="33"/>
    </row>
    <row r="81" spans="2:65" s="1" customFormat="1" ht="6.9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F12</f>
        <v>kú Lhotky, p.č. 1,56/1,191,202 a st.č. 16 KN</v>
      </c>
      <c r="I82" s="28" t="s">
        <v>23</v>
      </c>
      <c r="J82" s="49" t="str">
        <f>IF(J12="","",J12)</f>
        <v>4. 2. 2025</v>
      </c>
      <c r="L82" s="33"/>
    </row>
    <row r="83" spans="2:65" s="1" customFormat="1" ht="6.9" customHeight="1">
      <c r="B83" s="33"/>
      <c r="L83" s="33"/>
    </row>
    <row r="84" spans="2:65" s="1" customFormat="1" ht="40.200000000000003" customHeight="1">
      <c r="B84" s="33"/>
      <c r="C84" s="28" t="s">
        <v>25</v>
      </c>
      <c r="F84" s="26" t="str">
        <f>E15</f>
        <v>Obec Kramolna, Kramolna 172, 547 01 Náchod</v>
      </c>
      <c r="I84" s="28" t="s">
        <v>31</v>
      </c>
      <c r="J84" s="31" t="str">
        <f>E21</f>
        <v>Ing. arch. Pavel Hejzlar, Riegrova 194, Náchod</v>
      </c>
      <c r="L84" s="33"/>
    </row>
    <row r="85" spans="2:65" s="1" customFormat="1" ht="15.15" customHeight="1">
      <c r="B85" s="33"/>
      <c r="C85" s="28" t="s">
        <v>29</v>
      </c>
      <c r="F85" s="26" t="str">
        <f>IF(E18="","",E18)</f>
        <v>Vyplň údaj</v>
      </c>
      <c r="I85" s="28" t="s">
        <v>34</v>
      </c>
      <c r="J85" s="31" t="str">
        <f>E24</f>
        <v>BACing s.r.o.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13"/>
      <c r="C87" s="114" t="s">
        <v>173</v>
      </c>
      <c r="D87" s="115" t="s">
        <v>59</v>
      </c>
      <c r="E87" s="115" t="s">
        <v>55</v>
      </c>
      <c r="F87" s="115" t="s">
        <v>56</v>
      </c>
      <c r="G87" s="115" t="s">
        <v>174</v>
      </c>
      <c r="H87" s="115" t="s">
        <v>175</v>
      </c>
      <c r="I87" s="115" t="s">
        <v>176</v>
      </c>
      <c r="J87" s="115" t="s">
        <v>151</v>
      </c>
      <c r="K87" s="116" t="s">
        <v>177</v>
      </c>
      <c r="L87" s="113"/>
      <c r="M87" s="55" t="s">
        <v>19</v>
      </c>
      <c r="N87" s="56" t="s">
        <v>44</v>
      </c>
      <c r="O87" s="56" t="s">
        <v>178</v>
      </c>
      <c r="P87" s="56" t="s">
        <v>179</v>
      </c>
      <c r="Q87" s="56" t="s">
        <v>180</v>
      </c>
      <c r="R87" s="56" t="s">
        <v>181</v>
      </c>
      <c r="S87" s="56" t="s">
        <v>182</v>
      </c>
      <c r="T87" s="57" t="s">
        <v>183</v>
      </c>
    </row>
    <row r="88" spans="2:65" s="1" customFormat="1" ht="22.95" customHeight="1">
      <c r="B88" s="33"/>
      <c r="C88" s="60" t="s">
        <v>184</v>
      </c>
      <c r="J88" s="117">
        <f>BK88</f>
        <v>0</v>
      </c>
      <c r="L88" s="33"/>
      <c r="M88" s="58"/>
      <c r="N88" s="50"/>
      <c r="O88" s="50"/>
      <c r="P88" s="118">
        <f>P89+P184</f>
        <v>0</v>
      </c>
      <c r="Q88" s="50"/>
      <c r="R88" s="118">
        <f>R89+R184</f>
        <v>33.4689455408</v>
      </c>
      <c r="S88" s="50"/>
      <c r="T88" s="119">
        <f>T89+T184</f>
        <v>0</v>
      </c>
      <c r="AT88" s="18" t="s">
        <v>73</v>
      </c>
      <c r="AU88" s="18" t="s">
        <v>152</v>
      </c>
      <c r="BK88" s="120">
        <f>BK89+BK184</f>
        <v>0</v>
      </c>
    </row>
    <row r="89" spans="2:65" s="11" customFormat="1" ht="25.95" customHeight="1">
      <c r="B89" s="121"/>
      <c r="D89" s="122" t="s">
        <v>73</v>
      </c>
      <c r="E89" s="123" t="s">
        <v>185</v>
      </c>
      <c r="F89" s="123" t="s">
        <v>186</v>
      </c>
      <c r="I89" s="124"/>
      <c r="J89" s="125">
        <f>BK89</f>
        <v>0</v>
      </c>
      <c r="L89" s="121"/>
      <c r="M89" s="126"/>
      <c r="P89" s="127">
        <f>P90+P116+P126+P131+P173+P181</f>
        <v>0</v>
      </c>
      <c r="R89" s="127">
        <f>R90+R116+R126+R131+R173+R181</f>
        <v>33.4584455408</v>
      </c>
      <c r="T89" s="128">
        <f>T90+T116+T126+T131+T173+T181</f>
        <v>0</v>
      </c>
      <c r="AR89" s="122" t="s">
        <v>81</v>
      </c>
      <c r="AT89" s="129" t="s">
        <v>73</v>
      </c>
      <c r="AU89" s="129" t="s">
        <v>74</v>
      </c>
      <c r="AY89" s="122" t="s">
        <v>187</v>
      </c>
      <c r="BK89" s="130">
        <f>BK90+BK116+BK126+BK131+BK173+BK181</f>
        <v>0</v>
      </c>
    </row>
    <row r="90" spans="2:65" s="11" customFormat="1" ht="22.95" customHeight="1">
      <c r="B90" s="121"/>
      <c r="D90" s="122" t="s">
        <v>73</v>
      </c>
      <c r="E90" s="131" t="s">
        <v>81</v>
      </c>
      <c r="F90" s="131" t="s">
        <v>188</v>
      </c>
      <c r="I90" s="124"/>
      <c r="J90" s="132">
        <f>BK90</f>
        <v>0</v>
      </c>
      <c r="L90" s="121"/>
      <c r="M90" s="126"/>
      <c r="P90" s="127">
        <f>SUM(P91:P115)</f>
        <v>0</v>
      </c>
      <c r="R90" s="127">
        <f>SUM(R91:R115)</f>
        <v>4.8600000000000003</v>
      </c>
      <c r="T90" s="128">
        <f>SUM(T91:T115)</f>
        <v>0</v>
      </c>
      <c r="AR90" s="122" t="s">
        <v>81</v>
      </c>
      <c r="AT90" s="129" t="s">
        <v>73</v>
      </c>
      <c r="AU90" s="129" t="s">
        <v>81</v>
      </c>
      <c r="AY90" s="122" t="s">
        <v>187</v>
      </c>
      <c r="BK90" s="130">
        <f>SUM(BK91:BK115)</f>
        <v>0</v>
      </c>
    </row>
    <row r="91" spans="2:65" s="1" customFormat="1" ht="44.25" customHeight="1">
      <c r="B91" s="33"/>
      <c r="C91" s="133" t="s">
        <v>81</v>
      </c>
      <c r="D91" s="133" t="s">
        <v>189</v>
      </c>
      <c r="E91" s="134" t="s">
        <v>4758</v>
      </c>
      <c r="F91" s="135" t="s">
        <v>4759</v>
      </c>
      <c r="G91" s="136" t="s">
        <v>142</v>
      </c>
      <c r="H91" s="137">
        <v>9.5</v>
      </c>
      <c r="I91" s="138"/>
      <c r="J91" s="139">
        <f>ROUND(I91*H91,2)</f>
        <v>0</v>
      </c>
      <c r="K91" s="135" t="s">
        <v>197</v>
      </c>
      <c r="L91" s="33"/>
      <c r="M91" s="140" t="s">
        <v>19</v>
      </c>
      <c r="N91" s="141" t="s">
        <v>46</v>
      </c>
      <c r="P91" s="142">
        <f>O91*H91</f>
        <v>0</v>
      </c>
      <c r="Q91" s="142">
        <v>0</v>
      </c>
      <c r="R91" s="142">
        <f>Q91*H91</f>
        <v>0</v>
      </c>
      <c r="S91" s="142">
        <v>0</v>
      </c>
      <c r="T91" s="143">
        <f>S91*H91</f>
        <v>0</v>
      </c>
      <c r="AR91" s="144" t="s">
        <v>193</v>
      </c>
      <c r="AT91" s="144" t="s">
        <v>189</v>
      </c>
      <c r="AU91" s="144" t="s">
        <v>87</v>
      </c>
      <c r="AY91" s="18" t="s">
        <v>187</v>
      </c>
      <c r="BE91" s="145">
        <f>IF(N91="základní",J91,0)</f>
        <v>0</v>
      </c>
      <c r="BF91" s="145">
        <f>IF(N91="snížená",J91,0)</f>
        <v>0</v>
      </c>
      <c r="BG91" s="145">
        <f>IF(N91="zákl. přenesená",J91,0)</f>
        <v>0</v>
      </c>
      <c r="BH91" s="145">
        <f>IF(N91="sníž. přenesená",J91,0)</f>
        <v>0</v>
      </c>
      <c r="BI91" s="145">
        <f>IF(N91="nulová",J91,0)</f>
        <v>0</v>
      </c>
      <c r="BJ91" s="18" t="s">
        <v>87</v>
      </c>
      <c r="BK91" s="145">
        <f>ROUND(I91*H91,2)</f>
        <v>0</v>
      </c>
      <c r="BL91" s="18" t="s">
        <v>193</v>
      </c>
      <c r="BM91" s="144" t="s">
        <v>4760</v>
      </c>
    </row>
    <row r="92" spans="2:65" s="1" customFormat="1">
      <c r="B92" s="33"/>
      <c r="D92" s="146" t="s">
        <v>199</v>
      </c>
      <c r="F92" s="147" t="s">
        <v>4761</v>
      </c>
      <c r="I92" s="148"/>
      <c r="L92" s="33"/>
      <c r="M92" s="149"/>
      <c r="T92" s="52"/>
      <c r="AT92" s="18" t="s">
        <v>199</v>
      </c>
      <c r="AU92" s="18" t="s">
        <v>87</v>
      </c>
    </row>
    <row r="93" spans="2:65" s="13" customFormat="1">
      <c r="B93" s="157"/>
      <c r="D93" s="151" t="s">
        <v>201</v>
      </c>
      <c r="E93" s="158" t="s">
        <v>19</v>
      </c>
      <c r="F93" s="159" t="s">
        <v>4762</v>
      </c>
      <c r="H93" s="160">
        <v>1.5</v>
      </c>
      <c r="I93" s="161"/>
      <c r="L93" s="157"/>
      <c r="M93" s="162"/>
      <c r="T93" s="163"/>
      <c r="AT93" s="158" t="s">
        <v>201</v>
      </c>
      <c r="AU93" s="158" t="s">
        <v>87</v>
      </c>
      <c r="AV93" s="13" t="s">
        <v>87</v>
      </c>
      <c r="AW93" s="13" t="s">
        <v>33</v>
      </c>
      <c r="AX93" s="13" t="s">
        <v>74</v>
      </c>
      <c r="AY93" s="158" t="s">
        <v>187</v>
      </c>
    </row>
    <row r="94" spans="2:65" s="13" customFormat="1">
      <c r="B94" s="157"/>
      <c r="D94" s="151" t="s">
        <v>201</v>
      </c>
      <c r="E94" s="158" t="s">
        <v>19</v>
      </c>
      <c r="F94" s="159" t="s">
        <v>4763</v>
      </c>
      <c r="H94" s="160">
        <v>8</v>
      </c>
      <c r="I94" s="161"/>
      <c r="L94" s="157"/>
      <c r="M94" s="162"/>
      <c r="T94" s="163"/>
      <c r="AT94" s="158" t="s">
        <v>201</v>
      </c>
      <c r="AU94" s="158" t="s">
        <v>87</v>
      </c>
      <c r="AV94" s="13" t="s">
        <v>87</v>
      </c>
      <c r="AW94" s="13" t="s">
        <v>33</v>
      </c>
      <c r="AX94" s="13" t="s">
        <v>74</v>
      </c>
      <c r="AY94" s="158" t="s">
        <v>187</v>
      </c>
    </row>
    <row r="95" spans="2:65" s="15" customFormat="1">
      <c r="B95" s="171"/>
      <c r="D95" s="151" t="s">
        <v>201</v>
      </c>
      <c r="E95" s="172" t="s">
        <v>4753</v>
      </c>
      <c r="F95" s="173" t="s">
        <v>207</v>
      </c>
      <c r="H95" s="174">
        <v>9.5</v>
      </c>
      <c r="I95" s="175"/>
      <c r="L95" s="171"/>
      <c r="M95" s="176"/>
      <c r="T95" s="177"/>
      <c r="AT95" s="172" t="s">
        <v>201</v>
      </c>
      <c r="AU95" s="172" t="s">
        <v>87</v>
      </c>
      <c r="AV95" s="15" t="s">
        <v>193</v>
      </c>
      <c r="AW95" s="15" t="s">
        <v>33</v>
      </c>
      <c r="AX95" s="15" t="s">
        <v>81</v>
      </c>
      <c r="AY95" s="172" t="s">
        <v>187</v>
      </c>
    </row>
    <row r="96" spans="2:65" s="1" customFormat="1" ht="44.25" customHeight="1">
      <c r="B96" s="33"/>
      <c r="C96" s="133" t="s">
        <v>87</v>
      </c>
      <c r="D96" s="133" t="s">
        <v>189</v>
      </c>
      <c r="E96" s="134" t="s">
        <v>1086</v>
      </c>
      <c r="F96" s="135" t="s">
        <v>1087</v>
      </c>
      <c r="G96" s="136" t="s">
        <v>142</v>
      </c>
      <c r="H96" s="137">
        <v>88.5</v>
      </c>
      <c r="I96" s="138"/>
      <c r="J96" s="139">
        <f>ROUND(I96*H96,2)</f>
        <v>0</v>
      </c>
      <c r="K96" s="135" t="s">
        <v>197</v>
      </c>
      <c r="L96" s="33"/>
      <c r="M96" s="140" t="s">
        <v>19</v>
      </c>
      <c r="N96" s="141" t="s">
        <v>46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193</v>
      </c>
      <c r="AT96" s="144" t="s">
        <v>189</v>
      </c>
      <c r="AU96" s="144" t="s">
        <v>87</v>
      </c>
      <c r="AY96" s="18" t="s">
        <v>187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87</v>
      </c>
      <c r="BK96" s="145">
        <f>ROUND(I96*H96,2)</f>
        <v>0</v>
      </c>
      <c r="BL96" s="18" t="s">
        <v>193</v>
      </c>
      <c r="BM96" s="144" t="s">
        <v>4764</v>
      </c>
    </row>
    <row r="97" spans="2:65" s="1" customFormat="1">
      <c r="B97" s="33"/>
      <c r="D97" s="146" t="s">
        <v>199</v>
      </c>
      <c r="F97" s="147" t="s">
        <v>1089</v>
      </c>
      <c r="I97" s="148"/>
      <c r="L97" s="33"/>
      <c r="M97" s="149"/>
      <c r="T97" s="52"/>
      <c r="AT97" s="18" t="s">
        <v>199</v>
      </c>
      <c r="AU97" s="18" t="s">
        <v>87</v>
      </c>
    </row>
    <row r="98" spans="2:65" s="13" customFormat="1">
      <c r="B98" s="157"/>
      <c r="D98" s="151" t="s">
        <v>201</v>
      </c>
      <c r="E98" s="158" t="s">
        <v>19</v>
      </c>
      <c r="F98" s="159" t="s">
        <v>4765</v>
      </c>
      <c r="H98" s="160">
        <v>88.5</v>
      </c>
      <c r="I98" s="161"/>
      <c r="L98" s="157"/>
      <c r="M98" s="162"/>
      <c r="T98" s="163"/>
      <c r="AT98" s="158" t="s">
        <v>201</v>
      </c>
      <c r="AU98" s="158" t="s">
        <v>87</v>
      </c>
      <c r="AV98" s="13" t="s">
        <v>87</v>
      </c>
      <c r="AW98" s="13" t="s">
        <v>33</v>
      </c>
      <c r="AX98" s="13" t="s">
        <v>74</v>
      </c>
      <c r="AY98" s="158" t="s">
        <v>187</v>
      </c>
    </row>
    <row r="99" spans="2:65" s="15" customFormat="1">
      <c r="B99" s="171"/>
      <c r="D99" s="151" t="s">
        <v>201</v>
      </c>
      <c r="E99" s="172" t="s">
        <v>4747</v>
      </c>
      <c r="F99" s="173" t="s">
        <v>207</v>
      </c>
      <c r="H99" s="174">
        <v>88.5</v>
      </c>
      <c r="I99" s="175"/>
      <c r="L99" s="171"/>
      <c r="M99" s="176"/>
      <c r="T99" s="177"/>
      <c r="AT99" s="172" t="s">
        <v>201</v>
      </c>
      <c r="AU99" s="172" t="s">
        <v>87</v>
      </c>
      <c r="AV99" s="15" t="s">
        <v>193</v>
      </c>
      <c r="AW99" s="15" t="s">
        <v>33</v>
      </c>
      <c r="AX99" s="15" t="s">
        <v>81</v>
      </c>
      <c r="AY99" s="172" t="s">
        <v>187</v>
      </c>
    </row>
    <row r="100" spans="2:65" s="1" customFormat="1" ht="62.7" customHeight="1">
      <c r="B100" s="33"/>
      <c r="C100" s="133" t="s">
        <v>96</v>
      </c>
      <c r="D100" s="133" t="s">
        <v>189</v>
      </c>
      <c r="E100" s="134" t="s">
        <v>4766</v>
      </c>
      <c r="F100" s="135" t="s">
        <v>4767</v>
      </c>
      <c r="G100" s="136" t="s">
        <v>142</v>
      </c>
      <c r="H100" s="137">
        <v>30.9</v>
      </c>
      <c r="I100" s="138"/>
      <c r="J100" s="139">
        <f>ROUND(I100*H100,2)</f>
        <v>0</v>
      </c>
      <c r="K100" s="135" t="s">
        <v>197</v>
      </c>
      <c r="L100" s="33"/>
      <c r="M100" s="140" t="s">
        <v>19</v>
      </c>
      <c r="N100" s="141" t="s">
        <v>46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193</v>
      </c>
      <c r="AT100" s="144" t="s">
        <v>189</v>
      </c>
      <c r="AU100" s="144" t="s">
        <v>87</v>
      </c>
      <c r="AY100" s="18" t="s">
        <v>187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8" t="s">
        <v>87</v>
      </c>
      <c r="BK100" s="145">
        <f>ROUND(I100*H100,2)</f>
        <v>0</v>
      </c>
      <c r="BL100" s="18" t="s">
        <v>193</v>
      </c>
      <c r="BM100" s="144" t="s">
        <v>4768</v>
      </c>
    </row>
    <row r="101" spans="2:65" s="1" customFormat="1">
      <c r="B101" s="33"/>
      <c r="D101" s="146" t="s">
        <v>199</v>
      </c>
      <c r="F101" s="147" t="s">
        <v>4769</v>
      </c>
      <c r="I101" s="148"/>
      <c r="L101" s="33"/>
      <c r="M101" s="149"/>
      <c r="T101" s="52"/>
      <c r="AT101" s="18" t="s">
        <v>199</v>
      </c>
      <c r="AU101" s="18" t="s">
        <v>87</v>
      </c>
    </row>
    <row r="102" spans="2:65" s="13" customFormat="1">
      <c r="B102" s="157"/>
      <c r="D102" s="151" t="s">
        <v>201</v>
      </c>
      <c r="E102" s="158" t="s">
        <v>19</v>
      </c>
      <c r="F102" s="159" t="s">
        <v>4770</v>
      </c>
      <c r="H102" s="160">
        <v>30.9</v>
      </c>
      <c r="I102" s="161"/>
      <c r="L102" s="157"/>
      <c r="M102" s="162"/>
      <c r="T102" s="163"/>
      <c r="AT102" s="158" t="s">
        <v>201</v>
      </c>
      <c r="AU102" s="158" t="s">
        <v>87</v>
      </c>
      <c r="AV102" s="13" t="s">
        <v>87</v>
      </c>
      <c r="AW102" s="13" t="s">
        <v>33</v>
      </c>
      <c r="AX102" s="13" t="s">
        <v>74</v>
      </c>
      <c r="AY102" s="158" t="s">
        <v>187</v>
      </c>
    </row>
    <row r="103" spans="2:65" s="15" customFormat="1">
      <c r="B103" s="171"/>
      <c r="D103" s="151" t="s">
        <v>201</v>
      </c>
      <c r="E103" s="172" t="s">
        <v>19</v>
      </c>
      <c r="F103" s="173" t="s">
        <v>207</v>
      </c>
      <c r="H103" s="174">
        <v>30.9</v>
      </c>
      <c r="I103" s="175"/>
      <c r="L103" s="171"/>
      <c r="M103" s="176"/>
      <c r="T103" s="177"/>
      <c r="AT103" s="172" t="s">
        <v>201</v>
      </c>
      <c r="AU103" s="172" t="s">
        <v>87</v>
      </c>
      <c r="AV103" s="15" t="s">
        <v>193</v>
      </c>
      <c r="AW103" s="15" t="s">
        <v>33</v>
      </c>
      <c r="AX103" s="15" t="s">
        <v>81</v>
      </c>
      <c r="AY103" s="172" t="s">
        <v>187</v>
      </c>
    </row>
    <row r="104" spans="2:65" s="1" customFormat="1" ht="44.25" customHeight="1">
      <c r="B104" s="33"/>
      <c r="C104" s="133" t="s">
        <v>193</v>
      </c>
      <c r="D104" s="133" t="s">
        <v>189</v>
      </c>
      <c r="E104" s="134" t="s">
        <v>231</v>
      </c>
      <c r="F104" s="135" t="s">
        <v>232</v>
      </c>
      <c r="G104" s="136" t="s">
        <v>142</v>
      </c>
      <c r="H104" s="137">
        <v>67.099999999999994</v>
      </c>
      <c r="I104" s="138"/>
      <c r="J104" s="139">
        <f>ROUND(I104*H104,2)</f>
        <v>0</v>
      </c>
      <c r="K104" s="135" t="s">
        <v>197</v>
      </c>
      <c r="L104" s="33"/>
      <c r="M104" s="140" t="s">
        <v>19</v>
      </c>
      <c r="N104" s="141" t="s">
        <v>46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193</v>
      </c>
      <c r="AT104" s="144" t="s">
        <v>189</v>
      </c>
      <c r="AU104" s="144" t="s">
        <v>87</v>
      </c>
      <c r="AY104" s="18" t="s">
        <v>187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8" t="s">
        <v>87</v>
      </c>
      <c r="BK104" s="145">
        <f>ROUND(I104*H104,2)</f>
        <v>0</v>
      </c>
      <c r="BL104" s="18" t="s">
        <v>193</v>
      </c>
      <c r="BM104" s="144" t="s">
        <v>4771</v>
      </c>
    </row>
    <row r="105" spans="2:65" s="1" customFormat="1">
      <c r="B105" s="33"/>
      <c r="D105" s="146" t="s">
        <v>199</v>
      </c>
      <c r="F105" s="147" t="s">
        <v>234</v>
      </c>
      <c r="I105" s="148"/>
      <c r="L105" s="33"/>
      <c r="M105" s="149"/>
      <c r="T105" s="52"/>
      <c r="AT105" s="18" t="s">
        <v>199</v>
      </c>
      <c r="AU105" s="18" t="s">
        <v>87</v>
      </c>
    </row>
    <row r="106" spans="2:65" s="13" customFormat="1">
      <c r="B106" s="157"/>
      <c r="D106" s="151" t="s">
        <v>201</v>
      </c>
      <c r="E106" s="158" t="s">
        <v>19</v>
      </c>
      <c r="F106" s="159" t="s">
        <v>4772</v>
      </c>
      <c r="H106" s="160">
        <v>64.900000000000006</v>
      </c>
      <c r="I106" s="161"/>
      <c r="L106" s="157"/>
      <c r="M106" s="162"/>
      <c r="T106" s="163"/>
      <c r="AT106" s="158" t="s">
        <v>201</v>
      </c>
      <c r="AU106" s="158" t="s">
        <v>87</v>
      </c>
      <c r="AV106" s="13" t="s">
        <v>87</v>
      </c>
      <c r="AW106" s="13" t="s">
        <v>33</v>
      </c>
      <c r="AX106" s="13" t="s">
        <v>74</v>
      </c>
      <c r="AY106" s="158" t="s">
        <v>187</v>
      </c>
    </row>
    <row r="107" spans="2:65" s="13" customFormat="1">
      <c r="B107" s="157"/>
      <c r="D107" s="151" t="s">
        <v>201</v>
      </c>
      <c r="E107" s="158" t="s">
        <v>19</v>
      </c>
      <c r="F107" s="159" t="s">
        <v>4773</v>
      </c>
      <c r="H107" s="160">
        <v>2.2000000000000002</v>
      </c>
      <c r="I107" s="161"/>
      <c r="L107" s="157"/>
      <c r="M107" s="162"/>
      <c r="T107" s="163"/>
      <c r="AT107" s="158" t="s">
        <v>201</v>
      </c>
      <c r="AU107" s="158" t="s">
        <v>87</v>
      </c>
      <c r="AV107" s="13" t="s">
        <v>87</v>
      </c>
      <c r="AW107" s="13" t="s">
        <v>33</v>
      </c>
      <c r="AX107" s="13" t="s">
        <v>74</v>
      </c>
      <c r="AY107" s="158" t="s">
        <v>187</v>
      </c>
    </row>
    <row r="108" spans="2:65" s="15" customFormat="1">
      <c r="B108" s="171"/>
      <c r="D108" s="151" t="s">
        <v>201</v>
      </c>
      <c r="E108" s="172" t="s">
        <v>4750</v>
      </c>
      <c r="F108" s="173" t="s">
        <v>207</v>
      </c>
      <c r="H108" s="174">
        <v>67.099999999999994</v>
      </c>
      <c r="I108" s="175"/>
      <c r="L108" s="171"/>
      <c r="M108" s="176"/>
      <c r="T108" s="177"/>
      <c r="AT108" s="172" t="s">
        <v>201</v>
      </c>
      <c r="AU108" s="172" t="s">
        <v>87</v>
      </c>
      <c r="AV108" s="15" t="s">
        <v>193</v>
      </c>
      <c r="AW108" s="15" t="s">
        <v>33</v>
      </c>
      <c r="AX108" s="15" t="s">
        <v>81</v>
      </c>
      <c r="AY108" s="172" t="s">
        <v>187</v>
      </c>
    </row>
    <row r="109" spans="2:65" s="1" customFormat="1" ht="66.75" customHeight="1">
      <c r="B109" s="33"/>
      <c r="C109" s="133" t="s">
        <v>219</v>
      </c>
      <c r="D109" s="133" t="s">
        <v>189</v>
      </c>
      <c r="E109" s="134" t="s">
        <v>4774</v>
      </c>
      <c r="F109" s="135" t="s">
        <v>4775</v>
      </c>
      <c r="G109" s="136" t="s">
        <v>142</v>
      </c>
      <c r="H109" s="137">
        <v>17.7</v>
      </c>
      <c r="I109" s="138"/>
      <c r="J109" s="139">
        <f>ROUND(I109*H109,2)</f>
        <v>0</v>
      </c>
      <c r="K109" s="135" t="s">
        <v>197</v>
      </c>
      <c r="L109" s="33"/>
      <c r="M109" s="140" t="s">
        <v>19</v>
      </c>
      <c r="N109" s="141" t="s">
        <v>46</v>
      </c>
      <c r="P109" s="142">
        <f>O109*H109</f>
        <v>0</v>
      </c>
      <c r="Q109" s="142">
        <v>0</v>
      </c>
      <c r="R109" s="142">
        <f>Q109*H109</f>
        <v>0</v>
      </c>
      <c r="S109" s="142">
        <v>0</v>
      </c>
      <c r="T109" s="143">
        <f>S109*H109</f>
        <v>0</v>
      </c>
      <c r="AR109" s="144" t="s">
        <v>193</v>
      </c>
      <c r="AT109" s="144" t="s">
        <v>189</v>
      </c>
      <c r="AU109" s="144" t="s">
        <v>87</v>
      </c>
      <c r="AY109" s="18" t="s">
        <v>187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8" t="s">
        <v>87</v>
      </c>
      <c r="BK109" s="145">
        <f>ROUND(I109*H109,2)</f>
        <v>0</v>
      </c>
      <c r="BL109" s="18" t="s">
        <v>193</v>
      </c>
      <c r="BM109" s="144" t="s">
        <v>4776</v>
      </c>
    </row>
    <row r="110" spans="2:65" s="1" customFormat="1">
      <c r="B110" s="33"/>
      <c r="D110" s="146" t="s">
        <v>199</v>
      </c>
      <c r="F110" s="147" t="s">
        <v>4777</v>
      </c>
      <c r="I110" s="148"/>
      <c r="L110" s="33"/>
      <c r="M110" s="149"/>
      <c r="T110" s="52"/>
      <c r="AT110" s="18" t="s">
        <v>199</v>
      </c>
      <c r="AU110" s="18" t="s">
        <v>87</v>
      </c>
    </row>
    <row r="111" spans="2:65" s="13" customFormat="1">
      <c r="B111" s="157"/>
      <c r="D111" s="151" t="s">
        <v>201</v>
      </c>
      <c r="E111" s="158" t="s">
        <v>19</v>
      </c>
      <c r="F111" s="159" t="s">
        <v>4778</v>
      </c>
      <c r="H111" s="160">
        <v>17.7</v>
      </c>
      <c r="I111" s="161"/>
      <c r="L111" s="157"/>
      <c r="M111" s="162"/>
      <c r="T111" s="163"/>
      <c r="AT111" s="158" t="s">
        <v>201</v>
      </c>
      <c r="AU111" s="158" t="s">
        <v>87</v>
      </c>
      <c r="AV111" s="13" t="s">
        <v>87</v>
      </c>
      <c r="AW111" s="13" t="s">
        <v>33</v>
      </c>
      <c r="AX111" s="13" t="s">
        <v>74</v>
      </c>
      <c r="AY111" s="158" t="s">
        <v>187</v>
      </c>
    </row>
    <row r="112" spans="2:65" s="15" customFormat="1">
      <c r="B112" s="171"/>
      <c r="D112" s="151" t="s">
        <v>201</v>
      </c>
      <c r="E112" s="172" t="s">
        <v>19</v>
      </c>
      <c r="F112" s="173" t="s">
        <v>207</v>
      </c>
      <c r="H112" s="174">
        <v>17.7</v>
      </c>
      <c r="I112" s="175"/>
      <c r="L112" s="171"/>
      <c r="M112" s="176"/>
      <c r="T112" s="177"/>
      <c r="AT112" s="172" t="s">
        <v>201</v>
      </c>
      <c r="AU112" s="172" t="s">
        <v>87</v>
      </c>
      <c r="AV112" s="15" t="s">
        <v>193</v>
      </c>
      <c r="AW112" s="15" t="s">
        <v>33</v>
      </c>
      <c r="AX112" s="15" t="s">
        <v>81</v>
      </c>
      <c r="AY112" s="172" t="s">
        <v>187</v>
      </c>
    </row>
    <row r="113" spans="2:65" s="1" customFormat="1" ht="16.5" customHeight="1">
      <c r="B113" s="33"/>
      <c r="C113" s="178" t="s">
        <v>224</v>
      </c>
      <c r="D113" s="178" t="s">
        <v>238</v>
      </c>
      <c r="E113" s="179" t="s">
        <v>4779</v>
      </c>
      <c r="F113" s="180" t="s">
        <v>4780</v>
      </c>
      <c r="G113" s="181" t="s">
        <v>241</v>
      </c>
      <c r="H113" s="182">
        <v>4.8600000000000003</v>
      </c>
      <c r="I113" s="183"/>
      <c r="J113" s="184">
        <f>ROUND(I113*H113,2)</f>
        <v>0</v>
      </c>
      <c r="K113" s="180" t="s">
        <v>197</v>
      </c>
      <c r="L113" s="185"/>
      <c r="M113" s="186" t="s">
        <v>19</v>
      </c>
      <c r="N113" s="187" t="s">
        <v>46</v>
      </c>
      <c r="P113" s="142">
        <f>O113*H113</f>
        <v>0</v>
      </c>
      <c r="Q113" s="142">
        <v>1</v>
      </c>
      <c r="R113" s="142">
        <f>Q113*H113</f>
        <v>4.8600000000000003</v>
      </c>
      <c r="S113" s="142">
        <v>0</v>
      </c>
      <c r="T113" s="143">
        <f>S113*H113</f>
        <v>0</v>
      </c>
      <c r="AR113" s="144" t="s">
        <v>237</v>
      </c>
      <c r="AT113" s="144" t="s">
        <v>238</v>
      </c>
      <c r="AU113" s="144" t="s">
        <v>87</v>
      </c>
      <c r="AY113" s="18" t="s">
        <v>187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8" t="s">
        <v>87</v>
      </c>
      <c r="BK113" s="145">
        <f>ROUND(I113*H113,2)</f>
        <v>0</v>
      </c>
      <c r="BL113" s="18" t="s">
        <v>193</v>
      </c>
      <c r="BM113" s="144" t="s">
        <v>4781</v>
      </c>
    </row>
    <row r="114" spans="2:65" s="12" customFormat="1" ht="20.399999999999999">
      <c r="B114" s="150"/>
      <c r="D114" s="151" t="s">
        <v>201</v>
      </c>
      <c r="E114" s="152" t="s">
        <v>19</v>
      </c>
      <c r="F114" s="153" t="s">
        <v>4782</v>
      </c>
      <c r="H114" s="152" t="s">
        <v>19</v>
      </c>
      <c r="I114" s="154"/>
      <c r="L114" s="150"/>
      <c r="M114" s="155"/>
      <c r="T114" s="156"/>
      <c r="AT114" s="152" t="s">
        <v>201</v>
      </c>
      <c r="AU114" s="152" t="s">
        <v>87</v>
      </c>
      <c r="AV114" s="12" t="s">
        <v>81</v>
      </c>
      <c r="AW114" s="12" t="s">
        <v>33</v>
      </c>
      <c r="AX114" s="12" t="s">
        <v>74</v>
      </c>
      <c r="AY114" s="152" t="s">
        <v>187</v>
      </c>
    </row>
    <row r="115" spans="2:65" s="13" customFormat="1">
      <c r="B115" s="157"/>
      <c r="D115" s="151" t="s">
        <v>201</v>
      </c>
      <c r="E115" s="158" t="s">
        <v>19</v>
      </c>
      <c r="F115" s="159" t="s">
        <v>4783</v>
      </c>
      <c r="H115" s="160">
        <v>4.8600000000000003</v>
      </c>
      <c r="I115" s="161"/>
      <c r="L115" s="157"/>
      <c r="M115" s="162"/>
      <c r="T115" s="163"/>
      <c r="AT115" s="158" t="s">
        <v>201</v>
      </c>
      <c r="AU115" s="158" t="s">
        <v>87</v>
      </c>
      <c r="AV115" s="13" t="s">
        <v>87</v>
      </c>
      <c r="AW115" s="13" t="s">
        <v>33</v>
      </c>
      <c r="AX115" s="13" t="s">
        <v>81</v>
      </c>
      <c r="AY115" s="158" t="s">
        <v>187</v>
      </c>
    </row>
    <row r="116" spans="2:65" s="11" customFormat="1" ht="22.95" customHeight="1">
      <c r="B116" s="121"/>
      <c r="D116" s="122" t="s">
        <v>73</v>
      </c>
      <c r="E116" s="131" t="s">
        <v>87</v>
      </c>
      <c r="F116" s="131" t="s">
        <v>1117</v>
      </c>
      <c r="I116" s="124"/>
      <c r="J116" s="132">
        <f>BK116</f>
        <v>0</v>
      </c>
      <c r="L116" s="121"/>
      <c r="M116" s="126"/>
      <c r="P116" s="127">
        <f>SUM(P117:P125)</f>
        <v>0</v>
      </c>
      <c r="R116" s="127">
        <f>SUM(R117:R125)</f>
        <v>13.454539199999999</v>
      </c>
      <c r="T116" s="128">
        <f>SUM(T117:T125)</f>
        <v>0</v>
      </c>
      <c r="AR116" s="122" t="s">
        <v>81</v>
      </c>
      <c r="AT116" s="129" t="s">
        <v>73</v>
      </c>
      <c r="AU116" s="129" t="s">
        <v>81</v>
      </c>
      <c r="AY116" s="122" t="s">
        <v>187</v>
      </c>
      <c r="BK116" s="130">
        <f>SUM(BK117:BK125)</f>
        <v>0</v>
      </c>
    </row>
    <row r="117" spans="2:65" s="1" customFormat="1" ht="16.5" customHeight="1">
      <c r="B117" s="33"/>
      <c r="C117" s="133" t="s">
        <v>230</v>
      </c>
      <c r="D117" s="133" t="s">
        <v>189</v>
      </c>
      <c r="E117" s="134" t="s">
        <v>4784</v>
      </c>
      <c r="F117" s="135" t="s">
        <v>4785</v>
      </c>
      <c r="G117" s="136" t="s">
        <v>142</v>
      </c>
      <c r="H117" s="137">
        <v>7</v>
      </c>
      <c r="I117" s="138"/>
      <c r="J117" s="139">
        <f>ROUND(I117*H117,2)</f>
        <v>0</v>
      </c>
      <c r="K117" s="135" t="s">
        <v>19</v>
      </c>
      <c r="L117" s="33"/>
      <c r="M117" s="140" t="s">
        <v>19</v>
      </c>
      <c r="N117" s="141" t="s">
        <v>46</v>
      </c>
      <c r="P117" s="142">
        <f>O117*H117</f>
        <v>0</v>
      </c>
      <c r="Q117" s="142">
        <v>1.92</v>
      </c>
      <c r="R117" s="142">
        <f>Q117*H117</f>
        <v>13.44</v>
      </c>
      <c r="S117" s="142">
        <v>0</v>
      </c>
      <c r="T117" s="143">
        <f>S117*H117</f>
        <v>0</v>
      </c>
      <c r="AR117" s="144" t="s">
        <v>193</v>
      </c>
      <c r="AT117" s="144" t="s">
        <v>189</v>
      </c>
      <c r="AU117" s="144" t="s">
        <v>87</v>
      </c>
      <c r="AY117" s="18" t="s">
        <v>187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8" t="s">
        <v>87</v>
      </c>
      <c r="BK117" s="145">
        <f>ROUND(I117*H117,2)</f>
        <v>0</v>
      </c>
      <c r="BL117" s="18" t="s">
        <v>193</v>
      </c>
      <c r="BM117" s="144" t="s">
        <v>4786</v>
      </c>
    </row>
    <row r="118" spans="2:65" s="13" customFormat="1">
      <c r="B118" s="157"/>
      <c r="D118" s="151" t="s">
        <v>201</v>
      </c>
      <c r="E118" s="158" t="s">
        <v>19</v>
      </c>
      <c r="F118" s="159" t="s">
        <v>4787</v>
      </c>
      <c r="H118" s="160">
        <v>7</v>
      </c>
      <c r="I118" s="161"/>
      <c r="L118" s="157"/>
      <c r="M118" s="162"/>
      <c r="T118" s="163"/>
      <c r="AT118" s="158" t="s">
        <v>201</v>
      </c>
      <c r="AU118" s="158" t="s">
        <v>87</v>
      </c>
      <c r="AV118" s="13" t="s">
        <v>87</v>
      </c>
      <c r="AW118" s="13" t="s">
        <v>33</v>
      </c>
      <c r="AX118" s="13" t="s">
        <v>74</v>
      </c>
      <c r="AY118" s="158" t="s">
        <v>187</v>
      </c>
    </row>
    <row r="119" spans="2:65" s="15" customFormat="1">
      <c r="B119" s="171"/>
      <c r="D119" s="151" t="s">
        <v>201</v>
      </c>
      <c r="E119" s="172" t="s">
        <v>19</v>
      </c>
      <c r="F119" s="173" t="s">
        <v>207</v>
      </c>
      <c r="H119" s="174">
        <v>7</v>
      </c>
      <c r="I119" s="175"/>
      <c r="L119" s="171"/>
      <c r="M119" s="176"/>
      <c r="T119" s="177"/>
      <c r="AT119" s="172" t="s">
        <v>201</v>
      </c>
      <c r="AU119" s="172" t="s">
        <v>87</v>
      </c>
      <c r="AV119" s="15" t="s">
        <v>193</v>
      </c>
      <c r="AW119" s="15" t="s">
        <v>33</v>
      </c>
      <c r="AX119" s="15" t="s">
        <v>81</v>
      </c>
      <c r="AY119" s="172" t="s">
        <v>187</v>
      </c>
    </row>
    <row r="120" spans="2:65" s="1" customFormat="1" ht="37.950000000000003" customHeight="1">
      <c r="B120" s="33"/>
      <c r="C120" s="133" t="s">
        <v>237</v>
      </c>
      <c r="D120" s="133" t="s">
        <v>189</v>
      </c>
      <c r="E120" s="134" t="s">
        <v>4788</v>
      </c>
      <c r="F120" s="135" t="s">
        <v>4789</v>
      </c>
      <c r="G120" s="136" t="s">
        <v>138</v>
      </c>
      <c r="H120" s="137">
        <v>32</v>
      </c>
      <c r="I120" s="138"/>
      <c r="J120" s="139">
        <f>ROUND(I120*H120,2)</f>
        <v>0</v>
      </c>
      <c r="K120" s="135" t="s">
        <v>197</v>
      </c>
      <c r="L120" s="33"/>
      <c r="M120" s="140" t="s">
        <v>19</v>
      </c>
      <c r="N120" s="141" t="s">
        <v>46</v>
      </c>
      <c r="P120" s="142">
        <f>O120*H120</f>
        <v>0</v>
      </c>
      <c r="Q120" s="142">
        <v>9.8999999999999994E-5</v>
      </c>
      <c r="R120" s="142">
        <f>Q120*H120</f>
        <v>3.1679999999999998E-3</v>
      </c>
      <c r="S120" s="142">
        <v>0</v>
      </c>
      <c r="T120" s="143">
        <f>S120*H120</f>
        <v>0</v>
      </c>
      <c r="AR120" s="144" t="s">
        <v>193</v>
      </c>
      <c r="AT120" s="144" t="s">
        <v>189</v>
      </c>
      <c r="AU120" s="144" t="s">
        <v>87</v>
      </c>
      <c r="AY120" s="18" t="s">
        <v>187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8" t="s">
        <v>87</v>
      </c>
      <c r="BK120" s="145">
        <f>ROUND(I120*H120,2)</f>
        <v>0</v>
      </c>
      <c r="BL120" s="18" t="s">
        <v>193</v>
      </c>
      <c r="BM120" s="144" t="s">
        <v>4790</v>
      </c>
    </row>
    <row r="121" spans="2:65" s="1" customFormat="1">
      <c r="B121" s="33"/>
      <c r="D121" s="146" t="s">
        <v>199</v>
      </c>
      <c r="F121" s="147" t="s">
        <v>4791</v>
      </c>
      <c r="I121" s="148"/>
      <c r="L121" s="33"/>
      <c r="M121" s="149"/>
      <c r="T121" s="52"/>
      <c r="AT121" s="18" t="s">
        <v>199</v>
      </c>
      <c r="AU121" s="18" t="s">
        <v>87</v>
      </c>
    </row>
    <row r="122" spans="2:65" s="13" customFormat="1">
      <c r="B122" s="157"/>
      <c r="D122" s="151" t="s">
        <v>201</v>
      </c>
      <c r="E122" s="158" t="s">
        <v>19</v>
      </c>
      <c r="F122" s="159" t="s">
        <v>4792</v>
      </c>
      <c r="H122" s="160">
        <v>32</v>
      </c>
      <c r="I122" s="161"/>
      <c r="L122" s="157"/>
      <c r="M122" s="162"/>
      <c r="T122" s="163"/>
      <c r="AT122" s="158" t="s">
        <v>201</v>
      </c>
      <c r="AU122" s="158" t="s">
        <v>87</v>
      </c>
      <c r="AV122" s="13" t="s">
        <v>87</v>
      </c>
      <c r="AW122" s="13" t="s">
        <v>33</v>
      </c>
      <c r="AX122" s="13" t="s">
        <v>74</v>
      </c>
      <c r="AY122" s="158" t="s">
        <v>187</v>
      </c>
    </row>
    <row r="123" spans="2:65" s="15" customFormat="1">
      <c r="B123" s="171"/>
      <c r="D123" s="151" t="s">
        <v>201</v>
      </c>
      <c r="E123" s="172" t="s">
        <v>19</v>
      </c>
      <c r="F123" s="173" t="s">
        <v>207</v>
      </c>
      <c r="H123" s="174">
        <v>32</v>
      </c>
      <c r="I123" s="175"/>
      <c r="L123" s="171"/>
      <c r="M123" s="176"/>
      <c r="T123" s="177"/>
      <c r="AT123" s="172" t="s">
        <v>201</v>
      </c>
      <c r="AU123" s="172" t="s">
        <v>87</v>
      </c>
      <c r="AV123" s="15" t="s">
        <v>193</v>
      </c>
      <c r="AW123" s="15" t="s">
        <v>33</v>
      </c>
      <c r="AX123" s="15" t="s">
        <v>81</v>
      </c>
      <c r="AY123" s="172" t="s">
        <v>187</v>
      </c>
    </row>
    <row r="124" spans="2:65" s="1" customFormat="1" ht="24.15" customHeight="1">
      <c r="B124" s="33"/>
      <c r="C124" s="178" t="s">
        <v>245</v>
      </c>
      <c r="D124" s="178" t="s">
        <v>238</v>
      </c>
      <c r="E124" s="179" t="s">
        <v>1135</v>
      </c>
      <c r="F124" s="180" t="s">
        <v>1136</v>
      </c>
      <c r="G124" s="181" t="s">
        <v>138</v>
      </c>
      <c r="H124" s="182">
        <v>37.904000000000003</v>
      </c>
      <c r="I124" s="183"/>
      <c r="J124" s="184">
        <f>ROUND(I124*H124,2)</f>
        <v>0</v>
      </c>
      <c r="K124" s="180" t="s">
        <v>197</v>
      </c>
      <c r="L124" s="185"/>
      <c r="M124" s="186" t="s">
        <v>19</v>
      </c>
      <c r="N124" s="187" t="s">
        <v>46</v>
      </c>
      <c r="P124" s="142">
        <f>O124*H124</f>
        <v>0</v>
      </c>
      <c r="Q124" s="142">
        <v>2.9999999999999997E-4</v>
      </c>
      <c r="R124" s="142">
        <f>Q124*H124</f>
        <v>1.13712E-2</v>
      </c>
      <c r="S124" s="142">
        <v>0</v>
      </c>
      <c r="T124" s="143">
        <f>S124*H124</f>
        <v>0</v>
      </c>
      <c r="AR124" s="144" t="s">
        <v>237</v>
      </c>
      <c r="AT124" s="144" t="s">
        <v>238</v>
      </c>
      <c r="AU124" s="144" t="s">
        <v>87</v>
      </c>
      <c r="AY124" s="18" t="s">
        <v>187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87</v>
      </c>
      <c r="BK124" s="145">
        <f>ROUND(I124*H124,2)</f>
        <v>0</v>
      </c>
      <c r="BL124" s="18" t="s">
        <v>193</v>
      </c>
      <c r="BM124" s="144" t="s">
        <v>4793</v>
      </c>
    </row>
    <row r="125" spans="2:65" s="13" customFormat="1">
      <c r="B125" s="157"/>
      <c r="D125" s="151" t="s">
        <v>201</v>
      </c>
      <c r="F125" s="159" t="s">
        <v>4794</v>
      </c>
      <c r="H125" s="160">
        <v>37.904000000000003</v>
      </c>
      <c r="I125" s="161"/>
      <c r="L125" s="157"/>
      <c r="M125" s="162"/>
      <c r="T125" s="163"/>
      <c r="AT125" s="158" t="s">
        <v>201</v>
      </c>
      <c r="AU125" s="158" t="s">
        <v>87</v>
      </c>
      <c r="AV125" s="13" t="s">
        <v>87</v>
      </c>
      <c r="AW125" s="13" t="s">
        <v>4</v>
      </c>
      <c r="AX125" s="13" t="s">
        <v>81</v>
      </c>
      <c r="AY125" s="158" t="s">
        <v>187</v>
      </c>
    </row>
    <row r="126" spans="2:65" s="11" customFormat="1" ht="22.95" customHeight="1">
      <c r="B126" s="121"/>
      <c r="D126" s="122" t="s">
        <v>73</v>
      </c>
      <c r="E126" s="131" t="s">
        <v>193</v>
      </c>
      <c r="F126" s="131" t="s">
        <v>1347</v>
      </c>
      <c r="I126" s="124"/>
      <c r="J126" s="132">
        <f>BK126</f>
        <v>0</v>
      </c>
      <c r="L126" s="121"/>
      <c r="M126" s="126"/>
      <c r="P126" s="127">
        <f>SUM(P127:P130)</f>
        <v>0</v>
      </c>
      <c r="R126" s="127">
        <f>SUM(R127:R130)</f>
        <v>11.155543000000002</v>
      </c>
      <c r="T126" s="128">
        <f>SUM(T127:T130)</f>
        <v>0</v>
      </c>
      <c r="AR126" s="122" t="s">
        <v>81</v>
      </c>
      <c r="AT126" s="129" t="s">
        <v>73</v>
      </c>
      <c r="AU126" s="129" t="s">
        <v>81</v>
      </c>
      <c r="AY126" s="122" t="s">
        <v>187</v>
      </c>
      <c r="BK126" s="130">
        <f>SUM(BK127:BK130)</f>
        <v>0</v>
      </c>
    </row>
    <row r="127" spans="2:65" s="1" customFormat="1" ht="33" customHeight="1">
      <c r="B127" s="33"/>
      <c r="C127" s="133" t="s">
        <v>255</v>
      </c>
      <c r="D127" s="133" t="s">
        <v>189</v>
      </c>
      <c r="E127" s="134" t="s">
        <v>4795</v>
      </c>
      <c r="F127" s="135" t="s">
        <v>4796</v>
      </c>
      <c r="G127" s="136" t="s">
        <v>142</v>
      </c>
      <c r="H127" s="137">
        <v>5.9</v>
      </c>
      <c r="I127" s="138"/>
      <c r="J127" s="139">
        <f>ROUND(I127*H127,2)</f>
        <v>0</v>
      </c>
      <c r="K127" s="135" t="s">
        <v>197</v>
      </c>
      <c r="L127" s="33"/>
      <c r="M127" s="140" t="s">
        <v>19</v>
      </c>
      <c r="N127" s="141" t="s">
        <v>46</v>
      </c>
      <c r="P127" s="142">
        <f>O127*H127</f>
        <v>0</v>
      </c>
      <c r="Q127" s="142">
        <v>1.8907700000000001</v>
      </c>
      <c r="R127" s="142">
        <f>Q127*H127</f>
        <v>11.155543000000002</v>
      </c>
      <c r="S127" s="142">
        <v>0</v>
      </c>
      <c r="T127" s="143">
        <f>S127*H127</f>
        <v>0</v>
      </c>
      <c r="AR127" s="144" t="s">
        <v>193</v>
      </c>
      <c r="AT127" s="144" t="s">
        <v>189</v>
      </c>
      <c r="AU127" s="144" t="s">
        <v>87</v>
      </c>
      <c r="AY127" s="18" t="s">
        <v>187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8" t="s">
        <v>87</v>
      </c>
      <c r="BK127" s="145">
        <f>ROUND(I127*H127,2)</f>
        <v>0</v>
      </c>
      <c r="BL127" s="18" t="s">
        <v>193</v>
      </c>
      <c r="BM127" s="144" t="s">
        <v>4797</v>
      </c>
    </row>
    <row r="128" spans="2:65" s="1" customFormat="1">
      <c r="B128" s="33"/>
      <c r="D128" s="146" t="s">
        <v>199</v>
      </c>
      <c r="F128" s="147" t="s">
        <v>4798</v>
      </c>
      <c r="I128" s="148"/>
      <c r="L128" s="33"/>
      <c r="M128" s="149"/>
      <c r="T128" s="52"/>
      <c r="AT128" s="18" t="s">
        <v>199</v>
      </c>
      <c r="AU128" s="18" t="s">
        <v>87</v>
      </c>
    </row>
    <row r="129" spans="2:65" s="13" customFormat="1">
      <c r="B129" s="157"/>
      <c r="D129" s="151" t="s">
        <v>201</v>
      </c>
      <c r="E129" s="158" t="s">
        <v>19</v>
      </c>
      <c r="F129" s="159" t="s">
        <v>4799</v>
      </c>
      <c r="H129" s="160">
        <v>5.9</v>
      </c>
      <c r="I129" s="161"/>
      <c r="L129" s="157"/>
      <c r="M129" s="162"/>
      <c r="T129" s="163"/>
      <c r="AT129" s="158" t="s">
        <v>201</v>
      </c>
      <c r="AU129" s="158" t="s">
        <v>87</v>
      </c>
      <c r="AV129" s="13" t="s">
        <v>87</v>
      </c>
      <c r="AW129" s="13" t="s">
        <v>33</v>
      </c>
      <c r="AX129" s="13" t="s">
        <v>74</v>
      </c>
      <c r="AY129" s="158" t="s">
        <v>187</v>
      </c>
    </row>
    <row r="130" spans="2:65" s="15" customFormat="1">
      <c r="B130" s="171"/>
      <c r="D130" s="151" t="s">
        <v>201</v>
      </c>
      <c r="E130" s="172" t="s">
        <v>19</v>
      </c>
      <c r="F130" s="173" t="s">
        <v>207</v>
      </c>
      <c r="H130" s="174">
        <v>5.9</v>
      </c>
      <c r="I130" s="175"/>
      <c r="L130" s="171"/>
      <c r="M130" s="176"/>
      <c r="T130" s="177"/>
      <c r="AT130" s="172" t="s">
        <v>201</v>
      </c>
      <c r="AU130" s="172" t="s">
        <v>87</v>
      </c>
      <c r="AV130" s="15" t="s">
        <v>193</v>
      </c>
      <c r="AW130" s="15" t="s">
        <v>33</v>
      </c>
      <c r="AX130" s="15" t="s">
        <v>81</v>
      </c>
      <c r="AY130" s="172" t="s">
        <v>187</v>
      </c>
    </row>
    <row r="131" spans="2:65" s="11" customFormat="1" ht="22.95" customHeight="1">
      <c r="B131" s="121"/>
      <c r="D131" s="122" t="s">
        <v>73</v>
      </c>
      <c r="E131" s="131" t="s">
        <v>237</v>
      </c>
      <c r="F131" s="131" t="s">
        <v>4800</v>
      </c>
      <c r="I131" s="124"/>
      <c r="J131" s="132">
        <f>BK131</f>
        <v>0</v>
      </c>
      <c r="L131" s="121"/>
      <c r="M131" s="126"/>
      <c r="P131" s="127">
        <f>SUM(P132:P172)</f>
        <v>0</v>
      </c>
      <c r="R131" s="127">
        <f>SUM(R132:R172)</f>
        <v>0.37426382079999992</v>
      </c>
      <c r="T131" s="128">
        <f>SUM(T132:T172)</f>
        <v>0</v>
      </c>
      <c r="AR131" s="122" t="s">
        <v>81</v>
      </c>
      <c r="AT131" s="129" t="s">
        <v>73</v>
      </c>
      <c r="AU131" s="129" t="s">
        <v>81</v>
      </c>
      <c r="AY131" s="122" t="s">
        <v>187</v>
      </c>
      <c r="BK131" s="130">
        <f>SUM(BK132:BK172)</f>
        <v>0</v>
      </c>
    </row>
    <row r="132" spans="2:65" s="1" customFormat="1" ht="24.15" customHeight="1">
      <c r="B132" s="33"/>
      <c r="C132" s="133" t="s">
        <v>262</v>
      </c>
      <c r="D132" s="133" t="s">
        <v>189</v>
      </c>
      <c r="E132" s="134" t="s">
        <v>4801</v>
      </c>
      <c r="F132" s="135" t="s">
        <v>4802</v>
      </c>
      <c r="G132" s="136" t="s">
        <v>384</v>
      </c>
      <c r="H132" s="137">
        <v>36</v>
      </c>
      <c r="I132" s="138"/>
      <c r="J132" s="139">
        <f>ROUND(I132*H132,2)</f>
        <v>0</v>
      </c>
      <c r="K132" s="135" t="s">
        <v>197</v>
      </c>
      <c r="L132" s="33"/>
      <c r="M132" s="140" t="s">
        <v>19</v>
      </c>
      <c r="N132" s="141" t="s">
        <v>46</v>
      </c>
      <c r="P132" s="142">
        <f>O132*H132</f>
        <v>0</v>
      </c>
      <c r="Q132" s="142">
        <v>6.0000000000000002E-6</v>
      </c>
      <c r="R132" s="142">
        <f>Q132*H132</f>
        <v>2.1599999999999999E-4</v>
      </c>
      <c r="S132" s="142">
        <v>0</v>
      </c>
      <c r="T132" s="143">
        <f>S132*H132</f>
        <v>0</v>
      </c>
      <c r="AR132" s="144" t="s">
        <v>193</v>
      </c>
      <c r="AT132" s="144" t="s">
        <v>189</v>
      </c>
      <c r="AU132" s="144" t="s">
        <v>87</v>
      </c>
      <c r="AY132" s="18" t="s">
        <v>187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8" t="s">
        <v>87</v>
      </c>
      <c r="BK132" s="145">
        <f>ROUND(I132*H132,2)</f>
        <v>0</v>
      </c>
      <c r="BL132" s="18" t="s">
        <v>193</v>
      </c>
      <c r="BM132" s="144" t="s">
        <v>4803</v>
      </c>
    </row>
    <row r="133" spans="2:65" s="1" customFormat="1">
      <c r="B133" s="33"/>
      <c r="D133" s="146" t="s">
        <v>199</v>
      </c>
      <c r="F133" s="147" t="s">
        <v>4804</v>
      </c>
      <c r="I133" s="148"/>
      <c r="L133" s="33"/>
      <c r="M133" s="149"/>
      <c r="T133" s="52"/>
      <c r="AT133" s="18" t="s">
        <v>199</v>
      </c>
      <c r="AU133" s="18" t="s">
        <v>87</v>
      </c>
    </row>
    <row r="134" spans="2:65" s="1" customFormat="1" ht="16.5" customHeight="1">
      <c r="B134" s="33"/>
      <c r="C134" s="178" t="s">
        <v>8</v>
      </c>
      <c r="D134" s="178" t="s">
        <v>238</v>
      </c>
      <c r="E134" s="179" t="s">
        <v>4805</v>
      </c>
      <c r="F134" s="180" t="s">
        <v>4806</v>
      </c>
      <c r="G134" s="181" t="s">
        <v>384</v>
      </c>
      <c r="H134" s="182">
        <v>36.54</v>
      </c>
      <c r="I134" s="183"/>
      <c r="J134" s="184">
        <f>ROUND(I134*H134,2)</f>
        <v>0</v>
      </c>
      <c r="K134" s="180" t="s">
        <v>197</v>
      </c>
      <c r="L134" s="185"/>
      <c r="M134" s="186" t="s">
        <v>19</v>
      </c>
      <c r="N134" s="187" t="s">
        <v>46</v>
      </c>
      <c r="P134" s="142">
        <f>O134*H134</f>
        <v>0</v>
      </c>
      <c r="Q134" s="142">
        <v>2.0400000000000001E-3</v>
      </c>
      <c r="R134" s="142">
        <f>Q134*H134</f>
        <v>7.45416E-2</v>
      </c>
      <c r="S134" s="142">
        <v>0</v>
      </c>
      <c r="T134" s="143">
        <f>S134*H134</f>
        <v>0</v>
      </c>
      <c r="AR134" s="144" t="s">
        <v>237</v>
      </c>
      <c r="AT134" s="144" t="s">
        <v>238</v>
      </c>
      <c r="AU134" s="144" t="s">
        <v>87</v>
      </c>
      <c r="AY134" s="18" t="s">
        <v>187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87</v>
      </c>
      <c r="BK134" s="145">
        <f>ROUND(I134*H134,2)</f>
        <v>0</v>
      </c>
      <c r="BL134" s="18" t="s">
        <v>193</v>
      </c>
      <c r="BM134" s="144" t="s">
        <v>4807</v>
      </c>
    </row>
    <row r="135" spans="2:65" s="13" customFormat="1">
      <c r="B135" s="157"/>
      <c r="D135" s="151" t="s">
        <v>201</v>
      </c>
      <c r="F135" s="159" t="s">
        <v>4808</v>
      </c>
      <c r="H135" s="160">
        <v>36.54</v>
      </c>
      <c r="I135" s="161"/>
      <c r="L135" s="157"/>
      <c r="M135" s="162"/>
      <c r="T135" s="163"/>
      <c r="AT135" s="158" t="s">
        <v>201</v>
      </c>
      <c r="AU135" s="158" t="s">
        <v>87</v>
      </c>
      <c r="AV135" s="13" t="s">
        <v>87</v>
      </c>
      <c r="AW135" s="13" t="s">
        <v>4</v>
      </c>
      <c r="AX135" s="13" t="s">
        <v>81</v>
      </c>
      <c r="AY135" s="158" t="s">
        <v>187</v>
      </c>
    </row>
    <row r="136" spans="2:65" s="1" customFormat="1" ht="24.15" customHeight="1">
      <c r="B136" s="33"/>
      <c r="C136" s="133" t="s">
        <v>283</v>
      </c>
      <c r="D136" s="133" t="s">
        <v>189</v>
      </c>
      <c r="E136" s="134" t="s">
        <v>4809</v>
      </c>
      <c r="F136" s="135" t="s">
        <v>4810</v>
      </c>
      <c r="G136" s="136" t="s">
        <v>384</v>
      </c>
      <c r="H136" s="137">
        <v>82</v>
      </c>
      <c r="I136" s="138"/>
      <c r="J136" s="139">
        <f>ROUND(I136*H136,2)</f>
        <v>0</v>
      </c>
      <c r="K136" s="135" t="s">
        <v>197</v>
      </c>
      <c r="L136" s="33"/>
      <c r="M136" s="140" t="s">
        <v>19</v>
      </c>
      <c r="N136" s="141" t="s">
        <v>46</v>
      </c>
      <c r="P136" s="142">
        <f>O136*H136</f>
        <v>0</v>
      </c>
      <c r="Q136" s="142">
        <v>1.1E-5</v>
      </c>
      <c r="R136" s="142">
        <f>Q136*H136</f>
        <v>9.0200000000000002E-4</v>
      </c>
      <c r="S136" s="142">
        <v>0</v>
      </c>
      <c r="T136" s="143">
        <f>S136*H136</f>
        <v>0</v>
      </c>
      <c r="AR136" s="144" t="s">
        <v>193</v>
      </c>
      <c r="AT136" s="144" t="s">
        <v>189</v>
      </c>
      <c r="AU136" s="144" t="s">
        <v>87</v>
      </c>
      <c r="AY136" s="18" t="s">
        <v>187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8" t="s">
        <v>87</v>
      </c>
      <c r="BK136" s="145">
        <f>ROUND(I136*H136,2)</f>
        <v>0</v>
      </c>
      <c r="BL136" s="18" t="s">
        <v>193</v>
      </c>
      <c r="BM136" s="144" t="s">
        <v>4811</v>
      </c>
    </row>
    <row r="137" spans="2:65" s="1" customFormat="1">
      <c r="B137" s="33"/>
      <c r="D137" s="146" t="s">
        <v>199</v>
      </c>
      <c r="F137" s="147" t="s">
        <v>4812</v>
      </c>
      <c r="I137" s="148"/>
      <c r="L137" s="33"/>
      <c r="M137" s="149"/>
      <c r="T137" s="52"/>
      <c r="AT137" s="18" t="s">
        <v>199</v>
      </c>
      <c r="AU137" s="18" t="s">
        <v>87</v>
      </c>
    </row>
    <row r="138" spans="2:65" s="13" customFormat="1">
      <c r="B138" s="157"/>
      <c r="D138" s="151" t="s">
        <v>201</v>
      </c>
      <c r="E138" s="158" t="s">
        <v>19</v>
      </c>
      <c r="F138" s="159" t="s">
        <v>758</v>
      </c>
      <c r="H138" s="160">
        <v>82</v>
      </c>
      <c r="I138" s="161"/>
      <c r="L138" s="157"/>
      <c r="M138" s="162"/>
      <c r="T138" s="163"/>
      <c r="AT138" s="158" t="s">
        <v>201</v>
      </c>
      <c r="AU138" s="158" t="s">
        <v>87</v>
      </c>
      <c r="AV138" s="13" t="s">
        <v>87</v>
      </c>
      <c r="AW138" s="13" t="s">
        <v>33</v>
      </c>
      <c r="AX138" s="13" t="s">
        <v>74</v>
      </c>
      <c r="AY138" s="158" t="s">
        <v>187</v>
      </c>
    </row>
    <row r="139" spans="2:65" s="15" customFormat="1">
      <c r="B139" s="171"/>
      <c r="D139" s="151" t="s">
        <v>201</v>
      </c>
      <c r="E139" s="172" t="s">
        <v>19</v>
      </c>
      <c r="F139" s="173" t="s">
        <v>207</v>
      </c>
      <c r="H139" s="174">
        <v>82</v>
      </c>
      <c r="I139" s="175"/>
      <c r="L139" s="171"/>
      <c r="M139" s="176"/>
      <c r="T139" s="177"/>
      <c r="AT139" s="172" t="s">
        <v>201</v>
      </c>
      <c r="AU139" s="172" t="s">
        <v>87</v>
      </c>
      <c r="AV139" s="15" t="s">
        <v>193</v>
      </c>
      <c r="AW139" s="15" t="s">
        <v>33</v>
      </c>
      <c r="AX139" s="15" t="s">
        <v>81</v>
      </c>
      <c r="AY139" s="172" t="s">
        <v>187</v>
      </c>
    </row>
    <row r="140" spans="2:65" s="1" customFormat="1" ht="16.5" customHeight="1">
      <c r="B140" s="33"/>
      <c r="C140" s="178" t="s">
        <v>295</v>
      </c>
      <c r="D140" s="178" t="s">
        <v>238</v>
      </c>
      <c r="E140" s="179" t="s">
        <v>4813</v>
      </c>
      <c r="F140" s="180" t="s">
        <v>4814</v>
      </c>
      <c r="G140" s="181" t="s">
        <v>384</v>
      </c>
      <c r="H140" s="182">
        <v>86.1</v>
      </c>
      <c r="I140" s="183"/>
      <c r="J140" s="184">
        <f>ROUND(I140*H140,2)</f>
        <v>0</v>
      </c>
      <c r="K140" s="180" t="s">
        <v>197</v>
      </c>
      <c r="L140" s="185"/>
      <c r="M140" s="186" t="s">
        <v>19</v>
      </c>
      <c r="N140" s="187" t="s">
        <v>46</v>
      </c>
      <c r="P140" s="142">
        <f>O140*H140</f>
        <v>0</v>
      </c>
      <c r="Q140" s="142">
        <v>2.5899999999999999E-3</v>
      </c>
      <c r="R140" s="142">
        <f>Q140*H140</f>
        <v>0.22299899999999998</v>
      </c>
      <c r="S140" s="142">
        <v>0</v>
      </c>
      <c r="T140" s="143">
        <f>S140*H140</f>
        <v>0</v>
      </c>
      <c r="AR140" s="144" t="s">
        <v>237</v>
      </c>
      <c r="AT140" s="144" t="s">
        <v>238</v>
      </c>
      <c r="AU140" s="144" t="s">
        <v>87</v>
      </c>
      <c r="AY140" s="18" t="s">
        <v>187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8" t="s">
        <v>87</v>
      </c>
      <c r="BK140" s="145">
        <f>ROUND(I140*H140,2)</f>
        <v>0</v>
      </c>
      <c r="BL140" s="18" t="s">
        <v>193</v>
      </c>
      <c r="BM140" s="144" t="s">
        <v>4815</v>
      </c>
    </row>
    <row r="141" spans="2:65" s="13" customFormat="1">
      <c r="B141" s="157"/>
      <c r="D141" s="151" t="s">
        <v>201</v>
      </c>
      <c r="E141" s="158" t="s">
        <v>19</v>
      </c>
      <c r="F141" s="159" t="s">
        <v>758</v>
      </c>
      <c r="H141" s="160">
        <v>82</v>
      </c>
      <c r="I141" s="161"/>
      <c r="L141" s="157"/>
      <c r="M141" s="162"/>
      <c r="T141" s="163"/>
      <c r="AT141" s="158" t="s">
        <v>201</v>
      </c>
      <c r="AU141" s="158" t="s">
        <v>87</v>
      </c>
      <c r="AV141" s="13" t="s">
        <v>87</v>
      </c>
      <c r="AW141" s="13" t="s">
        <v>33</v>
      </c>
      <c r="AX141" s="13" t="s">
        <v>74</v>
      </c>
      <c r="AY141" s="158" t="s">
        <v>187</v>
      </c>
    </row>
    <row r="142" spans="2:65" s="15" customFormat="1">
      <c r="B142" s="171"/>
      <c r="D142" s="151" t="s">
        <v>201</v>
      </c>
      <c r="E142" s="172" t="s">
        <v>19</v>
      </c>
      <c r="F142" s="173" t="s">
        <v>207</v>
      </c>
      <c r="H142" s="174">
        <v>82</v>
      </c>
      <c r="I142" s="175"/>
      <c r="L142" s="171"/>
      <c r="M142" s="176"/>
      <c r="T142" s="177"/>
      <c r="AT142" s="172" t="s">
        <v>201</v>
      </c>
      <c r="AU142" s="172" t="s">
        <v>87</v>
      </c>
      <c r="AV142" s="15" t="s">
        <v>193</v>
      </c>
      <c r="AW142" s="15" t="s">
        <v>33</v>
      </c>
      <c r="AX142" s="15" t="s">
        <v>81</v>
      </c>
      <c r="AY142" s="172" t="s">
        <v>187</v>
      </c>
    </row>
    <row r="143" spans="2:65" s="13" customFormat="1">
      <c r="B143" s="157"/>
      <c r="D143" s="151" t="s">
        <v>201</v>
      </c>
      <c r="F143" s="159" t="s">
        <v>4816</v>
      </c>
      <c r="H143" s="160">
        <v>86.1</v>
      </c>
      <c r="I143" s="161"/>
      <c r="L143" s="157"/>
      <c r="M143" s="162"/>
      <c r="T143" s="163"/>
      <c r="AT143" s="158" t="s">
        <v>201</v>
      </c>
      <c r="AU143" s="158" t="s">
        <v>87</v>
      </c>
      <c r="AV143" s="13" t="s">
        <v>87</v>
      </c>
      <c r="AW143" s="13" t="s">
        <v>4</v>
      </c>
      <c r="AX143" s="13" t="s">
        <v>81</v>
      </c>
      <c r="AY143" s="158" t="s">
        <v>187</v>
      </c>
    </row>
    <row r="144" spans="2:65" s="1" customFormat="1" ht="44.25" customHeight="1">
      <c r="B144" s="33"/>
      <c r="C144" s="133" t="s">
        <v>303</v>
      </c>
      <c r="D144" s="133" t="s">
        <v>189</v>
      </c>
      <c r="E144" s="134" t="s">
        <v>4817</v>
      </c>
      <c r="F144" s="135" t="s">
        <v>4818</v>
      </c>
      <c r="G144" s="136" t="s">
        <v>248</v>
      </c>
      <c r="H144" s="137">
        <v>1</v>
      </c>
      <c r="I144" s="138"/>
      <c r="J144" s="139">
        <f>ROUND(I144*H144,2)</f>
        <v>0</v>
      </c>
      <c r="K144" s="135" t="s">
        <v>197</v>
      </c>
      <c r="L144" s="33"/>
      <c r="M144" s="140" t="s">
        <v>19</v>
      </c>
      <c r="N144" s="141" t="s">
        <v>46</v>
      </c>
      <c r="P144" s="142">
        <f>O144*H144</f>
        <v>0</v>
      </c>
      <c r="Q144" s="142">
        <v>8.5000000000000001E-7</v>
      </c>
      <c r="R144" s="142">
        <f>Q144*H144</f>
        <v>8.5000000000000001E-7</v>
      </c>
      <c r="S144" s="142">
        <v>0</v>
      </c>
      <c r="T144" s="143">
        <f>S144*H144</f>
        <v>0</v>
      </c>
      <c r="AR144" s="144" t="s">
        <v>193</v>
      </c>
      <c r="AT144" s="144" t="s">
        <v>189</v>
      </c>
      <c r="AU144" s="144" t="s">
        <v>87</v>
      </c>
      <c r="AY144" s="18" t="s">
        <v>187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8" t="s">
        <v>87</v>
      </c>
      <c r="BK144" s="145">
        <f>ROUND(I144*H144,2)</f>
        <v>0</v>
      </c>
      <c r="BL144" s="18" t="s">
        <v>193</v>
      </c>
      <c r="BM144" s="144" t="s">
        <v>4819</v>
      </c>
    </row>
    <row r="145" spans="2:65" s="1" customFormat="1">
      <c r="B145" s="33"/>
      <c r="D145" s="146" t="s">
        <v>199</v>
      </c>
      <c r="F145" s="147" t="s">
        <v>4820</v>
      </c>
      <c r="I145" s="148"/>
      <c r="L145" s="33"/>
      <c r="M145" s="149"/>
      <c r="T145" s="52"/>
      <c r="AT145" s="18" t="s">
        <v>199</v>
      </c>
      <c r="AU145" s="18" t="s">
        <v>87</v>
      </c>
    </row>
    <row r="146" spans="2:65" s="1" customFormat="1" ht="21.75" customHeight="1">
      <c r="B146" s="33"/>
      <c r="C146" s="178" t="s">
        <v>320</v>
      </c>
      <c r="D146" s="178" t="s">
        <v>238</v>
      </c>
      <c r="E146" s="179" t="s">
        <v>4821</v>
      </c>
      <c r="F146" s="180" t="s">
        <v>4822</v>
      </c>
      <c r="G146" s="181" t="s">
        <v>248</v>
      </c>
      <c r="H146" s="182">
        <v>1</v>
      </c>
      <c r="I146" s="183"/>
      <c r="J146" s="184">
        <f>ROUND(I146*H146,2)</f>
        <v>0</v>
      </c>
      <c r="K146" s="180" t="s">
        <v>197</v>
      </c>
      <c r="L146" s="185"/>
      <c r="M146" s="186" t="s">
        <v>19</v>
      </c>
      <c r="N146" s="187" t="s">
        <v>46</v>
      </c>
      <c r="P146" s="142">
        <f>O146*H146</f>
        <v>0</v>
      </c>
      <c r="Q146" s="142">
        <v>8.0000000000000004E-4</v>
      </c>
      <c r="R146" s="142">
        <f>Q146*H146</f>
        <v>8.0000000000000004E-4</v>
      </c>
      <c r="S146" s="142">
        <v>0</v>
      </c>
      <c r="T146" s="143">
        <f>S146*H146</f>
        <v>0</v>
      </c>
      <c r="AR146" s="144" t="s">
        <v>237</v>
      </c>
      <c r="AT146" s="144" t="s">
        <v>238</v>
      </c>
      <c r="AU146" s="144" t="s">
        <v>87</v>
      </c>
      <c r="AY146" s="18" t="s">
        <v>187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8" t="s">
        <v>87</v>
      </c>
      <c r="BK146" s="145">
        <f>ROUND(I146*H146,2)</f>
        <v>0</v>
      </c>
      <c r="BL146" s="18" t="s">
        <v>193</v>
      </c>
      <c r="BM146" s="144" t="s">
        <v>4823</v>
      </c>
    </row>
    <row r="147" spans="2:65" s="1" customFormat="1" ht="37.950000000000003" customHeight="1">
      <c r="B147" s="33"/>
      <c r="C147" s="133" t="s">
        <v>327</v>
      </c>
      <c r="D147" s="133" t="s">
        <v>189</v>
      </c>
      <c r="E147" s="134" t="s">
        <v>4824</v>
      </c>
      <c r="F147" s="135" t="s">
        <v>4825</v>
      </c>
      <c r="G147" s="136" t="s">
        <v>248</v>
      </c>
      <c r="H147" s="137">
        <v>6</v>
      </c>
      <c r="I147" s="138"/>
      <c r="J147" s="139">
        <f>ROUND(I147*H147,2)</f>
        <v>0</v>
      </c>
      <c r="K147" s="135" t="s">
        <v>197</v>
      </c>
      <c r="L147" s="33"/>
      <c r="M147" s="140" t="s">
        <v>19</v>
      </c>
      <c r="N147" s="141" t="s">
        <v>46</v>
      </c>
      <c r="P147" s="142">
        <f>O147*H147</f>
        <v>0</v>
      </c>
      <c r="Q147" s="142">
        <v>8.5000000000000001E-7</v>
      </c>
      <c r="R147" s="142">
        <f>Q147*H147</f>
        <v>5.1000000000000003E-6</v>
      </c>
      <c r="S147" s="142">
        <v>0</v>
      </c>
      <c r="T147" s="143">
        <f>S147*H147</f>
        <v>0</v>
      </c>
      <c r="AR147" s="144" t="s">
        <v>193</v>
      </c>
      <c r="AT147" s="144" t="s">
        <v>189</v>
      </c>
      <c r="AU147" s="144" t="s">
        <v>87</v>
      </c>
      <c r="AY147" s="18" t="s">
        <v>187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8" t="s">
        <v>87</v>
      </c>
      <c r="BK147" s="145">
        <f>ROUND(I147*H147,2)</f>
        <v>0</v>
      </c>
      <c r="BL147" s="18" t="s">
        <v>193</v>
      </c>
      <c r="BM147" s="144" t="s">
        <v>4826</v>
      </c>
    </row>
    <row r="148" spans="2:65" s="1" customFormat="1">
      <c r="B148" s="33"/>
      <c r="D148" s="146" t="s">
        <v>199</v>
      </c>
      <c r="F148" s="147" t="s">
        <v>4827</v>
      </c>
      <c r="I148" s="148"/>
      <c r="L148" s="33"/>
      <c r="M148" s="149"/>
      <c r="T148" s="52"/>
      <c r="AT148" s="18" t="s">
        <v>199</v>
      </c>
      <c r="AU148" s="18" t="s">
        <v>87</v>
      </c>
    </row>
    <row r="149" spans="2:65" s="1" customFormat="1" ht="21.75" customHeight="1">
      <c r="B149" s="33"/>
      <c r="C149" s="178" t="s">
        <v>332</v>
      </c>
      <c r="D149" s="178" t="s">
        <v>238</v>
      </c>
      <c r="E149" s="179" t="s">
        <v>4828</v>
      </c>
      <c r="F149" s="180" t="s">
        <v>4829</v>
      </c>
      <c r="G149" s="181" t="s">
        <v>248</v>
      </c>
      <c r="H149" s="182">
        <v>6</v>
      </c>
      <c r="I149" s="183"/>
      <c r="J149" s="184">
        <f>ROUND(I149*H149,2)</f>
        <v>0</v>
      </c>
      <c r="K149" s="180" t="s">
        <v>197</v>
      </c>
      <c r="L149" s="185"/>
      <c r="M149" s="186" t="s">
        <v>19</v>
      </c>
      <c r="N149" s="187" t="s">
        <v>46</v>
      </c>
      <c r="P149" s="142">
        <f>O149*H149</f>
        <v>0</v>
      </c>
      <c r="Q149" s="142">
        <v>1.2999999999999999E-3</v>
      </c>
      <c r="R149" s="142">
        <f>Q149*H149</f>
        <v>7.7999999999999996E-3</v>
      </c>
      <c r="S149" s="142">
        <v>0</v>
      </c>
      <c r="T149" s="143">
        <f>S149*H149</f>
        <v>0</v>
      </c>
      <c r="AR149" s="144" t="s">
        <v>237</v>
      </c>
      <c r="AT149" s="144" t="s">
        <v>238</v>
      </c>
      <c r="AU149" s="144" t="s">
        <v>87</v>
      </c>
      <c r="AY149" s="18" t="s">
        <v>187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8" t="s">
        <v>87</v>
      </c>
      <c r="BK149" s="145">
        <f>ROUND(I149*H149,2)</f>
        <v>0</v>
      </c>
      <c r="BL149" s="18" t="s">
        <v>193</v>
      </c>
      <c r="BM149" s="144" t="s">
        <v>4830</v>
      </c>
    </row>
    <row r="150" spans="2:65" s="1" customFormat="1" ht="44.25" customHeight="1">
      <c r="B150" s="33"/>
      <c r="C150" s="133" t="s">
        <v>338</v>
      </c>
      <c r="D150" s="133" t="s">
        <v>189</v>
      </c>
      <c r="E150" s="134" t="s">
        <v>4831</v>
      </c>
      <c r="F150" s="135" t="s">
        <v>4832</v>
      </c>
      <c r="G150" s="136" t="s">
        <v>248</v>
      </c>
      <c r="H150" s="137">
        <v>2</v>
      </c>
      <c r="I150" s="138"/>
      <c r="J150" s="139">
        <f>ROUND(I150*H150,2)</f>
        <v>0</v>
      </c>
      <c r="K150" s="135" t="s">
        <v>197</v>
      </c>
      <c r="L150" s="33"/>
      <c r="M150" s="140" t="s">
        <v>19</v>
      </c>
      <c r="N150" s="141" t="s">
        <v>46</v>
      </c>
      <c r="P150" s="142">
        <f>O150*H150</f>
        <v>0</v>
      </c>
      <c r="Q150" s="142">
        <v>1.2500000000000001E-6</v>
      </c>
      <c r="R150" s="142">
        <f>Q150*H150</f>
        <v>2.5000000000000002E-6</v>
      </c>
      <c r="S150" s="142">
        <v>0</v>
      </c>
      <c r="T150" s="143">
        <f>S150*H150</f>
        <v>0</v>
      </c>
      <c r="AR150" s="144" t="s">
        <v>193</v>
      </c>
      <c r="AT150" s="144" t="s">
        <v>189</v>
      </c>
      <c r="AU150" s="144" t="s">
        <v>87</v>
      </c>
      <c r="AY150" s="18" t="s">
        <v>187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8" t="s">
        <v>87</v>
      </c>
      <c r="BK150" s="145">
        <f>ROUND(I150*H150,2)</f>
        <v>0</v>
      </c>
      <c r="BL150" s="18" t="s">
        <v>193</v>
      </c>
      <c r="BM150" s="144" t="s">
        <v>4833</v>
      </c>
    </row>
    <row r="151" spans="2:65" s="1" customFormat="1">
      <c r="B151" s="33"/>
      <c r="D151" s="146" t="s">
        <v>199</v>
      </c>
      <c r="F151" s="147" t="s">
        <v>4834</v>
      </c>
      <c r="I151" s="148"/>
      <c r="L151" s="33"/>
      <c r="M151" s="149"/>
      <c r="T151" s="52"/>
      <c r="AT151" s="18" t="s">
        <v>199</v>
      </c>
      <c r="AU151" s="18" t="s">
        <v>87</v>
      </c>
    </row>
    <row r="152" spans="2:65" s="13" customFormat="1">
      <c r="B152" s="157"/>
      <c r="D152" s="151" t="s">
        <v>201</v>
      </c>
      <c r="E152" s="158" t="s">
        <v>19</v>
      </c>
      <c r="F152" s="159" t="s">
        <v>87</v>
      </c>
      <c r="H152" s="160">
        <v>2</v>
      </c>
      <c r="I152" s="161"/>
      <c r="L152" s="157"/>
      <c r="M152" s="162"/>
      <c r="T152" s="163"/>
      <c r="AT152" s="158" t="s">
        <v>201</v>
      </c>
      <c r="AU152" s="158" t="s">
        <v>87</v>
      </c>
      <c r="AV152" s="13" t="s">
        <v>87</v>
      </c>
      <c r="AW152" s="13" t="s">
        <v>33</v>
      </c>
      <c r="AX152" s="13" t="s">
        <v>74</v>
      </c>
      <c r="AY152" s="158" t="s">
        <v>187</v>
      </c>
    </row>
    <row r="153" spans="2:65" s="15" customFormat="1">
      <c r="B153" s="171"/>
      <c r="D153" s="151" t="s">
        <v>201</v>
      </c>
      <c r="E153" s="172" t="s">
        <v>19</v>
      </c>
      <c r="F153" s="173" t="s">
        <v>207</v>
      </c>
      <c r="H153" s="174">
        <v>2</v>
      </c>
      <c r="I153" s="175"/>
      <c r="L153" s="171"/>
      <c r="M153" s="176"/>
      <c r="T153" s="177"/>
      <c r="AT153" s="172" t="s">
        <v>201</v>
      </c>
      <c r="AU153" s="172" t="s">
        <v>87</v>
      </c>
      <c r="AV153" s="15" t="s">
        <v>193</v>
      </c>
      <c r="AW153" s="15" t="s">
        <v>33</v>
      </c>
      <c r="AX153" s="15" t="s">
        <v>81</v>
      </c>
      <c r="AY153" s="172" t="s">
        <v>187</v>
      </c>
    </row>
    <row r="154" spans="2:65" s="1" customFormat="1" ht="21.75" customHeight="1">
      <c r="B154" s="33"/>
      <c r="C154" s="178" t="s">
        <v>344</v>
      </c>
      <c r="D154" s="178" t="s">
        <v>238</v>
      </c>
      <c r="E154" s="179" t="s">
        <v>4835</v>
      </c>
      <c r="F154" s="180" t="s">
        <v>4836</v>
      </c>
      <c r="G154" s="181" t="s">
        <v>248</v>
      </c>
      <c r="H154" s="182">
        <v>1</v>
      </c>
      <c r="I154" s="183"/>
      <c r="J154" s="184">
        <f>ROUND(I154*H154,2)</f>
        <v>0</v>
      </c>
      <c r="K154" s="180" t="s">
        <v>197</v>
      </c>
      <c r="L154" s="185"/>
      <c r="M154" s="186" t="s">
        <v>19</v>
      </c>
      <c r="N154" s="187" t="s">
        <v>46</v>
      </c>
      <c r="P154" s="142">
        <f>O154*H154</f>
        <v>0</v>
      </c>
      <c r="Q154" s="142">
        <v>6.9999999999999999E-4</v>
      </c>
      <c r="R154" s="142">
        <f>Q154*H154</f>
        <v>6.9999999999999999E-4</v>
      </c>
      <c r="S154" s="142">
        <v>0</v>
      </c>
      <c r="T154" s="143">
        <f>S154*H154</f>
        <v>0</v>
      </c>
      <c r="AR154" s="144" t="s">
        <v>237</v>
      </c>
      <c r="AT154" s="144" t="s">
        <v>238</v>
      </c>
      <c r="AU154" s="144" t="s">
        <v>87</v>
      </c>
      <c r="AY154" s="18" t="s">
        <v>187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8" t="s">
        <v>87</v>
      </c>
      <c r="BK154" s="145">
        <f>ROUND(I154*H154,2)</f>
        <v>0</v>
      </c>
      <c r="BL154" s="18" t="s">
        <v>193</v>
      </c>
      <c r="BM154" s="144" t="s">
        <v>4837</v>
      </c>
    </row>
    <row r="155" spans="2:65" s="1" customFormat="1" ht="21.75" customHeight="1">
      <c r="B155" s="33"/>
      <c r="C155" s="178" t="s">
        <v>7</v>
      </c>
      <c r="D155" s="178" t="s">
        <v>238</v>
      </c>
      <c r="E155" s="179" t="s">
        <v>4838</v>
      </c>
      <c r="F155" s="180" t="s">
        <v>4839</v>
      </c>
      <c r="G155" s="181" t="s">
        <v>248</v>
      </c>
      <c r="H155" s="182">
        <v>1</v>
      </c>
      <c r="I155" s="183"/>
      <c r="J155" s="184">
        <f>ROUND(I155*H155,2)</f>
        <v>0</v>
      </c>
      <c r="K155" s="180" t="s">
        <v>197</v>
      </c>
      <c r="L155" s="185"/>
      <c r="M155" s="186" t="s">
        <v>19</v>
      </c>
      <c r="N155" s="187" t="s">
        <v>46</v>
      </c>
      <c r="P155" s="142">
        <f>O155*H155</f>
        <v>0</v>
      </c>
      <c r="Q155" s="142">
        <v>8.0000000000000004E-4</v>
      </c>
      <c r="R155" s="142">
        <f>Q155*H155</f>
        <v>8.0000000000000004E-4</v>
      </c>
      <c r="S155" s="142">
        <v>0</v>
      </c>
      <c r="T155" s="143">
        <f>S155*H155</f>
        <v>0</v>
      </c>
      <c r="AR155" s="144" t="s">
        <v>237</v>
      </c>
      <c r="AT155" s="144" t="s">
        <v>238</v>
      </c>
      <c r="AU155" s="144" t="s">
        <v>87</v>
      </c>
      <c r="AY155" s="18" t="s">
        <v>187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8" t="s">
        <v>87</v>
      </c>
      <c r="BK155" s="145">
        <f>ROUND(I155*H155,2)</f>
        <v>0</v>
      </c>
      <c r="BL155" s="18" t="s">
        <v>193</v>
      </c>
      <c r="BM155" s="144" t="s">
        <v>4840</v>
      </c>
    </row>
    <row r="156" spans="2:65" s="1" customFormat="1" ht="37.950000000000003" customHeight="1">
      <c r="B156" s="33"/>
      <c r="C156" s="133" t="s">
        <v>362</v>
      </c>
      <c r="D156" s="133" t="s">
        <v>189</v>
      </c>
      <c r="E156" s="134" t="s">
        <v>4841</v>
      </c>
      <c r="F156" s="135" t="s">
        <v>4842</v>
      </c>
      <c r="G156" s="136" t="s">
        <v>248</v>
      </c>
      <c r="H156" s="137">
        <v>2</v>
      </c>
      <c r="I156" s="138"/>
      <c r="J156" s="139">
        <f>ROUND(I156*H156,2)</f>
        <v>0</v>
      </c>
      <c r="K156" s="135" t="s">
        <v>197</v>
      </c>
      <c r="L156" s="33"/>
      <c r="M156" s="140" t="s">
        <v>19</v>
      </c>
      <c r="N156" s="141" t="s">
        <v>46</v>
      </c>
      <c r="P156" s="142">
        <f>O156*H156</f>
        <v>0</v>
      </c>
      <c r="Q156" s="142">
        <v>1.2500000000000001E-6</v>
      </c>
      <c r="R156" s="142">
        <f>Q156*H156</f>
        <v>2.5000000000000002E-6</v>
      </c>
      <c r="S156" s="142">
        <v>0</v>
      </c>
      <c r="T156" s="143">
        <f>S156*H156</f>
        <v>0</v>
      </c>
      <c r="AR156" s="144" t="s">
        <v>193</v>
      </c>
      <c r="AT156" s="144" t="s">
        <v>189</v>
      </c>
      <c r="AU156" s="144" t="s">
        <v>87</v>
      </c>
      <c r="AY156" s="18" t="s">
        <v>187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8" t="s">
        <v>87</v>
      </c>
      <c r="BK156" s="145">
        <f>ROUND(I156*H156,2)</f>
        <v>0</v>
      </c>
      <c r="BL156" s="18" t="s">
        <v>193</v>
      </c>
      <c r="BM156" s="144" t="s">
        <v>4843</v>
      </c>
    </row>
    <row r="157" spans="2:65" s="1" customFormat="1">
      <c r="B157" s="33"/>
      <c r="D157" s="146" t="s">
        <v>199</v>
      </c>
      <c r="F157" s="147" t="s">
        <v>4844</v>
      </c>
      <c r="I157" s="148"/>
      <c r="L157" s="33"/>
      <c r="M157" s="149"/>
      <c r="T157" s="52"/>
      <c r="AT157" s="18" t="s">
        <v>199</v>
      </c>
      <c r="AU157" s="18" t="s">
        <v>87</v>
      </c>
    </row>
    <row r="158" spans="2:65" s="1" customFormat="1" ht="21.75" customHeight="1">
      <c r="B158" s="33"/>
      <c r="C158" s="178" t="s">
        <v>368</v>
      </c>
      <c r="D158" s="178" t="s">
        <v>238</v>
      </c>
      <c r="E158" s="179" t="s">
        <v>4845</v>
      </c>
      <c r="F158" s="180" t="s">
        <v>4846</v>
      </c>
      <c r="G158" s="181" t="s">
        <v>248</v>
      </c>
      <c r="H158" s="182">
        <v>1</v>
      </c>
      <c r="I158" s="183"/>
      <c r="J158" s="184">
        <f>ROUND(I158*H158,2)</f>
        <v>0</v>
      </c>
      <c r="K158" s="180" t="s">
        <v>197</v>
      </c>
      <c r="L158" s="185"/>
      <c r="M158" s="186" t="s">
        <v>19</v>
      </c>
      <c r="N158" s="187" t="s">
        <v>46</v>
      </c>
      <c r="P158" s="142">
        <f>O158*H158</f>
        <v>0</v>
      </c>
      <c r="Q158" s="142">
        <v>1.1999999999999999E-3</v>
      </c>
      <c r="R158" s="142">
        <f>Q158*H158</f>
        <v>1.1999999999999999E-3</v>
      </c>
      <c r="S158" s="142">
        <v>0</v>
      </c>
      <c r="T158" s="143">
        <f>S158*H158</f>
        <v>0</v>
      </c>
      <c r="AR158" s="144" t="s">
        <v>237</v>
      </c>
      <c r="AT158" s="144" t="s">
        <v>238</v>
      </c>
      <c r="AU158" s="144" t="s">
        <v>87</v>
      </c>
      <c r="AY158" s="18" t="s">
        <v>187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8" t="s">
        <v>87</v>
      </c>
      <c r="BK158" s="145">
        <f>ROUND(I158*H158,2)</f>
        <v>0</v>
      </c>
      <c r="BL158" s="18" t="s">
        <v>193</v>
      </c>
      <c r="BM158" s="144" t="s">
        <v>4847</v>
      </c>
    </row>
    <row r="159" spans="2:65" s="1" customFormat="1" ht="21.75" customHeight="1">
      <c r="B159" s="33"/>
      <c r="C159" s="178" t="s">
        <v>376</v>
      </c>
      <c r="D159" s="178" t="s">
        <v>238</v>
      </c>
      <c r="E159" s="179" t="s">
        <v>4848</v>
      </c>
      <c r="F159" s="180" t="s">
        <v>4849</v>
      </c>
      <c r="G159" s="181" t="s">
        <v>248</v>
      </c>
      <c r="H159" s="182">
        <v>1</v>
      </c>
      <c r="I159" s="183"/>
      <c r="J159" s="184">
        <f>ROUND(I159*H159,2)</f>
        <v>0</v>
      </c>
      <c r="K159" s="180" t="s">
        <v>197</v>
      </c>
      <c r="L159" s="185"/>
      <c r="M159" s="186" t="s">
        <v>19</v>
      </c>
      <c r="N159" s="187" t="s">
        <v>46</v>
      </c>
      <c r="P159" s="142">
        <f>O159*H159</f>
        <v>0</v>
      </c>
      <c r="Q159" s="142">
        <v>1.5E-3</v>
      </c>
      <c r="R159" s="142">
        <f>Q159*H159</f>
        <v>1.5E-3</v>
      </c>
      <c r="S159" s="142">
        <v>0</v>
      </c>
      <c r="T159" s="143">
        <f>S159*H159</f>
        <v>0</v>
      </c>
      <c r="AR159" s="144" t="s">
        <v>237</v>
      </c>
      <c r="AT159" s="144" t="s">
        <v>238</v>
      </c>
      <c r="AU159" s="144" t="s">
        <v>87</v>
      </c>
      <c r="AY159" s="18" t="s">
        <v>187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8" t="s">
        <v>87</v>
      </c>
      <c r="BK159" s="145">
        <f>ROUND(I159*H159,2)</f>
        <v>0</v>
      </c>
      <c r="BL159" s="18" t="s">
        <v>193</v>
      </c>
      <c r="BM159" s="144" t="s">
        <v>4850</v>
      </c>
    </row>
    <row r="160" spans="2:65" s="1" customFormat="1" ht="37.950000000000003" customHeight="1">
      <c r="B160" s="33"/>
      <c r="C160" s="133" t="s">
        <v>381</v>
      </c>
      <c r="D160" s="133" t="s">
        <v>189</v>
      </c>
      <c r="E160" s="134" t="s">
        <v>4851</v>
      </c>
      <c r="F160" s="135" t="s">
        <v>4852</v>
      </c>
      <c r="G160" s="136" t="s">
        <v>248</v>
      </c>
      <c r="H160" s="137">
        <v>1</v>
      </c>
      <c r="I160" s="138"/>
      <c r="J160" s="139">
        <f>ROUND(I160*H160,2)</f>
        <v>0</v>
      </c>
      <c r="K160" s="135" t="s">
        <v>197</v>
      </c>
      <c r="L160" s="33"/>
      <c r="M160" s="140" t="s">
        <v>19</v>
      </c>
      <c r="N160" s="141" t="s">
        <v>46</v>
      </c>
      <c r="P160" s="142">
        <f>O160*H160</f>
        <v>0</v>
      </c>
      <c r="Q160" s="142">
        <v>4.0051249999999997E-2</v>
      </c>
      <c r="R160" s="142">
        <f>Q160*H160</f>
        <v>4.0051249999999997E-2</v>
      </c>
      <c r="S160" s="142">
        <v>0</v>
      </c>
      <c r="T160" s="143">
        <f>S160*H160</f>
        <v>0</v>
      </c>
      <c r="AR160" s="144" t="s">
        <v>193</v>
      </c>
      <c r="AT160" s="144" t="s">
        <v>189</v>
      </c>
      <c r="AU160" s="144" t="s">
        <v>87</v>
      </c>
      <c r="AY160" s="18" t="s">
        <v>187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8" t="s">
        <v>87</v>
      </c>
      <c r="BK160" s="145">
        <f>ROUND(I160*H160,2)</f>
        <v>0</v>
      </c>
      <c r="BL160" s="18" t="s">
        <v>193</v>
      </c>
      <c r="BM160" s="144" t="s">
        <v>4853</v>
      </c>
    </row>
    <row r="161" spans="2:65" s="1" customFormat="1">
      <c r="B161" s="33"/>
      <c r="D161" s="146" t="s">
        <v>199</v>
      </c>
      <c r="F161" s="147" t="s">
        <v>4854</v>
      </c>
      <c r="I161" s="148"/>
      <c r="L161" s="33"/>
      <c r="M161" s="149"/>
      <c r="T161" s="52"/>
      <c r="AT161" s="18" t="s">
        <v>199</v>
      </c>
      <c r="AU161" s="18" t="s">
        <v>87</v>
      </c>
    </row>
    <row r="162" spans="2:65" s="13" customFormat="1">
      <c r="B162" s="157"/>
      <c r="D162" s="151" t="s">
        <v>201</v>
      </c>
      <c r="E162" s="158" t="s">
        <v>19</v>
      </c>
      <c r="F162" s="159" t="s">
        <v>81</v>
      </c>
      <c r="H162" s="160">
        <v>1</v>
      </c>
      <c r="I162" s="161"/>
      <c r="L162" s="157"/>
      <c r="M162" s="162"/>
      <c r="T162" s="163"/>
      <c r="AT162" s="158" t="s">
        <v>201</v>
      </c>
      <c r="AU162" s="158" t="s">
        <v>87</v>
      </c>
      <c r="AV162" s="13" t="s">
        <v>87</v>
      </c>
      <c r="AW162" s="13" t="s">
        <v>33</v>
      </c>
      <c r="AX162" s="13" t="s">
        <v>81</v>
      </c>
      <c r="AY162" s="158" t="s">
        <v>187</v>
      </c>
    </row>
    <row r="163" spans="2:65" s="1" customFormat="1" ht="37.950000000000003" customHeight="1">
      <c r="B163" s="33"/>
      <c r="C163" s="133" t="s">
        <v>390</v>
      </c>
      <c r="D163" s="133" t="s">
        <v>189</v>
      </c>
      <c r="E163" s="134" t="s">
        <v>4855</v>
      </c>
      <c r="F163" s="135" t="s">
        <v>4856</v>
      </c>
      <c r="G163" s="136" t="s">
        <v>248</v>
      </c>
      <c r="H163" s="137">
        <v>1</v>
      </c>
      <c r="I163" s="138"/>
      <c r="J163" s="139">
        <f>ROUND(I163*H163,2)</f>
        <v>0</v>
      </c>
      <c r="K163" s="135" t="s">
        <v>197</v>
      </c>
      <c r="L163" s="33"/>
      <c r="M163" s="140" t="s">
        <v>19</v>
      </c>
      <c r="N163" s="141" t="s">
        <v>46</v>
      </c>
      <c r="P163" s="142">
        <f>O163*H163</f>
        <v>0</v>
      </c>
      <c r="Q163" s="142">
        <v>5.9358207999999999E-3</v>
      </c>
      <c r="R163" s="142">
        <f>Q163*H163</f>
        <v>5.9358207999999999E-3</v>
      </c>
      <c r="S163" s="142">
        <v>0</v>
      </c>
      <c r="T163" s="143">
        <f>S163*H163</f>
        <v>0</v>
      </c>
      <c r="AR163" s="144" t="s">
        <v>193</v>
      </c>
      <c r="AT163" s="144" t="s">
        <v>189</v>
      </c>
      <c r="AU163" s="144" t="s">
        <v>87</v>
      </c>
      <c r="AY163" s="18" t="s">
        <v>187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8" t="s">
        <v>87</v>
      </c>
      <c r="BK163" s="145">
        <f>ROUND(I163*H163,2)</f>
        <v>0</v>
      </c>
      <c r="BL163" s="18" t="s">
        <v>193</v>
      </c>
      <c r="BM163" s="144" t="s">
        <v>4857</v>
      </c>
    </row>
    <row r="164" spans="2:65" s="1" customFormat="1">
      <c r="B164" s="33"/>
      <c r="D164" s="146" t="s">
        <v>199</v>
      </c>
      <c r="F164" s="147" t="s">
        <v>4858</v>
      </c>
      <c r="I164" s="148"/>
      <c r="L164" s="33"/>
      <c r="M164" s="149"/>
      <c r="T164" s="52"/>
      <c r="AT164" s="18" t="s">
        <v>199</v>
      </c>
      <c r="AU164" s="18" t="s">
        <v>87</v>
      </c>
    </row>
    <row r="165" spans="2:65" s="13" customFormat="1">
      <c r="B165" s="157"/>
      <c r="D165" s="151" t="s">
        <v>201</v>
      </c>
      <c r="E165" s="158" t="s">
        <v>19</v>
      </c>
      <c r="F165" s="159" t="s">
        <v>81</v>
      </c>
      <c r="H165" s="160">
        <v>1</v>
      </c>
      <c r="I165" s="161"/>
      <c r="L165" s="157"/>
      <c r="M165" s="162"/>
      <c r="T165" s="163"/>
      <c r="AT165" s="158" t="s">
        <v>201</v>
      </c>
      <c r="AU165" s="158" t="s">
        <v>87</v>
      </c>
      <c r="AV165" s="13" t="s">
        <v>87</v>
      </c>
      <c r="AW165" s="13" t="s">
        <v>33</v>
      </c>
      <c r="AX165" s="13" t="s">
        <v>81</v>
      </c>
      <c r="AY165" s="158" t="s">
        <v>187</v>
      </c>
    </row>
    <row r="166" spans="2:65" s="1" customFormat="1" ht="37.950000000000003" customHeight="1">
      <c r="B166" s="33"/>
      <c r="C166" s="133" t="s">
        <v>395</v>
      </c>
      <c r="D166" s="133" t="s">
        <v>189</v>
      </c>
      <c r="E166" s="134" t="s">
        <v>4859</v>
      </c>
      <c r="F166" s="135" t="s">
        <v>4860</v>
      </c>
      <c r="G166" s="136" t="s">
        <v>248</v>
      </c>
      <c r="H166" s="137">
        <v>1</v>
      </c>
      <c r="I166" s="138"/>
      <c r="J166" s="139">
        <f>ROUND(I166*H166,2)</f>
        <v>0</v>
      </c>
      <c r="K166" s="135" t="s">
        <v>197</v>
      </c>
      <c r="L166" s="33"/>
      <c r="M166" s="140" t="s">
        <v>19</v>
      </c>
      <c r="N166" s="141" t="s">
        <v>46</v>
      </c>
      <c r="P166" s="142">
        <f>O166*H166</f>
        <v>0</v>
      </c>
      <c r="Q166" s="142">
        <v>1.9392000000000001E-3</v>
      </c>
      <c r="R166" s="142">
        <f>Q166*H166</f>
        <v>1.9392000000000001E-3</v>
      </c>
      <c r="S166" s="142">
        <v>0</v>
      </c>
      <c r="T166" s="143">
        <f>S166*H166</f>
        <v>0</v>
      </c>
      <c r="AR166" s="144" t="s">
        <v>193</v>
      </c>
      <c r="AT166" s="144" t="s">
        <v>189</v>
      </c>
      <c r="AU166" s="144" t="s">
        <v>87</v>
      </c>
      <c r="AY166" s="18" t="s">
        <v>187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8" t="s">
        <v>87</v>
      </c>
      <c r="BK166" s="145">
        <f>ROUND(I166*H166,2)</f>
        <v>0</v>
      </c>
      <c r="BL166" s="18" t="s">
        <v>193</v>
      </c>
      <c r="BM166" s="144" t="s">
        <v>4861</v>
      </c>
    </row>
    <row r="167" spans="2:65" s="1" customFormat="1">
      <c r="B167" s="33"/>
      <c r="D167" s="146" t="s">
        <v>199</v>
      </c>
      <c r="F167" s="147" t="s">
        <v>4862</v>
      </c>
      <c r="I167" s="148"/>
      <c r="L167" s="33"/>
      <c r="M167" s="149"/>
      <c r="T167" s="52"/>
      <c r="AT167" s="18" t="s">
        <v>199</v>
      </c>
      <c r="AU167" s="18" t="s">
        <v>87</v>
      </c>
    </row>
    <row r="168" spans="2:65" s="13" customFormat="1">
      <c r="B168" s="157"/>
      <c r="D168" s="151" t="s">
        <v>201</v>
      </c>
      <c r="E168" s="158" t="s">
        <v>19</v>
      </c>
      <c r="F168" s="159" t="s">
        <v>81</v>
      </c>
      <c r="H168" s="160">
        <v>1</v>
      </c>
      <c r="I168" s="161"/>
      <c r="L168" s="157"/>
      <c r="M168" s="162"/>
      <c r="T168" s="163"/>
      <c r="AT168" s="158" t="s">
        <v>201</v>
      </c>
      <c r="AU168" s="158" t="s">
        <v>87</v>
      </c>
      <c r="AV168" s="13" t="s">
        <v>87</v>
      </c>
      <c r="AW168" s="13" t="s">
        <v>33</v>
      </c>
      <c r="AX168" s="13" t="s">
        <v>81</v>
      </c>
      <c r="AY168" s="158" t="s">
        <v>187</v>
      </c>
    </row>
    <row r="169" spans="2:65" s="1" customFormat="1" ht="24.15" customHeight="1">
      <c r="B169" s="33"/>
      <c r="C169" s="133" t="s">
        <v>401</v>
      </c>
      <c r="D169" s="133" t="s">
        <v>189</v>
      </c>
      <c r="E169" s="134" t="s">
        <v>4863</v>
      </c>
      <c r="F169" s="135" t="s">
        <v>4864</v>
      </c>
      <c r="G169" s="136" t="s">
        <v>384</v>
      </c>
      <c r="H169" s="137">
        <v>118</v>
      </c>
      <c r="I169" s="138"/>
      <c r="J169" s="139">
        <f>ROUND(I169*H169,2)</f>
        <v>0</v>
      </c>
      <c r="K169" s="135" t="s">
        <v>197</v>
      </c>
      <c r="L169" s="33"/>
      <c r="M169" s="140" t="s">
        <v>19</v>
      </c>
      <c r="N169" s="141" t="s">
        <v>46</v>
      </c>
      <c r="P169" s="142">
        <f>O169*H169</f>
        <v>0</v>
      </c>
      <c r="Q169" s="142">
        <v>1.26E-4</v>
      </c>
      <c r="R169" s="142">
        <f>Q169*H169</f>
        <v>1.4867999999999999E-2</v>
      </c>
      <c r="S169" s="142">
        <v>0</v>
      </c>
      <c r="T169" s="143">
        <f>S169*H169</f>
        <v>0</v>
      </c>
      <c r="AR169" s="144" t="s">
        <v>193</v>
      </c>
      <c r="AT169" s="144" t="s">
        <v>189</v>
      </c>
      <c r="AU169" s="144" t="s">
        <v>87</v>
      </c>
      <c r="AY169" s="18" t="s">
        <v>187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8" t="s">
        <v>87</v>
      </c>
      <c r="BK169" s="145">
        <f>ROUND(I169*H169,2)</f>
        <v>0</v>
      </c>
      <c r="BL169" s="18" t="s">
        <v>193</v>
      </c>
      <c r="BM169" s="144" t="s">
        <v>4865</v>
      </c>
    </row>
    <row r="170" spans="2:65" s="1" customFormat="1">
      <c r="B170" s="33"/>
      <c r="D170" s="146" t="s">
        <v>199</v>
      </c>
      <c r="F170" s="147" t="s">
        <v>4866</v>
      </c>
      <c r="I170" s="148"/>
      <c r="L170" s="33"/>
      <c r="M170" s="149"/>
      <c r="T170" s="52"/>
      <c r="AT170" s="18" t="s">
        <v>199</v>
      </c>
      <c r="AU170" s="18" t="s">
        <v>87</v>
      </c>
    </row>
    <row r="171" spans="2:65" s="1" customFormat="1" ht="16.5" customHeight="1">
      <c r="B171" s="33"/>
      <c r="C171" s="133" t="s">
        <v>407</v>
      </c>
      <c r="D171" s="133" t="s">
        <v>189</v>
      </c>
      <c r="E171" s="134" t="s">
        <v>4867</v>
      </c>
      <c r="F171" s="135" t="s">
        <v>3647</v>
      </c>
      <c r="G171" s="136" t="s">
        <v>2235</v>
      </c>
      <c r="H171" s="137">
        <v>1</v>
      </c>
      <c r="I171" s="138"/>
      <c r="J171" s="139">
        <f>ROUND(I171*H171,2)</f>
        <v>0</v>
      </c>
      <c r="K171" s="135" t="s">
        <v>19</v>
      </c>
      <c r="L171" s="33"/>
      <c r="M171" s="140" t="s">
        <v>19</v>
      </c>
      <c r="N171" s="141" t="s">
        <v>46</v>
      </c>
      <c r="P171" s="142">
        <f>O171*H171</f>
        <v>0</v>
      </c>
      <c r="Q171" s="142">
        <v>0</v>
      </c>
      <c r="R171" s="142">
        <f>Q171*H171</f>
        <v>0</v>
      </c>
      <c r="S171" s="142">
        <v>0</v>
      </c>
      <c r="T171" s="143">
        <f>S171*H171</f>
        <v>0</v>
      </c>
      <c r="AR171" s="144" t="s">
        <v>193</v>
      </c>
      <c r="AT171" s="144" t="s">
        <v>189</v>
      </c>
      <c r="AU171" s="144" t="s">
        <v>87</v>
      </c>
      <c r="AY171" s="18" t="s">
        <v>187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8" t="s">
        <v>87</v>
      </c>
      <c r="BK171" s="145">
        <f>ROUND(I171*H171,2)</f>
        <v>0</v>
      </c>
      <c r="BL171" s="18" t="s">
        <v>193</v>
      </c>
      <c r="BM171" s="144" t="s">
        <v>4868</v>
      </c>
    </row>
    <row r="172" spans="2:65" s="1" customFormat="1" ht="16.5" customHeight="1">
      <c r="B172" s="33"/>
      <c r="C172" s="133" t="s">
        <v>413</v>
      </c>
      <c r="D172" s="133" t="s">
        <v>189</v>
      </c>
      <c r="E172" s="134" t="s">
        <v>4869</v>
      </c>
      <c r="F172" s="135" t="s">
        <v>4870</v>
      </c>
      <c r="G172" s="136" t="s">
        <v>2235</v>
      </c>
      <c r="H172" s="137">
        <v>1</v>
      </c>
      <c r="I172" s="138"/>
      <c r="J172" s="139">
        <f>ROUND(I172*H172,2)</f>
        <v>0</v>
      </c>
      <c r="K172" s="135" t="s">
        <v>19</v>
      </c>
      <c r="L172" s="33"/>
      <c r="M172" s="140" t="s">
        <v>19</v>
      </c>
      <c r="N172" s="141" t="s">
        <v>46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193</v>
      </c>
      <c r="AT172" s="144" t="s">
        <v>189</v>
      </c>
      <c r="AU172" s="144" t="s">
        <v>87</v>
      </c>
      <c r="AY172" s="18" t="s">
        <v>187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8" t="s">
        <v>87</v>
      </c>
      <c r="BK172" s="145">
        <f>ROUND(I172*H172,2)</f>
        <v>0</v>
      </c>
      <c r="BL172" s="18" t="s">
        <v>193</v>
      </c>
      <c r="BM172" s="144" t="s">
        <v>4871</v>
      </c>
    </row>
    <row r="173" spans="2:65" s="11" customFormat="1" ht="22.95" customHeight="1">
      <c r="B173" s="121"/>
      <c r="D173" s="122" t="s">
        <v>73</v>
      </c>
      <c r="E173" s="131" t="s">
        <v>245</v>
      </c>
      <c r="F173" s="131" t="s">
        <v>294</v>
      </c>
      <c r="I173" s="124"/>
      <c r="J173" s="132">
        <f>BK173</f>
        <v>0</v>
      </c>
      <c r="L173" s="121"/>
      <c r="M173" s="126"/>
      <c r="P173" s="127">
        <f>SUM(P174:P180)</f>
        <v>0</v>
      </c>
      <c r="R173" s="127">
        <f>SUM(R174:R180)</f>
        <v>3.6140995199999999</v>
      </c>
      <c r="T173" s="128">
        <f>SUM(T174:T180)</f>
        <v>0</v>
      </c>
      <c r="AR173" s="122" t="s">
        <v>81</v>
      </c>
      <c r="AT173" s="129" t="s">
        <v>73</v>
      </c>
      <c r="AU173" s="129" t="s">
        <v>81</v>
      </c>
      <c r="AY173" s="122" t="s">
        <v>187</v>
      </c>
      <c r="BK173" s="130">
        <f>SUM(BK174:BK180)</f>
        <v>0</v>
      </c>
    </row>
    <row r="174" spans="2:65" s="1" customFormat="1" ht="24.15" customHeight="1">
      <c r="B174" s="33"/>
      <c r="C174" s="133" t="s">
        <v>419</v>
      </c>
      <c r="D174" s="133" t="s">
        <v>189</v>
      </c>
      <c r="E174" s="134" t="s">
        <v>4872</v>
      </c>
      <c r="F174" s="135" t="s">
        <v>4873</v>
      </c>
      <c r="G174" s="136" t="s">
        <v>384</v>
      </c>
      <c r="H174" s="137">
        <v>9.6</v>
      </c>
      <c r="I174" s="138"/>
      <c r="J174" s="139">
        <f>ROUND(I174*H174,2)</f>
        <v>0</v>
      </c>
      <c r="K174" s="135" t="s">
        <v>197</v>
      </c>
      <c r="L174" s="33"/>
      <c r="M174" s="140" t="s">
        <v>19</v>
      </c>
      <c r="N174" s="141" t="s">
        <v>46</v>
      </c>
      <c r="P174" s="142">
        <f>O174*H174</f>
        <v>0</v>
      </c>
      <c r="Q174" s="142">
        <v>0.29220869999999999</v>
      </c>
      <c r="R174" s="142">
        <f>Q174*H174</f>
        <v>2.8052035199999996</v>
      </c>
      <c r="S174" s="142">
        <v>0</v>
      </c>
      <c r="T174" s="143">
        <f>S174*H174</f>
        <v>0</v>
      </c>
      <c r="AR174" s="144" t="s">
        <v>193</v>
      </c>
      <c r="AT174" s="144" t="s">
        <v>189</v>
      </c>
      <c r="AU174" s="144" t="s">
        <v>87</v>
      </c>
      <c r="AY174" s="18" t="s">
        <v>187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8" t="s">
        <v>87</v>
      </c>
      <c r="BK174" s="145">
        <f>ROUND(I174*H174,2)</f>
        <v>0</v>
      </c>
      <c r="BL174" s="18" t="s">
        <v>193</v>
      </c>
      <c r="BM174" s="144" t="s">
        <v>4874</v>
      </c>
    </row>
    <row r="175" spans="2:65" s="1" customFormat="1">
      <c r="B175" s="33"/>
      <c r="D175" s="146" t="s">
        <v>199</v>
      </c>
      <c r="F175" s="147" t="s">
        <v>4875</v>
      </c>
      <c r="I175" s="148"/>
      <c r="L175" s="33"/>
      <c r="M175" s="149"/>
      <c r="T175" s="52"/>
      <c r="AT175" s="18" t="s">
        <v>199</v>
      </c>
      <c r="AU175" s="18" t="s">
        <v>87</v>
      </c>
    </row>
    <row r="176" spans="2:65" s="1" customFormat="1" ht="24.15" customHeight="1">
      <c r="B176" s="33"/>
      <c r="C176" s="178" t="s">
        <v>425</v>
      </c>
      <c r="D176" s="178" t="s">
        <v>238</v>
      </c>
      <c r="E176" s="179" t="s">
        <v>4876</v>
      </c>
      <c r="F176" s="180" t="s">
        <v>4877</v>
      </c>
      <c r="G176" s="181" t="s">
        <v>384</v>
      </c>
      <c r="H176" s="182">
        <v>9.6</v>
      </c>
      <c r="I176" s="183"/>
      <c r="J176" s="184">
        <f>ROUND(I176*H176,2)</f>
        <v>0</v>
      </c>
      <c r="K176" s="180" t="s">
        <v>197</v>
      </c>
      <c r="L176" s="185"/>
      <c r="M176" s="186" t="s">
        <v>19</v>
      </c>
      <c r="N176" s="187" t="s">
        <v>46</v>
      </c>
      <c r="P176" s="142">
        <f>O176*H176</f>
        <v>0</v>
      </c>
      <c r="Q176" s="142">
        <v>1.5599999999999999E-2</v>
      </c>
      <c r="R176" s="142">
        <f>Q176*H176</f>
        <v>0.14975999999999998</v>
      </c>
      <c r="S176" s="142">
        <v>0</v>
      </c>
      <c r="T176" s="143">
        <f>S176*H176</f>
        <v>0</v>
      </c>
      <c r="AR176" s="144" t="s">
        <v>237</v>
      </c>
      <c r="AT176" s="144" t="s">
        <v>238</v>
      </c>
      <c r="AU176" s="144" t="s">
        <v>87</v>
      </c>
      <c r="AY176" s="18" t="s">
        <v>187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8" t="s">
        <v>87</v>
      </c>
      <c r="BK176" s="145">
        <f>ROUND(I176*H176,2)</f>
        <v>0</v>
      </c>
      <c r="BL176" s="18" t="s">
        <v>193</v>
      </c>
      <c r="BM176" s="144" t="s">
        <v>4878</v>
      </c>
    </row>
    <row r="177" spans="2:65" s="1" customFormat="1" ht="16.5" customHeight="1">
      <c r="B177" s="33"/>
      <c r="C177" s="178" t="s">
        <v>431</v>
      </c>
      <c r="D177" s="178" t="s">
        <v>238</v>
      </c>
      <c r="E177" s="179" t="s">
        <v>4879</v>
      </c>
      <c r="F177" s="180" t="s">
        <v>4880</v>
      </c>
      <c r="G177" s="181" t="s">
        <v>384</v>
      </c>
      <c r="H177" s="182">
        <v>9.6</v>
      </c>
      <c r="I177" s="183"/>
      <c r="J177" s="184">
        <f>ROUND(I177*H177,2)</f>
        <v>0</v>
      </c>
      <c r="K177" s="180" t="s">
        <v>197</v>
      </c>
      <c r="L177" s="185"/>
      <c r="M177" s="186" t="s">
        <v>19</v>
      </c>
      <c r="N177" s="187" t="s">
        <v>46</v>
      </c>
      <c r="P177" s="142">
        <f>O177*H177</f>
        <v>0</v>
      </c>
      <c r="Q177" s="142">
        <v>7.4000000000000003E-3</v>
      </c>
      <c r="R177" s="142">
        <f>Q177*H177</f>
        <v>7.1040000000000006E-2</v>
      </c>
      <c r="S177" s="142">
        <v>0</v>
      </c>
      <c r="T177" s="143">
        <f>S177*H177</f>
        <v>0</v>
      </c>
      <c r="AR177" s="144" t="s">
        <v>237</v>
      </c>
      <c r="AT177" s="144" t="s">
        <v>238</v>
      </c>
      <c r="AU177" s="144" t="s">
        <v>87</v>
      </c>
      <c r="AY177" s="18" t="s">
        <v>187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8" t="s">
        <v>87</v>
      </c>
      <c r="BK177" s="145">
        <f>ROUND(I177*H177,2)</f>
        <v>0</v>
      </c>
      <c r="BL177" s="18" t="s">
        <v>193</v>
      </c>
      <c r="BM177" s="144" t="s">
        <v>4881</v>
      </c>
    </row>
    <row r="178" spans="2:65" s="1" customFormat="1" ht="24.15" customHeight="1">
      <c r="B178" s="33"/>
      <c r="C178" s="133" t="s">
        <v>437</v>
      </c>
      <c r="D178" s="133" t="s">
        <v>189</v>
      </c>
      <c r="E178" s="134" t="s">
        <v>4882</v>
      </c>
      <c r="F178" s="135" t="s">
        <v>4883</v>
      </c>
      <c r="G178" s="136" t="s">
        <v>248</v>
      </c>
      <c r="H178" s="137">
        <v>2</v>
      </c>
      <c r="I178" s="138"/>
      <c r="J178" s="139">
        <f>ROUND(I178*H178,2)</f>
        <v>0</v>
      </c>
      <c r="K178" s="135" t="s">
        <v>197</v>
      </c>
      <c r="L178" s="33"/>
      <c r="M178" s="140" t="s">
        <v>19</v>
      </c>
      <c r="N178" s="141" t="s">
        <v>46</v>
      </c>
      <c r="P178" s="142">
        <f>O178*H178</f>
        <v>0</v>
      </c>
      <c r="Q178" s="142">
        <v>0.27204800000000001</v>
      </c>
      <c r="R178" s="142">
        <f>Q178*H178</f>
        <v>0.54409600000000002</v>
      </c>
      <c r="S178" s="142">
        <v>0</v>
      </c>
      <c r="T178" s="143">
        <f>S178*H178</f>
        <v>0</v>
      </c>
      <c r="AR178" s="144" t="s">
        <v>193</v>
      </c>
      <c r="AT178" s="144" t="s">
        <v>189</v>
      </c>
      <c r="AU178" s="144" t="s">
        <v>87</v>
      </c>
      <c r="AY178" s="18" t="s">
        <v>187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8" t="s">
        <v>87</v>
      </c>
      <c r="BK178" s="145">
        <f>ROUND(I178*H178,2)</f>
        <v>0</v>
      </c>
      <c r="BL178" s="18" t="s">
        <v>193</v>
      </c>
      <c r="BM178" s="144" t="s">
        <v>4884</v>
      </c>
    </row>
    <row r="179" spans="2:65" s="1" customFormat="1">
      <c r="B179" s="33"/>
      <c r="D179" s="146" t="s">
        <v>199</v>
      </c>
      <c r="F179" s="147" t="s">
        <v>4885</v>
      </c>
      <c r="I179" s="148"/>
      <c r="L179" s="33"/>
      <c r="M179" s="149"/>
      <c r="T179" s="52"/>
      <c r="AT179" s="18" t="s">
        <v>199</v>
      </c>
      <c r="AU179" s="18" t="s">
        <v>87</v>
      </c>
    </row>
    <row r="180" spans="2:65" s="1" customFormat="1" ht="24.15" customHeight="1">
      <c r="B180" s="33"/>
      <c r="C180" s="178" t="s">
        <v>443</v>
      </c>
      <c r="D180" s="178" t="s">
        <v>238</v>
      </c>
      <c r="E180" s="179" t="s">
        <v>4886</v>
      </c>
      <c r="F180" s="180" t="s">
        <v>4887</v>
      </c>
      <c r="G180" s="181" t="s">
        <v>248</v>
      </c>
      <c r="H180" s="182">
        <v>2</v>
      </c>
      <c r="I180" s="183"/>
      <c r="J180" s="184">
        <f>ROUND(I180*H180,2)</f>
        <v>0</v>
      </c>
      <c r="K180" s="180" t="s">
        <v>197</v>
      </c>
      <c r="L180" s="185"/>
      <c r="M180" s="186" t="s">
        <v>19</v>
      </c>
      <c r="N180" s="187" t="s">
        <v>46</v>
      </c>
      <c r="P180" s="142">
        <f>O180*H180</f>
        <v>0</v>
      </c>
      <c r="Q180" s="142">
        <v>2.1999999999999999E-2</v>
      </c>
      <c r="R180" s="142">
        <f>Q180*H180</f>
        <v>4.3999999999999997E-2</v>
      </c>
      <c r="S180" s="142">
        <v>0</v>
      </c>
      <c r="T180" s="143">
        <f>S180*H180</f>
        <v>0</v>
      </c>
      <c r="AR180" s="144" t="s">
        <v>237</v>
      </c>
      <c r="AT180" s="144" t="s">
        <v>238</v>
      </c>
      <c r="AU180" s="144" t="s">
        <v>87</v>
      </c>
      <c r="AY180" s="18" t="s">
        <v>187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8" t="s">
        <v>87</v>
      </c>
      <c r="BK180" s="145">
        <f>ROUND(I180*H180,2)</f>
        <v>0</v>
      </c>
      <c r="BL180" s="18" t="s">
        <v>193</v>
      </c>
      <c r="BM180" s="144" t="s">
        <v>4888</v>
      </c>
    </row>
    <row r="181" spans="2:65" s="11" customFormat="1" ht="22.95" customHeight="1">
      <c r="B181" s="121"/>
      <c r="D181" s="122" t="s">
        <v>73</v>
      </c>
      <c r="E181" s="131" t="s">
        <v>579</v>
      </c>
      <c r="F181" s="131" t="s">
        <v>580</v>
      </c>
      <c r="I181" s="124"/>
      <c r="J181" s="132">
        <f>BK181</f>
        <v>0</v>
      </c>
      <c r="L181" s="121"/>
      <c r="M181" s="126"/>
      <c r="P181" s="127">
        <f>SUM(P182:P183)</f>
        <v>0</v>
      </c>
      <c r="R181" s="127">
        <f>SUM(R182:R183)</f>
        <v>0</v>
      </c>
      <c r="T181" s="128">
        <f>SUM(T182:T183)</f>
        <v>0</v>
      </c>
      <c r="AR181" s="122" t="s">
        <v>81</v>
      </c>
      <c r="AT181" s="129" t="s">
        <v>73</v>
      </c>
      <c r="AU181" s="129" t="s">
        <v>81</v>
      </c>
      <c r="AY181" s="122" t="s">
        <v>187</v>
      </c>
      <c r="BK181" s="130">
        <f>SUM(BK182:BK183)</f>
        <v>0</v>
      </c>
    </row>
    <row r="182" spans="2:65" s="1" customFormat="1" ht="49.2" customHeight="1">
      <c r="B182" s="33"/>
      <c r="C182" s="133" t="s">
        <v>451</v>
      </c>
      <c r="D182" s="133" t="s">
        <v>189</v>
      </c>
      <c r="E182" s="134" t="s">
        <v>4889</v>
      </c>
      <c r="F182" s="135" t="s">
        <v>4890</v>
      </c>
      <c r="G182" s="136" t="s">
        <v>241</v>
      </c>
      <c r="H182" s="137">
        <v>33.457999999999998</v>
      </c>
      <c r="I182" s="138"/>
      <c r="J182" s="139">
        <f>ROUND(I182*H182,2)</f>
        <v>0</v>
      </c>
      <c r="K182" s="135" t="s">
        <v>197</v>
      </c>
      <c r="L182" s="33"/>
      <c r="M182" s="140" t="s">
        <v>19</v>
      </c>
      <c r="N182" s="141" t="s">
        <v>46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193</v>
      </c>
      <c r="AT182" s="144" t="s">
        <v>189</v>
      </c>
      <c r="AU182" s="144" t="s">
        <v>87</v>
      </c>
      <c r="AY182" s="18" t="s">
        <v>187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8" t="s">
        <v>87</v>
      </c>
      <c r="BK182" s="145">
        <f>ROUND(I182*H182,2)</f>
        <v>0</v>
      </c>
      <c r="BL182" s="18" t="s">
        <v>193</v>
      </c>
      <c r="BM182" s="144" t="s">
        <v>4891</v>
      </c>
    </row>
    <row r="183" spans="2:65" s="1" customFormat="1">
      <c r="B183" s="33"/>
      <c r="D183" s="146" t="s">
        <v>199</v>
      </c>
      <c r="F183" s="147" t="s">
        <v>4892</v>
      </c>
      <c r="I183" s="148"/>
      <c r="L183" s="33"/>
      <c r="M183" s="149"/>
      <c r="T183" s="52"/>
      <c r="AT183" s="18" t="s">
        <v>199</v>
      </c>
      <c r="AU183" s="18" t="s">
        <v>87</v>
      </c>
    </row>
    <row r="184" spans="2:65" s="11" customFormat="1" ht="25.95" customHeight="1">
      <c r="B184" s="121"/>
      <c r="D184" s="122" t="s">
        <v>73</v>
      </c>
      <c r="E184" s="123" t="s">
        <v>586</v>
      </c>
      <c r="F184" s="123" t="s">
        <v>587</v>
      </c>
      <c r="I184" s="124"/>
      <c r="J184" s="125">
        <f>BK184</f>
        <v>0</v>
      </c>
      <c r="L184" s="121"/>
      <c r="M184" s="126"/>
      <c r="P184" s="127">
        <f>P185</f>
        <v>0</v>
      </c>
      <c r="R184" s="127">
        <f>R185</f>
        <v>1.0500000000000001E-2</v>
      </c>
      <c r="T184" s="128">
        <f>T185</f>
        <v>0</v>
      </c>
      <c r="AR184" s="122" t="s">
        <v>87</v>
      </c>
      <c r="AT184" s="129" t="s">
        <v>73</v>
      </c>
      <c r="AU184" s="129" t="s">
        <v>74</v>
      </c>
      <c r="AY184" s="122" t="s">
        <v>187</v>
      </c>
      <c r="BK184" s="130">
        <f>BK185</f>
        <v>0</v>
      </c>
    </row>
    <row r="185" spans="2:65" s="11" customFormat="1" ht="22.95" customHeight="1">
      <c r="B185" s="121"/>
      <c r="D185" s="122" t="s">
        <v>73</v>
      </c>
      <c r="E185" s="131" t="s">
        <v>3596</v>
      </c>
      <c r="F185" s="131" t="s">
        <v>3597</v>
      </c>
      <c r="I185" s="124"/>
      <c r="J185" s="132">
        <f>BK185</f>
        <v>0</v>
      </c>
      <c r="L185" s="121"/>
      <c r="M185" s="126"/>
      <c r="P185" s="127">
        <f>SUM(P186:P194)</f>
        <v>0</v>
      </c>
      <c r="R185" s="127">
        <f>SUM(R186:R194)</f>
        <v>1.0500000000000001E-2</v>
      </c>
      <c r="T185" s="128">
        <f>SUM(T186:T194)</f>
        <v>0</v>
      </c>
      <c r="AR185" s="122" t="s">
        <v>87</v>
      </c>
      <c r="AT185" s="129" t="s">
        <v>73</v>
      </c>
      <c r="AU185" s="129" t="s">
        <v>81</v>
      </c>
      <c r="AY185" s="122" t="s">
        <v>187</v>
      </c>
      <c r="BK185" s="130">
        <f>SUM(BK186:BK194)</f>
        <v>0</v>
      </c>
    </row>
    <row r="186" spans="2:65" s="1" customFormat="1" ht="33" customHeight="1">
      <c r="B186" s="33"/>
      <c r="C186" s="133" t="s">
        <v>458</v>
      </c>
      <c r="D186" s="133" t="s">
        <v>189</v>
      </c>
      <c r="E186" s="134" t="s">
        <v>4893</v>
      </c>
      <c r="F186" s="135" t="s">
        <v>4894</v>
      </c>
      <c r="G186" s="136" t="s">
        <v>248</v>
      </c>
      <c r="H186" s="137">
        <v>7</v>
      </c>
      <c r="I186" s="138"/>
      <c r="J186" s="139">
        <f>ROUND(I186*H186,2)</f>
        <v>0</v>
      </c>
      <c r="K186" s="135" t="s">
        <v>197</v>
      </c>
      <c r="L186" s="33"/>
      <c r="M186" s="140" t="s">
        <v>19</v>
      </c>
      <c r="N186" s="141" t="s">
        <v>46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320</v>
      </c>
      <c r="AT186" s="144" t="s">
        <v>189</v>
      </c>
      <c r="AU186" s="144" t="s">
        <v>87</v>
      </c>
      <c r="AY186" s="18" t="s">
        <v>187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8" t="s">
        <v>87</v>
      </c>
      <c r="BK186" s="145">
        <f>ROUND(I186*H186,2)</f>
        <v>0</v>
      </c>
      <c r="BL186" s="18" t="s">
        <v>320</v>
      </c>
      <c r="BM186" s="144" t="s">
        <v>4895</v>
      </c>
    </row>
    <row r="187" spans="2:65" s="1" customFormat="1">
      <c r="B187" s="33"/>
      <c r="D187" s="146" t="s">
        <v>199</v>
      </c>
      <c r="F187" s="147" t="s">
        <v>4896</v>
      </c>
      <c r="I187" s="148"/>
      <c r="L187" s="33"/>
      <c r="M187" s="149"/>
      <c r="T187" s="52"/>
      <c r="AT187" s="18" t="s">
        <v>199</v>
      </c>
      <c r="AU187" s="18" t="s">
        <v>87</v>
      </c>
    </row>
    <row r="188" spans="2:65" s="1" customFormat="1" ht="24.15" customHeight="1">
      <c r="B188" s="33"/>
      <c r="C188" s="178" t="s">
        <v>463</v>
      </c>
      <c r="D188" s="178" t="s">
        <v>238</v>
      </c>
      <c r="E188" s="179" t="s">
        <v>4897</v>
      </c>
      <c r="F188" s="180" t="s">
        <v>4898</v>
      </c>
      <c r="G188" s="181" t="s">
        <v>248</v>
      </c>
      <c r="H188" s="182">
        <v>7</v>
      </c>
      <c r="I188" s="183"/>
      <c r="J188" s="184">
        <f>ROUND(I188*H188,2)</f>
        <v>0</v>
      </c>
      <c r="K188" s="180" t="s">
        <v>197</v>
      </c>
      <c r="L188" s="185"/>
      <c r="M188" s="186" t="s">
        <v>19</v>
      </c>
      <c r="N188" s="187" t="s">
        <v>46</v>
      </c>
      <c r="P188" s="142">
        <f>O188*H188</f>
        <v>0</v>
      </c>
      <c r="Q188" s="142">
        <v>1.5E-3</v>
      </c>
      <c r="R188" s="142">
        <f>Q188*H188</f>
        <v>1.0500000000000001E-2</v>
      </c>
      <c r="S188" s="142">
        <v>0</v>
      </c>
      <c r="T188" s="143">
        <f>S188*H188</f>
        <v>0</v>
      </c>
      <c r="AR188" s="144" t="s">
        <v>425</v>
      </c>
      <c r="AT188" s="144" t="s">
        <v>238</v>
      </c>
      <c r="AU188" s="144" t="s">
        <v>87</v>
      </c>
      <c r="AY188" s="18" t="s">
        <v>187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8" t="s">
        <v>87</v>
      </c>
      <c r="BK188" s="145">
        <f>ROUND(I188*H188,2)</f>
        <v>0</v>
      </c>
      <c r="BL188" s="18" t="s">
        <v>320</v>
      </c>
      <c r="BM188" s="144" t="s">
        <v>4899</v>
      </c>
    </row>
    <row r="189" spans="2:65" s="1" customFormat="1" ht="24.15" customHeight="1">
      <c r="B189" s="33"/>
      <c r="C189" s="133" t="s">
        <v>469</v>
      </c>
      <c r="D189" s="133" t="s">
        <v>189</v>
      </c>
      <c r="E189" s="134" t="s">
        <v>3639</v>
      </c>
      <c r="F189" s="135" t="s">
        <v>3640</v>
      </c>
      <c r="G189" s="136" t="s">
        <v>384</v>
      </c>
      <c r="H189" s="137">
        <v>118</v>
      </c>
      <c r="I189" s="138"/>
      <c r="J189" s="139">
        <f>ROUND(I189*H189,2)</f>
        <v>0</v>
      </c>
      <c r="K189" s="135" t="s">
        <v>197</v>
      </c>
      <c r="L189" s="33"/>
      <c r="M189" s="140" t="s">
        <v>19</v>
      </c>
      <c r="N189" s="141" t="s">
        <v>46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320</v>
      </c>
      <c r="AT189" s="144" t="s">
        <v>189</v>
      </c>
      <c r="AU189" s="144" t="s">
        <v>87</v>
      </c>
      <c r="AY189" s="18" t="s">
        <v>187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8" t="s">
        <v>87</v>
      </c>
      <c r="BK189" s="145">
        <f>ROUND(I189*H189,2)</f>
        <v>0</v>
      </c>
      <c r="BL189" s="18" t="s">
        <v>320</v>
      </c>
      <c r="BM189" s="144" t="s">
        <v>4900</v>
      </c>
    </row>
    <row r="190" spans="2:65" s="1" customFormat="1">
      <c r="B190" s="33"/>
      <c r="D190" s="146" t="s">
        <v>199</v>
      </c>
      <c r="F190" s="147" t="s">
        <v>3642</v>
      </c>
      <c r="I190" s="148"/>
      <c r="L190" s="33"/>
      <c r="M190" s="149"/>
      <c r="T190" s="52"/>
      <c r="AT190" s="18" t="s">
        <v>199</v>
      </c>
      <c r="AU190" s="18" t="s">
        <v>87</v>
      </c>
    </row>
    <row r="191" spans="2:65" s="13" customFormat="1">
      <c r="B191" s="157"/>
      <c r="D191" s="151" t="s">
        <v>201</v>
      </c>
      <c r="E191" s="158" t="s">
        <v>19</v>
      </c>
      <c r="F191" s="159" t="s">
        <v>1880</v>
      </c>
      <c r="H191" s="160">
        <v>118</v>
      </c>
      <c r="I191" s="161"/>
      <c r="L191" s="157"/>
      <c r="M191" s="162"/>
      <c r="T191" s="163"/>
      <c r="AT191" s="158" t="s">
        <v>201</v>
      </c>
      <c r="AU191" s="158" t="s">
        <v>87</v>
      </c>
      <c r="AV191" s="13" t="s">
        <v>87</v>
      </c>
      <c r="AW191" s="13" t="s">
        <v>33</v>
      </c>
      <c r="AX191" s="13" t="s">
        <v>74</v>
      </c>
      <c r="AY191" s="158" t="s">
        <v>187</v>
      </c>
    </row>
    <row r="192" spans="2:65" s="15" customFormat="1">
      <c r="B192" s="171"/>
      <c r="D192" s="151" t="s">
        <v>201</v>
      </c>
      <c r="E192" s="172" t="s">
        <v>19</v>
      </c>
      <c r="F192" s="173" t="s">
        <v>207</v>
      </c>
      <c r="H192" s="174">
        <v>118</v>
      </c>
      <c r="I192" s="175"/>
      <c r="L192" s="171"/>
      <c r="M192" s="176"/>
      <c r="T192" s="177"/>
      <c r="AT192" s="172" t="s">
        <v>201</v>
      </c>
      <c r="AU192" s="172" t="s">
        <v>87</v>
      </c>
      <c r="AV192" s="15" t="s">
        <v>193</v>
      </c>
      <c r="AW192" s="15" t="s">
        <v>33</v>
      </c>
      <c r="AX192" s="15" t="s">
        <v>81</v>
      </c>
      <c r="AY192" s="172" t="s">
        <v>187</v>
      </c>
    </row>
    <row r="193" spans="2:65" s="1" customFormat="1" ht="44.25" customHeight="1">
      <c r="B193" s="33"/>
      <c r="C193" s="133" t="s">
        <v>479</v>
      </c>
      <c r="D193" s="133" t="s">
        <v>189</v>
      </c>
      <c r="E193" s="134" t="s">
        <v>4901</v>
      </c>
      <c r="F193" s="135" t="s">
        <v>4902</v>
      </c>
      <c r="G193" s="136" t="s">
        <v>2018</v>
      </c>
      <c r="H193" s="194"/>
      <c r="I193" s="138"/>
      <c r="J193" s="139">
        <f>ROUND(I193*H193,2)</f>
        <v>0</v>
      </c>
      <c r="K193" s="135" t="s">
        <v>197</v>
      </c>
      <c r="L193" s="33"/>
      <c r="M193" s="140" t="s">
        <v>19</v>
      </c>
      <c r="N193" s="141" t="s">
        <v>46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320</v>
      </c>
      <c r="AT193" s="144" t="s">
        <v>189</v>
      </c>
      <c r="AU193" s="144" t="s">
        <v>87</v>
      </c>
      <c r="AY193" s="18" t="s">
        <v>187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8" t="s">
        <v>87</v>
      </c>
      <c r="BK193" s="145">
        <f>ROUND(I193*H193,2)</f>
        <v>0</v>
      </c>
      <c r="BL193" s="18" t="s">
        <v>320</v>
      </c>
      <c r="BM193" s="144" t="s">
        <v>4903</v>
      </c>
    </row>
    <row r="194" spans="2:65" s="1" customFormat="1">
      <c r="B194" s="33"/>
      <c r="D194" s="146" t="s">
        <v>199</v>
      </c>
      <c r="F194" s="147" t="s">
        <v>4904</v>
      </c>
      <c r="I194" s="148"/>
      <c r="L194" s="33"/>
      <c r="M194" s="200"/>
      <c r="N194" s="197"/>
      <c r="O194" s="197"/>
      <c r="P194" s="197"/>
      <c r="Q194" s="197"/>
      <c r="R194" s="197"/>
      <c r="S194" s="197"/>
      <c r="T194" s="201"/>
      <c r="AT194" s="18" t="s">
        <v>199</v>
      </c>
      <c r="AU194" s="18" t="s">
        <v>87</v>
      </c>
    </row>
    <row r="195" spans="2:65" s="1" customFormat="1" ht="6.9" customHeight="1">
      <c r="B195" s="41"/>
      <c r="C195" s="42"/>
      <c r="D195" s="42"/>
      <c r="E195" s="42"/>
      <c r="F195" s="42"/>
      <c r="G195" s="42"/>
      <c r="H195" s="42"/>
      <c r="I195" s="42"/>
      <c r="J195" s="42"/>
      <c r="K195" s="42"/>
      <c r="L195" s="33"/>
    </row>
  </sheetData>
  <sheetProtection algorithmName="SHA-512" hashValue="DMDj8vsCzkkG7dBCI4FgxW+FsLZJZspH5g//1bimKR7Tms7vm4ZIB3gEF55T7HvzU+jIEXNP69WzD9EhxDso5Q==" saltValue="qM5hmSyqdwodOXwS8bE8C7uBQlLtNrs9SU/Hv5bF8pHBzx91/OBkCyRBdjpoJJ+APJ5Bhj0/KoKGX79hmJYUJw==" spinCount="100000" sheet="1" objects="1" scenarios="1" formatColumns="0" formatRows="0" autoFilter="0"/>
  <autoFilter ref="C87:K194" xr:uid="{00000000-0009-0000-0000-000013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1300-000000000000}"/>
    <hyperlink ref="F97" r:id="rId2" xr:uid="{00000000-0004-0000-1300-000001000000}"/>
    <hyperlink ref="F101" r:id="rId3" xr:uid="{00000000-0004-0000-1300-000002000000}"/>
    <hyperlink ref="F105" r:id="rId4" xr:uid="{00000000-0004-0000-1300-000003000000}"/>
    <hyperlink ref="F110" r:id="rId5" xr:uid="{00000000-0004-0000-1300-000004000000}"/>
    <hyperlink ref="F121" r:id="rId6" xr:uid="{00000000-0004-0000-1300-000005000000}"/>
    <hyperlink ref="F128" r:id="rId7" xr:uid="{00000000-0004-0000-1300-000006000000}"/>
    <hyperlink ref="F133" r:id="rId8" xr:uid="{00000000-0004-0000-1300-000007000000}"/>
    <hyperlink ref="F137" r:id="rId9" xr:uid="{00000000-0004-0000-1300-000008000000}"/>
    <hyperlink ref="F145" r:id="rId10" xr:uid="{00000000-0004-0000-1300-000009000000}"/>
    <hyperlink ref="F148" r:id="rId11" xr:uid="{00000000-0004-0000-1300-00000A000000}"/>
    <hyperlink ref="F151" r:id="rId12" xr:uid="{00000000-0004-0000-1300-00000B000000}"/>
    <hyperlink ref="F157" r:id="rId13" xr:uid="{00000000-0004-0000-1300-00000C000000}"/>
    <hyperlink ref="F161" r:id="rId14" xr:uid="{00000000-0004-0000-1300-00000D000000}"/>
    <hyperlink ref="F164" r:id="rId15" xr:uid="{00000000-0004-0000-1300-00000E000000}"/>
    <hyperlink ref="F167" r:id="rId16" xr:uid="{00000000-0004-0000-1300-00000F000000}"/>
    <hyperlink ref="F170" r:id="rId17" xr:uid="{00000000-0004-0000-1300-000010000000}"/>
    <hyperlink ref="F175" r:id="rId18" xr:uid="{00000000-0004-0000-1300-000011000000}"/>
    <hyperlink ref="F179" r:id="rId19" xr:uid="{00000000-0004-0000-1300-000012000000}"/>
    <hyperlink ref="F183" r:id="rId20" xr:uid="{00000000-0004-0000-1300-000013000000}"/>
    <hyperlink ref="F187" r:id="rId21" xr:uid="{00000000-0004-0000-1300-000014000000}"/>
    <hyperlink ref="F190" r:id="rId22" xr:uid="{00000000-0004-0000-1300-000015000000}"/>
    <hyperlink ref="F194" r:id="rId23" xr:uid="{00000000-0004-0000-1300-00001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4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B2:BM155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18" t="s">
        <v>132</v>
      </c>
      <c r="AZ2" s="89" t="s">
        <v>4753</v>
      </c>
      <c r="BA2" s="89" t="s">
        <v>4754</v>
      </c>
      <c r="BB2" s="89" t="s">
        <v>142</v>
      </c>
      <c r="BC2" s="89" t="s">
        <v>4905</v>
      </c>
      <c r="BD2" s="89" t="s">
        <v>87</v>
      </c>
    </row>
    <row r="3" spans="2:5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  <c r="AZ3" s="89" t="s">
        <v>4747</v>
      </c>
      <c r="BA3" s="89" t="s">
        <v>4748</v>
      </c>
      <c r="BB3" s="89" t="s">
        <v>142</v>
      </c>
      <c r="BC3" s="89" t="s">
        <v>4906</v>
      </c>
      <c r="BD3" s="89" t="s">
        <v>87</v>
      </c>
    </row>
    <row r="4" spans="2:56" ht="24.9" customHeight="1">
      <c r="B4" s="21"/>
      <c r="D4" s="22" t="s">
        <v>144</v>
      </c>
      <c r="L4" s="21"/>
      <c r="M4" s="90" t="s">
        <v>10</v>
      </c>
      <c r="AT4" s="18" t="s">
        <v>4</v>
      </c>
      <c r="AZ4" s="89" t="s">
        <v>4750</v>
      </c>
      <c r="BA4" s="89" t="s">
        <v>4751</v>
      </c>
      <c r="BB4" s="89" t="s">
        <v>142</v>
      </c>
      <c r="BC4" s="89" t="s">
        <v>4907</v>
      </c>
      <c r="BD4" s="89" t="s">
        <v>87</v>
      </c>
    </row>
    <row r="5" spans="2:56" ht="6.9" customHeight="1">
      <c r="B5" s="21"/>
      <c r="L5" s="21"/>
    </row>
    <row r="6" spans="2:56" ht="12" customHeight="1">
      <c r="B6" s="21"/>
      <c r="D6" s="28" t="s">
        <v>16</v>
      </c>
      <c r="L6" s="21"/>
    </row>
    <row r="7" spans="2:56" ht="26.25" customHeight="1">
      <c r="B7" s="21"/>
      <c r="E7" s="584" t="str">
        <f>'Rekapitulace stavby'!K6</f>
        <v>Stavební úpravy č.p. 11, kú Lhotky - Změna užívání, přístavba a půdní vestavba</v>
      </c>
      <c r="F7" s="585"/>
      <c r="G7" s="585"/>
      <c r="H7" s="585"/>
      <c r="L7" s="21"/>
    </row>
    <row r="8" spans="2:56" s="1" customFormat="1" ht="12" customHeight="1">
      <c r="B8" s="33"/>
      <c r="D8" s="28" t="s">
        <v>145</v>
      </c>
      <c r="L8" s="33"/>
    </row>
    <row r="9" spans="2:56" s="1" customFormat="1" ht="16.5" customHeight="1">
      <c r="B9" s="33"/>
      <c r="E9" s="545" t="s">
        <v>4908</v>
      </c>
      <c r="F9" s="583"/>
      <c r="G9" s="583"/>
      <c r="H9" s="583"/>
      <c r="L9" s="33"/>
    </row>
    <row r="10" spans="2:56" s="1" customFormat="1">
      <c r="B10" s="33"/>
      <c r="L10" s="33"/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56" s="1" customFormat="1" ht="12" customHeight="1">
      <c r="B12" s="33"/>
      <c r="D12" s="28" t="s">
        <v>21</v>
      </c>
      <c r="F12" s="26" t="s">
        <v>22</v>
      </c>
      <c r="I12" s="28" t="s">
        <v>23</v>
      </c>
      <c r="J12" s="49" t="str">
        <f>'Rekapitulace stavby'!AN8</f>
        <v>4. 2. 2025</v>
      </c>
      <c r="L12" s="33"/>
    </row>
    <row r="13" spans="2:56" s="1" customFormat="1" ht="10.95" customHeight="1">
      <c r="B13" s="33"/>
      <c r="L13" s="33"/>
    </row>
    <row r="14" spans="2:5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5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56" s="1" customFormat="1" ht="6.9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586" t="str">
        <f>'Rekapitulace stavby'!E14</f>
        <v>Vyplň údaj</v>
      </c>
      <c r="F18" s="557"/>
      <c r="G18" s="557"/>
      <c r="H18" s="557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35</v>
      </c>
      <c r="L23" s="33"/>
    </row>
    <row r="24" spans="2:12" s="1" customFormat="1" ht="18" customHeight="1">
      <c r="B24" s="33"/>
      <c r="E24" s="26" t="s">
        <v>36</v>
      </c>
      <c r="I24" s="28" t="s">
        <v>28</v>
      </c>
      <c r="J24" s="26" t="s">
        <v>37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38</v>
      </c>
      <c r="L26" s="33"/>
    </row>
    <row r="27" spans="2:12" s="7" customFormat="1" ht="16.5" customHeight="1">
      <c r="B27" s="91"/>
      <c r="E27" s="562" t="s">
        <v>19</v>
      </c>
      <c r="F27" s="562"/>
      <c r="G27" s="562"/>
      <c r="H27" s="562"/>
      <c r="L27" s="91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0"/>
      <c r="E29" s="50"/>
      <c r="F29" s="50"/>
      <c r="G29" s="50"/>
      <c r="H29" s="50"/>
      <c r="I29" s="50"/>
      <c r="J29" s="50"/>
      <c r="K29" s="50"/>
      <c r="L29" s="33"/>
    </row>
    <row r="30" spans="2:12" s="1" customFormat="1" ht="25.35" customHeight="1">
      <c r="B30" s="33"/>
      <c r="D30" s="92" t="s">
        <v>40</v>
      </c>
      <c r="J30" s="62">
        <f>ROUND(J86, 2)</f>
        <v>0</v>
      </c>
      <c r="L30" s="33"/>
    </row>
    <row r="31" spans="2:12" s="1" customFormat="1" ht="6.9" customHeight="1">
      <c r="B31" s="33"/>
      <c r="D31" s="50"/>
      <c r="E31" s="50"/>
      <c r="F31" s="50"/>
      <c r="G31" s="50"/>
      <c r="H31" s="50"/>
      <c r="I31" s="50"/>
      <c r="J31" s="50"/>
      <c r="K31" s="50"/>
      <c r="L31" s="33"/>
    </row>
    <row r="32" spans="2:12" s="1" customFormat="1" ht="14.4" customHeight="1">
      <c r="B32" s="33"/>
      <c r="F32" s="93" t="s">
        <v>42</v>
      </c>
      <c r="I32" s="93" t="s">
        <v>41</v>
      </c>
      <c r="J32" s="93" t="s">
        <v>43</v>
      </c>
      <c r="L32" s="33"/>
    </row>
    <row r="33" spans="2:12" s="1" customFormat="1" ht="14.4" customHeight="1">
      <c r="B33" s="33"/>
      <c r="D33" s="94" t="s">
        <v>44</v>
      </c>
      <c r="E33" s="28" t="s">
        <v>45</v>
      </c>
      <c r="F33" s="82">
        <f>ROUND((SUM(BE86:BE154)),  2)</f>
        <v>0</v>
      </c>
      <c r="I33" s="95">
        <v>0.21</v>
      </c>
      <c r="J33" s="82">
        <f>ROUND(((SUM(BE86:BE154))*I33),  2)</f>
        <v>0</v>
      </c>
      <c r="L33" s="33"/>
    </row>
    <row r="34" spans="2:12" s="1" customFormat="1" ht="14.4" customHeight="1">
      <c r="B34" s="33"/>
      <c r="E34" s="28" t="s">
        <v>46</v>
      </c>
      <c r="F34" s="82">
        <f>ROUND((SUM(BF86:BF154)),  2)</f>
        <v>0</v>
      </c>
      <c r="I34" s="95">
        <v>0.12</v>
      </c>
      <c r="J34" s="82">
        <f>ROUND(((SUM(BF86:BF154))*I34),  2)</f>
        <v>0</v>
      </c>
      <c r="L34" s="33"/>
    </row>
    <row r="35" spans="2:12" s="1" customFormat="1" ht="14.4" hidden="1" customHeight="1">
      <c r="B35" s="33"/>
      <c r="E35" s="28" t="s">
        <v>47</v>
      </c>
      <c r="F35" s="82">
        <f>ROUND((SUM(BG86:BG154)),  2)</f>
        <v>0</v>
      </c>
      <c r="I35" s="95">
        <v>0.21</v>
      </c>
      <c r="J35" s="82">
        <f>0</f>
        <v>0</v>
      </c>
      <c r="L35" s="33"/>
    </row>
    <row r="36" spans="2:12" s="1" customFormat="1" ht="14.4" hidden="1" customHeight="1">
      <c r="B36" s="33"/>
      <c r="E36" s="28" t="s">
        <v>48</v>
      </c>
      <c r="F36" s="82">
        <f>ROUND((SUM(BH86:BH154)),  2)</f>
        <v>0</v>
      </c>
      <c r="I36" s="95">
        <v>0.12</v>
      </c>
      <c r="J36" s="82">
        <f>0</f>
        <v>0</v>
      </c>
      <c r="L36" s="33"/>
    </row>
    <row r="37" spans="2:12" s="1" customFormat="1" ht="14.4" hidden="1" customHeight="1">
      <c r="B37" s="33"/>
      <c r="E37" s="28" t="s">
        <v>49</v>
      </c>
      <c r="F37" s="82">
        <f>ROUND((SUM(BI86:BI154)),  2)</f>
        <v>0</v>
      </c>
      <c r="I37" s="95">
        <v>0</v>
      </c>
      <c r="J37" s="8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6"/>
      <c r="D39" s="97" t="s">
        <v>50</v>
      </c>
      <c r="E39" s="53"/>
      <c r="F39" s="53"/>
      <c r="G39" s="98" t="s">
        <v>51</v>
      </c>
      <c r="H39" s="99" t="s">
        <v>52</v>
      </c>
      <c r="I39" s="53"/>
      <c r="J39" s="100">
        <f>SUM(J30:J37)</f>
        <v>0</v>
      </c>
      <c r="K39" s="101"/>
      <c r="L39" s="33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3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3"/>
    </row>
    <row r="45" spans="2:12" s="1" customFormat="1" ht="24.9" customHeight="1">
      <c r="B45" s="33"/>
      <c r="C45" s="22" t="s">
        <v>149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26.25" customHeight="1">
      <c r="B48" s="33"/>
      <c r="E48" s="584" t="str">
        <f>E7</f>
        <v>Stavební úpravy č.p. 11, kú Lhotky - Změna užívání, přístavba a půdní vestavba</v>
      </c>
      <c r="F48" s="585"/>
      <c r="G48" s="585"/>
      <c r="H48" s="585"/>
      <c r="L48" s="33"/>
    </row>
    <row r="49" spans="2:47" s="1" customFormat="1" ht="12" customHeight="1">
      <c r="B49" s="33"/>
      <c r="C49" s="28" t="s">
        <v>145</v>
      </c>
      <c r="L49" s="33"/>
    </row>
    <row r="50" spans="2:47" s="1" customFormat="1" ht="16.5" customHeight="1">
      <c r="B50" s="33"/>
      <c r="E50" s="545" t="str">
        <f>E9</f>
        <v>IO 05 - Splašková kanalizace</v>
      </c>
      <c r="F50" s="583"/>
      <c r="G50" s="583"/>
      <c r="H50" s="583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kú Lhotky, p.č. 1,56/1,191,202 a st.č. 16 KN</v>
      </c>
      <c r="I52" s="28" t="s">
        <v>23</v>
      </c>
      <c r="J52" s="49" t="str">
        <f>IF(J12="","",J12)</f>
        <v>4. 2. 2025</v>
      </c>
      <c r="L52" s="33"/>
    </row>
    <row r="53" spans="2:47" s="1" customFormat="1" ht="6.9" customHeight="1">
      <c r="B53" s="33"/>
      <c r="L53" s="33"/>
    </row>
    <row r="54" spans="2:47" s="1" customFormat="1" ht="40.200000000000003" customHeight="1">
      <c r="B54" s="33"/>
      <c r="C54" s="28" t="s">
        <v>25</v>
      </c>
      <c r="F54" s="26" t="str">
        <f>E15</f>
        <v>Obec Kramolna, Kramolna 172, 547 01 Náchod</v>
      </c>
      <c r="I54" s="28" t="s">
        <v>31</v>
      </c>
      <c r="J54" s="31" t="str">
        <f>E21</f>
        <v>Ing. arch. Pavel Hejzlar, Riegrova 194, Náchod</v>
      </c>
      <c r="L54" s="33"/>
    </row>
    <row r="55" spans="2:47" s="1" customFormat="1" ht="15.15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BACing s.r.o.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2" t="s">
        <v>150</v>
      </c>
      <c r="D57" s="96"/>
      <c r="E57" s="96"/>
      <c r="F57" s="96"/>
      <c r="G57" s="96"/>
      <c r="H57" s="96"/>
      <c r="I57" s="96"/>
      <c r="J57" s="103" t="s">
        <v>151</v>
      </c>
      <c r="K57" s="96"/>
      <c r="L57" s="33"/>
    </row>
    <row r="58" spans="2:47" s="1" customFormat="1" ht="10.35" customHeight="1">
      <c r="B58" s="33"/>
      <c r="L58" s="33"/>
    </row>
    <row r="59" spans="2:47" s="1" customFormat="1" ht="22.95" customHeight="1">
      <c r="B59" s="33"/>
      <c r="C59" s="104" t="s">
        <v>72</v>
      </c>
      <c r="J59" s="62">
        <f>J86</f>
        <v>0</v>
      </c>
      <c r="L59" s="33"/>
      <c r="AU59" s="18" t="s">
        <v>152</v>
      </c>
    </row>
    <row r="60" spans="2:47" s="8" customFormat="1" ht="24.9" customHeight="1">
      <c r="B60" s="105"/>
      <c r="D60" s="106" t="s">
        <v>153</v>
      </c>
      <c r="E60" s="107"/>
      <c r="F60" s="107"/>
      <c r="G60" s="107"/>
      <c r="H60" s="107"/>
      <c r="I60" s="107"/>
      <c r="J60" s="108">
        <f>J87</f>
        <v>0</v>
      </c>
      <c r="L60" s="105"/>
    </row>
    <row r="61" spans="2:47" s="9" customFormat="1" ht="19.95" customHeight="1">
      <c r="B61" s="109"/>
      <c r="D61" s="110" t="s">
        <v>154</v>
      </c>
      <c r="E61" s="111"/>
      <c r="F61" s="111"/>
      <c r="G61" s="111"/>
      <c r="H61" s="111"/>
      <c r="I61" s="111"/>
      <c r="J61" s="112">
        <f>J88</f>
        <v>0</v>
      </c>
      <c r="L61" s="109"/>
    </row>
    <row r="62" spans="2:47" s="9" customFormat="1" ht="19.95" customHeight="1">
      <c r="B62" s="109"/>
      <c r="D62" s="110" t="s">
        <v>1027</v>
      </c>
      <c r="E62" s="111"/>
      <c r="F62" s="111"/>
      <c r="G62" s="111"/>
      <c r="H62" s="111"/>
      <c r="I62" s="111"/>
      <c r="J62" s="112">
        <f>J113</f>
        <v>0</v>
      </c>
      <c r="L62" s="109"/>
    </row>
    <row r="63" spans="2:47" s="9" customFormat="1" ht="19.95" customHeight="1">
      <c r="B63" s="109"/>
      <c r="D63" s="110" t="s">
        <v>4757</v>
      </c>
      <c r="E63" s="111"/>
      <c r="F63" s="111"/>
      <c r="G63" s="111"/>
      <c r="H63" s="111"/>
      <c r="I63" s="111"/>
      <c r="J63" s="112">
        <f>J118</f>
        <v>0</v>
      </c>
      <c r="L63" s="109"/>
    </row>
    <row r="64" spans="2:47" s="9" customFormat="1" ht="19.95" customHeight="1">
      <c r="B64" s="109"/>
      <c r="D64" s="110" t="s">
        <v>158</v>
      </c>
      <c r="E64" s="111"/>
      <c r="F64" s="111"/>
      <c r="G64" s="111"/>
      <c r="H64" s="111"/>
      <c r="I64" s="111"/>
      <c r="J64" s="112">
        <f>J144</f>
        <v>0</v>
      </c>
      <c r="L64" s="109"/>
    </row>
    <row r="65" spans="2:12" s="8" customFormat="1" ht="24.9" customHeight="1">
      <c r="B65" s="105"/>
      <c r="D65" s="106" t="s">
        <v>159</v>
      </c>
      <c r="E65" s="107"/>
      <c r="F65" s="107"/>
      <c r="G65" s="107"/>
      <c r="H65" s="107"/>
      <c r="I65" s="107"/>
      <c r="J65" s="108">
        <f>J147</f>
        <v>0</v>
      </c>
      <c r="L65" s="105"/>
    </row>
    <row r="66" spans="2:12" s="9" customFormat="1" ht="19.95" customHeight="1">
      <c r="B66" s="109"/>
      <c r="D66" s="110" t="s">
        <v>3593</v>
      </c>
      <c r="E66" s="111"/>
      <c r="F66" s="111"/>
      <c r="G66" s="111"/>
      <c r="H66" s="111"/>
      <c r="I66" s="111"/>
      <c r="J66" s="112">
        <f>J148</f>
        <v>0</v>
      </c>
      <c r="L66" s="109"/>
    </row>
    <row r="67" spans="2:12" s="1" customFormat="1" ht="21.75" customHeight="1">
      <c r="B67" s="33"/>
      <c r="L67" s="33"/>
    </row>
    <row r="68" spans="2:12" s="1" customFormat="1" ht="6.9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3"/>
    </row>
    <row r="72" spans="2:12" s="1" customFormat="1" ht="6.9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3"/>
    </row>
    <row r="73" spans="2:12" s="1" customFormat="1" ht="24.9" customHeight="1">
      <c r="B73" s="33"/>
      <c r="C73" s="22" t="s">
        <v>172</v>
      </c>
      <c r="L73" s="33"/>
    </row>
    <row r="74" spans="2:12" s="1" customFormat="1" ht="6.9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26.25" customHeight="1">
      <c r="B76" s="33"/>
      <c r="E76" s="584" t="str">
        <f>E7</f>
        <v>Stavební úpravy č.p. 11, kú Lhotky - Změna užívání, přístavba a půdní vestavba</v>
      </c>
      <c r="F76" s="585"/>
      <c r="G76" s="585"/>
      <c r="H76" s="585"/>
      <c r="L76" s="33"/>
    </row>
    <row r="77" spans="2:12" s="1" customFormat="1" ht="12" customHeight="1">
      <c r="B77" s="33"/>
      <c r="C77" s="28" t="s">
        <v>145</v>
      </c>
      <c r="L77" s="33"/>
    </row>
    <row r="78" spans="2:12" s="1" customFormat="1" ht="16.5" customHeight="1">
      <c r="B78" s="33"/>
      <c r="E78" s="545" t="str">
        <f>E9</f>
        <v>IO 05 - Splašková kanalizace</v>
      </c>
      <c r="F78" s="583"/>
      <c r="G78" s="583"/>
      <c r="H78" s="583"/>
      <c r="L78" s="33"/>
    </row>
    <row r="79" spans="2:12" s="1" customFormat="1" ht="6.9" customHeight="1">
      <c r="B79" s="33"/>
      <c r="L79" s="33"/>
    </row>
    <row r="80" spans="2:12" s="1" customFormat="1" ht="12" customHeight="1">
      <c r="B80" s="33"/>
      <c r="C80" s="28" t="s">
        <v>21</v>
      </c>
      <c r="F80" s="26" t="str">
        <f>F12</f>
        <v>kú Lhotky, p.č. 1,56/1,191,202 a st.č. 16 KN</v>
      </c>
      <c r="I80" s="28" t="s">
        <v>23</v>
      </c>
      <c r="J80" s="49" t="str">
        <f>IF(J12="","",J12)</f>
        <v>4. 2. 2025</v>
      </c>
      <c r="L80" s="33"/>
    </row>
    <row r="81" spans="2:65" s="1" customFormat="1" ht="6.9" customHeight="1">
      <c r="B81" s="33"/>
      <c r="L81" s="33"/>
    </row>
    <row r="82" spans="2:65" s="1" customFormat="1" ht="40.200000000000003" customHeight="1">
      <c r="B82" s="33"/>
      <c r="C82" s="28" t="s">
        <v>25</v>
      </c>
      <c r="F82" s="26" t="str">
        <f>E15</f>
        <v>Obec Kramolna, Kramolna 172, 547 01 Náchod</v>
      </c>
      <c r="I82" s="28" t="s">
        <v>31</v>
      </c>
      <c r="J82" s="31" t="str">
        <f>E21</f>
        <v>Ing. arch. Pavel Hejzlar, Riegrova 194, Náchod</v>
      </c>
      <c r="L82" s="33"/>
    </row>
    <row r="83" spans="2:65" s="1" customFormat="1" ht="15.15" customHeight="1">
      <c r="B83" s="33"/>
      <c r="C83" s="28" t="s">
        <v>29</v>
      </c>
      <c r="F83" s="26" t="str">
        <f>IF(E18="","",E18)</f>
        <v>Vyplň údaj</v>
      </c>
      <c r="I83" s="28" t="s">
        <v>34</v>
      </c>
      <c r="J83" s="31" t="str">
        <f>E24</f>
        <v>BACing s.r.o.</v>
      </c>
      <c r="L83" s="33"/>
    </row>
    <row r="84" spans="2:65" s="1" customFormat="1" ht="10.35" customHeight="1">
      <c r="B84" s="33"/>
      <c r="L84" s="33"/>
    </row>
    <row r="85" spans="2:65" s="10" customFormat="1" ht="29.25" customHeight="1">
      <c r="B85" s="113"/>
      <c r="C85" s="114" t="s">
        <v>173</v>
      </c>
      <c r="D85" s="115" t="s">
        <v>59</v>
      </c>
      <c r="E85" s="115" t="s">
        <v>55</v>
      </c>
      <c r="F85" s="115" t="s">
        <v>56</v>
      </c>
      <c r="G85" s="115" t="s">
        <v>174</v>
      </c>
      <c r="H85" s="115" t="s">
        <v>175</v>
      </c>
      <c r="I85" s="115" t="s">
        <v>176</v>
      </c>
      <c r="J85" s="115" t="s">
        <v>151</v>
      </c>
      <c r="K85" s="116" t="s">
        <v>177</v>
      </c>
      <c r="L85" s="113"/>
      <c r="M85" s="55" t="s">
        <v>19</v>
      </c>
      <c r="N85" s="56" t="s">
        <v>44</v>
      </c>
      <c r="O85" s="56" t="s">
        <v>178</v>
      </c>
      <c r="P85" s="56" t="s">
        <v>179</v>
      </c>
      <c r="Q85" s="56" t="s">
        <v>180</v>
      </c>
      <c r="R85" s="56" t="s">
        <v>181</v>
      </c>
      <c r="S85" s="56" t="s">
        <v>182</v>
      </c>
      <c r="T85" s="57" t="s">
        <v>183</v>
      </c>
    </row>
    <row r="86" spans="2:65" s="1" customFormat="1" ht="22.95" customHeight="1">
      <c r="B86" s="33"/>
      <c r="C86" s="60" t="s">
        <v>184</v>
      </c>
      <c r="J86" s="117">
        <f>BK86</f>
        <v>0</v>
      </c>
      <c r="L86" s="33"/>
      <c r="M86" s="58"/>
      <c r="N86" s="50"/>
      <c r="O86" s="50"/>
      <c r="P86" s="118">
        <f>P87+P147</f>
        <v>0</v>
      </c>
      <c r="Q86" s="50"/>
      <c r="R86" s="118">
        <f>R87+R147</f>
        <v>9.6024000207999993</v>
      </c>
      <c r="S86" s="50"/>
      <c r="T86" s="119">
        <f>T87+T147</f>
        <v>0</v>
      </c>
      <c r="AT86" s="18" t="s">
        <v>73</v>
      </c>
      <c r="AU86" s="18" t="s">
        <v>152</v>
      </c>
      <c r="BK86" s="120">
        <f>BK87+BK147</f>
        <v>0</v>
      </c>
    </row>
    <row r="87" spans="2:65" s="11" customFormat="1" ht="25.95" customHeight="1">
      <c r="B87" s="121"/>
      <c r="D87" s="122" t="s">
        <v>73</v>
      </c>
      <c r="E87" s="123" t="s">
        <v>185</v>
      </c>
      <c r="F87" s="123" t="s">
        <v>186</v>
      </c>
      <c r="I87" s="124"/>
      <c r="J87" s="125">
        <f>BK87</f>
        <v>0</v>
      </c>
      <c r="L87" s="121"/>
      <c r="M87" s="126"/>
      <c r="P87" s="127">
        <f>P88+P113+P118+P144</f>
        <v>0</v>
      </c>
      <c r="R87" s="127">
        <f>R88+R113+R118+R144</f>
        <v>9.6024000207999993</v>
      </c>
      <c r="T87" s="128">
        <f>T88+T113+T118+T144</f>
        <v>0</v>
      </c>
      <c r="AR87" s="122" t="s">
        <v>81</v>
      </c>
      <c r="AT87" s="129" t="s">
        <v>73</v>
      </c>
      <c r="AU87" s="129" t="s">
        <v>74</v>
      </c>
      <c r="AY87" s="122" t="s">
        <v>187</v>
      </c>
      <c r="BK87" s="130">
        <f>BK88+BK113+BK118+BK144</f>
        <v>0</v>
      </c>
    </row>
    <row r="88" spans="2:65" s="11" customFormat="1" ht="22.95" customHeight="1">
      <c r="B88" s="121"/>
      <c r="D88" s="122" t="s">
        <v>73</v>
      </c>
      <c r="E88" s="131" t="s">
        <v>81</v>
      </c>
      <c r="F88" s="131" t="s">
        <v>188</v>
      </c>
      <c r="I88" s="124"/>
      <c r="J88" s="132">
        <f>BK88</f>
        <v>0</v>
      </c>
      <c r="L88" s="121"/>
      <c r="M88" s="126"/>
      <c r="P88" s="127">
        <f>SUM(P89:P112)</f>
        <v>0</v>
      </c>
      <c r="R88" s="127">
        <f>SUM(R89:R112)</f>
        <v>7.02</v>
      </c>
      <c r="T88" s="128">
        <f>SUM(T89:T112)</f>
        <v>0</v>
      </c>
      <c r="AR88" s="122" t="s">
        <v>81</v>
      </c>
      <c r="AT88" s="129" t="s">
        <v>73</v>
      </c>
      <c r="AU88" s="129" t="s">
        <v>81</v>
      </c>
      <c r="AY88" s="122" t="s">
        <v>187</v>
      </c>
      <c r="BK88" s="130">
        <f>SUM(BK89:BK112)</f>
        <v>0</v>
      </c>
    </row>
    <row r="89" spans="2:65" s="1" customFormat="1" ht="44.25" customHeight="1">
      <c r="B89" s="33"/>
      <c r="C89" s="133" t="s">
        <v>81</v>
      </c>
      <c r="D89" s="133" t="s">
        <v>189</v>
      </c>
      <c r="E89" s="134" t="s">
        <v>4758</v>
      </c>
      <c r="F89" s="135" t="s">
        <v>4759</v>
      </c>
      <c r="G89" s="136" t="s">
        <v>142</v>
      </c>
      <c r="H89" s="137">
        <v>1.5</v>
      </c>
      <c r="I89" s="138"/>
      <c r="J89" s="139">
        <f>ROUND(I89*H89,2)</f>
        <v>0</v>
      </c>
      <c r="K89" s="135" t="s">
        <v>197</v>
      </c>
      <c r="L89" s="33"/>
      <c r="M89" s="140" t="s">
        <v>19</v>
      </c>
      <c r="N89" s="141" t="s">
        <v>46</v>
      </c>
      <c r="P89" s="142">
        <f>O89*H89</f>
        <v>0</v>
      </c>
      <c r="Q89" s="142">
        <v>0</v>
      </c>
      <c r="R89" s="142">
        <f>Q89*H89</f>
        <v>0</v>
      </c>
      <c r="S89" s="142">
        <v>0</v>
      </c>
      <c r="T89" s="143">
        <f>S89*H89</f>
        <v>0</v>
      </c>
      <c r="AR89" s="144" t="s">
        <v>193</v>
      </c>
      <c r="AT89" s="144" t="s">
        <v>189</v>
      </c>
      <c r="AU89" s="144" t="s">
        <v>87</v>
      </c>
      <c r="AY89" s="18" t="s">
        <v>187</v>
      </c>
      <c r="BE89" s="145">
        <f>IF(N89="základní",J89,0)</f>
        <v>0</v>
      </c>
      <c r="BF89" s="145">
        <f>IF(N89="snížená",J89,0)</f>
        <v>0</v>
      </c>
      <c r="BG89" s="145">
        <f>IF(N89="zákl. přenesená",J89,0)</f>
        <v>0</v>
      </c>
      <c r="BH89" s="145">
        <f>IF(N89="sníž. přenesená",J89,0)</f>
        <v>0</v>
      </c>
      <c r="BI89" s="145">
        <f>IF(N89="nulová",J89,0)</f>
        <v>0</v>
      </c>
      <c r="BJ89" s="18" t="s">
        <v>87</v>
      </c>
      <c r="BK89" s="145">
        <f>ROUND(I89*H89,2)</f>
        <v>0</v>
      </c>
      <c r="BL89" s="18" t="s">
        <v>193</v>
      </c>
      <c r="BM89" s="144" t="s">
        <v>4909</v>
      </c>
    </row>
    <row r="90" spans="2:65" s="1" customFormat="1">
      <c r="B90" s="33"/>
      <c r="D90" s="146" t="s">
        <v>199</v>
      </c>
      <c r="F90" s="147" t="s">
        <v>4761</v>
      </c>
      <c r="I90" s="148"/>
      <c r="L90" s="33"/>
      <c r="M90" s="149"/>
      <c r="T90" s="52"/>
      <c r="AT90" s="18" t="s">
        <v>199</v>
      </c>
      <c r="AU90" s="18" t="s">
        <v>87</v>
      </c>
    </row>
    <row r="91" spans="2:65" s="13" customFormat="1">
      <c r="B91" s="157"/>
      <c r="D91" s="151" t="s">
        <v>201</v>
      </c>
      <c r="E91" s="158" t="s">
        <v>19</v>
      </c>
      <c r="F91" s="159" t="s">
        <v>4762</v>
      </c>
      <c r="H91" s="160">
        <v>1.5</v>
      </c>
      <c r="I91" s="161"/>
      <c r="L91" s="157"/>
      <c r="M91" s="162"/>
      <c r="T91" s="163"/>
      <c r="AT91" s="158" t="s">
        <v>201</v>
      </c>
      <c r="AU91" s="158" t="s">
        <v>87</v>
      </c>
      <c r="AV91" s="13" t="s">
        <v>87</v>
      </c>
      <c r="AW91" s="13" t="s">
        <v>33</v>
      </c>
      <c r="AX91" s="13" t="s">
        <v>74</v>
      </c>
      <c r="AY91" s="158" t="s">
        <v>187</v>
      </c>
    </row>
    <row r="92" spans="2:65" s="15" customFormat="1">
      <c r="B92" s="171"/>
      <c r="D92" s="151" t="s">
        <v>201</v>
      </c>
      <c r="E92" s="172" t="s">
        <v>4753</v>
      </c>
      <c r="F92" s="173" t="s">
        <v>207</v>
      </c>
      <c r="H92" s="174">
        <v>1.5</v>
      </c>
      <c r="I92" s="175"/>
      <c r="L92" s="171"/>
      <c r="M92" s="176"/>
      <c r="T92" s="177"/>
      <c r="AT92" s="172" t="s">
        <v>201</v>
      </c>
      <c r="AU92" s="172" t="s">
        <v>87</v>
      </c>
      <c r="AV92" s="15" t="s">
        <v>193</v>
      </c>
      <c r="AW92" s="15" t="s">
        <v>33</v>
      </c>
      <c r="AX92" s="15" t="s">
        <v>81</v>
      </c>
      <c r="AY92" s="172" t="s">
        <v>187</v>
      </c>
    </row>
    <row r="93" spans="2:65" s="1" customFormat="1" ht="44.25" customHeight="1">
      <c r="B93" s="33"/>
      <c r="C93" s="133" t="s">
        <v>87</v>
      </c>
      <c r="D93" s="133" t="s">
        <v>189</v>
      </c>
      <c r="E93" s="134" t="s">
        <v>1086</v>
      </c>
      <c r="F93" s="135" t="s">
        <v>1087</v>
      </c>
      <c r="G93" s="136" t="s">
        <v>142</v>
      </c>
      <c r="H93" s="137">
        <v>19.5</v>
      </c>
      <c r="I93" s="138"/>
      <c r="J93" s="139">
        <f>ROUND(I93*H93,2)</f>
        <v>0</v>
      </c>
      <c r="K93" s="135" t="s">
        <v>197</v>
      </c>
      <c r="L93" s="33"/>
      <c r="M93" s="140" t="s">
        <v>19</v>
      </c>
      <c r="N93" s="141" t="s">
        <v>46</v>
      </c>
      <c r="P93" s="142">
        <f>O93*H93</f>
        <v>0</v>
      </c>
      <c r="Q93" s="142">
        <v>0</v>
      </c>
      <c r="R93" s="142">
        <f>Q93*H93</f>
        <v>0</v>
      </c>
      <c r="S93" s="142">
        <v>0</v>
      </c>
      <c r="T93" s="143">
        <f>S93*H93</f>
        <v>0</v>
      </c>
      <c r="AR93" s="144" t="s">
        <v>193</v>
      </c>
      <c r="AT93" s="144" t="s">
        <v>189</v>
      </c>
      <c r="AU93" s="144" t="s">
        <v>87</v>
      </c>
      <c r="AY93" s="18" t="s">
        <v>187</v>
      </c>
      <c r="BE93" s="145">
        <f>IF(N93="základní",J93,0)</f>
        <v>0</v>
      </c>
      <c r="BF93" s="145">
        <f>IF(N93="snížená",J93,0)</f>
        <v>0</v>
      </c>
      <c r="BG93" s="145">
        <f>IF(N93="zákl. přenesená",J93,0)</f>
        <v>0</v>
      </c>
      <c r="BH93" s="145">
        <f>IF(N93="sníž. přenesená",J93,0)</f>
        <v>0</v>
      </c>
      <c r="BI93" s="145">
        <f>IF(N93="nulová",J93,0)</f>
        <v>0</v>
      </c>
      <c r="BJ93" s="18" t="s">
        <v>87</v>
      </c>
      <c r="BK93" s="145">
        <f>ROUND(I93*H93,2)</f>
        <v>0</v>
      </c>
      <c r="BL93" s="18" t="s">
        <v>193</v>
      </c>
      <c r="BM93" s="144" t="s">
        <v>4910</v>
      </c>
    </row>
    <row r="94" spans="2:65" s="1" customFormat="1">
      <c r="B94" s="33"/>
      <c r="D94" s="146" t="s">
        <v>199</v>
      </c>
      <c r="F94" s="147" t="s">
        <v>1089</v>
      </c>
      <c r="I94" s="148"/>
      <c r="L94" s="33"/>
      <c r="M94" s="149"/>
      <c r="T94" s="52"/>
      <c r="AT94" s="18" t="s">
        <v>199</v>
      </c>
      <c r="AU94" s="18" t="s">
        <v>87</v>
      </c>
    </row>
    <row r="95" spans="2:65" s="13" customFormat="1">
      <c r="B95" s="157"/>
      <c r="D95" s="151" t="s">
        <v>201</v>
      </c>
      <c r="E95" s="158" t="s">
        <v>19</v>
      </c>
      <c r="F95" s="159" t="s">
        <v>4911</v>
      </c>
      <c r="H95" s="160">
        <v>19.5</v>
      </c>
      <c r="I95" s="161"/>
      <c r="L95" s="157"/>
      <c r="M95" s="162"/>
      <c r="T95" s="163"/>
      <c r="AT95" s="158" t="s">
        <v>201</v>
      </c>
      <c r="AU95" s="158" t="s">
        <v>87</v>
      </c>
      <c r="AV95" s="13" t="s">
        <v>87</v>
      </c>
      <c r="AW95" s="13" t="s">
        <v>33</v>
      </c>
      <c r="AX95" s="13" t="s">
        <v>74</v>
      </c>
      <c r="AY95" s="158" t="s">
        <v>187</v>
      </c>
    </row>
    <row r="96" spans="2:65" s="15" customFormat="1">
      <c r="B96" s="171"/>
      <c r="D96" s="151" t="s">
        <v>201</v>
      </c>
      <c r="E96" s="172" t="s">
        <v>4747</v>
      </c>
      <c r="F96" s="173" t="s">
        <v>207</v>
      </c>
      <c r="H96" s="174">
        <v>19.5</v>
      </c>
      <c r="I96" s="175"/>
      <c r="L96" s="171"/>
      <c r="M96" s="176"/>
      <c r="T96" s="177"/>
      <c r="AT96" s="172" t="s">
        <v>201</v>
      </c>
      <c r="AU96" s="172" t="s">
        <v>87</v>
      </c>
      <c r="AV96" s="15" t="s">
        <v>193</v>
      </c>
      <c r="AW96" s="15" t="s">
        <v>33</v>
      </c>
      <c r="AX96" s="15" t="s">
        <v>81</v>
      </c>
      <c r="AY96" s="172" t="s">
        <v>187</v>
      </c>
    </row>
    <row r="97" spans="2:65" s="1" customFormat="1" ht="62.7" customHeight="1">
      <c r="B97" s="33"/>
      <c r="C97" s="133" t="s">
        <v>96</v>
      </c>
      <c r="D97" s="133" t="s">
        <v>189</v>
      </c>
      <c r="E97" s="134" t="s">
        <v>4766</v>
      </c>
      <c r="F97" s="135" t="s">
        <v>4767</v>
      </c>
      <c r="G97" s="136" t="s">
        <v>142</v>
      </c>
      <c r="H97" s="137">
        <v>5.5</v>
      </c>
      <c r="I97" s="138"/>
      <c r="J97" s="139">
        <f>ROUND(I97*H97,2)</f>
        <v>0</v>
      </c>
      <c r="K97" s="135" t="s">
        <v>197</v>
      </c>
      <c r="L97" s="33"/>
      <c r="M97" s="140" t="s">
        <v>19</v>
      </c>
      <c r="N97" s="141" t="s">
        <v>46</v>
      </c>
      <c r="P97" s="142">
        <f>O97*H97</f>
        <v>0</v>
      </c>
      <c r="Q97" s="142">
        <v>0</v>
      </c>
      <c r="R97" s="142">
        <f>Q97*H97</f>
        <v>0</v>
      </c>
      <c r="S97" s="142">
        <v>0</v>
      </c>
      <c r="T97" s="143">
        <f>S97*H97</f>
        <v>0</v>
      </c>
      <c r="AR97" s="144" t="s">
        <v>193</v>
      </c>
      <c r="AT97" s="144" t="s">
        <v>189</v>
      </c>
      <c r="AU97" s="144" t="s">
        <v>87</v>
      </c>
      <c r="AY97" s="18" t="s">
        <v>187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8" t="s">
        <v>87</v>
      </c>
      <c r="BK97" s="145">
        <f>ROUND(I97*H97,2)</f>
        <v>0</v>
      </c>
      <c r="BL97" s="18" t="s">
        <v>193</v>
      </c>
      <c r="BM97" s="144" t="s">
        <v>4912</v>
      </c>
    </row>
    <row r="98" spans="2:65" s="1" customFormat="1">
      <c r="B98" s="33"/>
      <c r="D98" s="146" t="s">
        <v>199</v>
      </c>
      <c r="F98" s="147" t="s">
        <v>4769</v>
      </c>
      <c r="I98" s="148"/>
      <c r="L98" s="33"/>
      <c r="M98" s="149"/>
      <c r="T98" s="52"/>
      <c r="AT98" s="18" t="s">
        <v>199</v>
      </c>
      <c r="AU98" s="18" t="s">
        <v>87</v>
      </c>
    </row>
    <row r="99" spans="2:65" s="13" customFormat="1">
      <c r="B99" s="157"/>
      <c r="D99" s="151" t="s">
        <v>201</v>
      </c>
      <c r="E99" s="158" t="s">
        <v>19</v>
      </c>
      <c r="F99" s="159" t="s">
        <v>4770</v>
      </c>
      <c r="H99" s="160">
        <v>5.5</v>
      </c>
      <c r="I99" s="161"/>
      <c r="L99" s="157"/>
      <c r="M99" s="162"/>
      <c r="T99" s="163"/>
      <c r="AT99" s="158" t="s">
        <v>201</v>
      </c>
      <c r="AU99" s="158" t="s">
        <v>87</v>
      </c>
      <c r="AV99" s="13" t="s">
        <v>87</v>
      </c>
      <c r="AW99" s="13" t="s">
        <v>33</v>
      </c>
      <c r="AX99" s="13" t="s">
        <v>74</v>
      </c>
      <c r="AY99" s="158" t="s">
        <v>187</v>
      </c>
    </row>
    <row r="100" spans="2:65" s="15" customFormat="1">
      <c r="B100" s="171"/>
      <c r="D100" s="151" t="s">
        <v>201</v>
      </c>
      <c r="E100" s="172" t="s">
        <v>19</v>
      </c>
      <c r="F100" s="173" t="s">
        <v>207</v>
      </c>
      <c r="H100" s="174">
        <v>5.5</v>
      </c>
      <c r="I100" s="175"/>
      <c r="L100" s="171"/>
      <c r="M100" s="176"/>
      <c r="T100" s="177"/>
      <c r="AT100" s="172" t="s">
        <v>201</v>
      </c>
      <c r="AU100" s="172" t="s">
        <v>87</v>
      </c>
      <c r="AV100" s="15" t="s">
        <v>193</v>
      </c>
      <c r="AW100" s="15" t="s">
        <v>33</v>
      </c>
      <c r="AX100" s="15" t="s">
        <v>81</v>
      </c>
      <c r="AY100" s="172" t="s">
        <v>187</v>
      </c>
    </row>
    <row r="101" spans="2:65" s="1" customFormat="1" ht="44.25" customHeight="1">
      <c r="B101" s="33"/>
      <c r="C101" s="133" t="s">
        <v>193</v>
      </c>
      <c r="D101" s="133" t="s">
        <v>189</v>
      </c>
      <c r="E101" s="134" t="s">
        <v>231</v>
      </c>
      <c r="F101" s="135" t="s">
        <v>232</v>
      </c>
      <c r="G101" s="136" t="s">
        <v>142</v>
      </c>
      <c r="H101" s="137">
        <v>15.5</v>
      </c>
      <c r="I101" s="138"/>
      <c r="J101" s="139">
        <f>ROUND(I101*H101,2)</f>
        <v>0</v>
      </c>
      <c r="K101" s="135" t="s">
        <v>197</v>
      </c>
      <c r="L101" s="33"/>
      <c r="M101" s="140" t="s">
        <v>19</v>
      </c>
      <c r="N101" s="141" t="s">
        <v>46</v>
      </c>
      <c r="P101" s="142">
        <f>O101*H101</f>
        <v>0</v>
      </c>
      <c r="Q101" s="142">
        <v>0</v>
      </c>
      <c r="R101" s="142">
        <f>Q101*H101</f>
        <v>0</v>
      </c>
      <c r="S101" s="142">
        <v>0</v>
      </c>
      <c r="T101" s="143">
        <f>S101*H101</f>
        <v>0</v>
      </c>
      <c r="AR101" s="144" t="s">
        <v>193</v>
      </c>
      <c r="AT101" s="144" t="s">
        <v>189</v>
      </c>
      <c r="AU101" s="144" t="s">
        <v>87</v>
      </c>
      <c r="AY101" s="18" t="s">
        <v>187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8" t="s">
        <v>87</v>
      </c>
      <c r="BK101" s="145">
        <f>ROUND(I101*H101,2)</f>
        <v>0</v>
      </c>
      <c r="BL101" s="18" t="s">
        <v>193</v>
      </c>
      <c r="BM101" s="144" t="s">
        <v>4913</v>
      </c>
    </row>
    <row r="102" spans="2:65" s="1" customFormat="1">
      <c r="B102" s="33"/>
      <c r="D102" s="146" t="s">
        <v>199</v>
      </c>
      <c r="F102" s="147" t="s">
        <v>234</v>
      </c>
      <c r="I102" s="148"/>
      <c r="L102" s="33"/>
      <c r="M102" s="149"/>
      <c r="T102" s="52"/>
      <c r="AT102" s="18" t="s">
        <v>199</v>
      </c>
      <c r="AU102" s="18" t="s">
        <v>87</v>
      </c>
    </row>
    <row r="103" spans="2:65" s="13" customFormat="1">
      <c r="B103" s="157"/>
      <c r="D103" s="151" t="s">
        <v>201</v>
      </c>
      <c r="E103" s="158" t="s">
        <v>19</v>
      </c>
      <c r="F103" s="159" t="s">
        <v>4914</v>
      </c>
      <c r="H103" s="160">
        <v>14.3</v>
      </c>
      <c r="I103" s="161"/>
      <c r="L103" s="157"/>
      <c r="M103" s="162"/>
      <c r="T103" s="163"/>
      <c r="AT103" s="158" t="s">
        <v>201</v>
      </c>
      <c r="AU103" s="158" t="s">
        <v>87</v>
      </c>
      <c r="AV103" s="13" t="s">
        <v>87</v>
      </c>
      <c r="AW103" s="13" t="s">
        <v>33</v>
      </c>
      <c r="AX103" s="13" t="s">
        <v>74</v>
      </c>
      <c r="AY103" s="158" t="s">
        <v>187</v>
      </c>
    </row>
    <row r="104" spans="2:65" s="13" customFormat="1">
      <c r="B104" s="157"/>
      <c r="D104" s="151" t="s">
        <v>201</v>
      </c>
      <c r="E104" s="158" t="s">
        <v>19</v>
      </c>
      <c r="F104" s="159" t="s">
        <v>4915</v>
      </c>
      <c r="H104" s="160">
        <v>1.2</v>
      </c>
      <c r="I104" s="161"/>
      <c r="L104" s="157"/>
      <c r="M104" s="162"/>
      <c r="T104" s="163"/>
      <c r="AT104" s="158" t="s">
        <v>201</v>
      </c>
      <c r="AU104" s="158" t="s">
        <v>87</v>
      </c>
      <c r="AV104" s="13" t="s">
        <v>87</v>
      </c>
      <c r="AW104" s="13" t="s">
        <v>33</v>
      </c>
      <c r="AX104" s="13" t="s">
        <v>74</v>
      </c>
      <c r="AY104" s="158" t="s">
        <v>187</v>
      </c>
    </row>
    <row r="105" spans="2:65" s="15" customFormat="1">
      <c r="B105" s="171"/>
      <c r="D105" s="151" t="s">
        <v>201</v>
      </c>
      <c r="E105" s="172" t="s">
        <v>4750</v>
      </c>
      <c r="F105" s="173" t="s">
        <v>207</v>
      </c>
      <c r="H105" s="174">
        <v>15.5</v>
      </c>
      <c r="I105" s="175"/>
      <c r="L105" s="171"/>
      <c r="M105" s="176"/>
      <c r="T105" s="177"/>
      <c r="AT105" s="172" t="s">
        <v>201</v>
      </c>
      <c r="AU105" s="172" t="s">
        <v>87</v>
      </c>
      <c r="AV105" s="15" t="s">
        <v>193</v>
      </c>
      <c r="AW105" s="15" t="s">
        <v>33</v>
      </c>
      <c r="AX105" s="15" t="s">
        <v>81</v>
      </c>
      <c r="AY105" s="172" t="s">
        <v>187</v>
      </c>
    </row>
    <row r="106" spans="2:65" s="1" customFormat="1" ht="66.75" customHeight="1">
      <c r="B106" s="33"/>
      <c r="C106" s="133" t="s">
        <v>219</v>
      </c>
      <c r="D106" s="133" t="s">
        <v>189</v>
      </c>
      <c r="E106" s="134" t="s">
        <v>4774</v>
      </c>
      <c r="F106" s="135" t="s">
        <v>4775</v>
      </c>
      <c r="G106" s="136" t="s">
        <v>142</v>
      </c>
      <c r="H106" s="137">
        <v>3.9</v>
      </c>
      <c r="I106" s="138"/>
      <c r="J106" s="139">
        <f>ROUND(I106*H106,2)</f>
        <v>0</v>
      </c>
      <c r="K106" s="135" t="s">
        <v>197</v>
      </c>
      <c r="L106" s="33"/>
      <c r="M106" s="140" t="s">
        <v>19</v>
      </c>
      <c r="N106" s="141" t="s">
        <v>46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193</v>
      </c>
      <c r="AT106" s="144" t="s">
        <v>189</v>
      </c>
      <c r="AU106" s="144" t="s">
        <v>87</v>
      </c>
      <c r="AY106" s="18" t="s">
        <v>187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8" t="s">
        <v>87</v>
      </c>
      <c r="BK106" s="145">
        <f>ROUND(I106*H106,2)</f>
        <v>0</v>
      </c>
      <c r="BL106" s="18" t="s">
        <v>193</v>
      </c>
      <c r="BM106" s="144" t="s">
        <v>4916</v>
      </c>
    </row>
    <row r="107" spans="2:65" s="1" customFormat="1">
      <c r="B107" s="33"/>
      <c r="D107" s="146" t="s">
        <v>199</v>
      </c>
      <c r="F107" s="147" t="s">
        <v>4777</v>
      </c>
      <c r="I107" s="148"/>
      <c r="L107" s="33"/>
      <c r="M107" s="149"/>
      <c r="T107" s="52"/>
      <c r="AT107" s="18" t="s">
        <v>199</v>
      </c>
      <c r="AU107" s="18" t="s">
        <v>87</v>
      </c>
    </row>
    <row r="108" spans="2:65" s="13" customFormat="1">
      <c r="B108" s="157"/>
      <c r="D108" s="151" t="s">
        <v>201</v>
      </c>
      <c r="E108" s="158" t="s">
        <v>19</v>
      </c>
      <c r="F108" s="159" t="s">
        <v>4917</v>
      </c>
      <c r="H108" s="160">
        <v>3.9</v>
      </c>
      <c r="I108" s="161"/>
      <c r="L108" s="157"/>
      <c r="M108" s="162"/>
      <c r="T108" s="163"/>
      <c r="AT108" s="158" t="s">
        <v>201</v>
      </c>
      <c r="AU108" s="158" t="s">
        <v>87</v>
      </c>
      <c r="AV108" s="13" t="s">
        <v>87</v>
      </c>
      <c r="AW108" s="13" t="s">
        <v>33</v>
      </c>
      <c r="AX108" s="13" t="s">
        <v>74</v>
      </c>
      <c r="AY108" s="158" t="s">
        <v>187</v>
      </c>
    </row>
    <row r="109" spans="2:65" s="15" customFormat="1">
      <c r="B109" s="171"/>
      <c r="D109" s="151" t="s">
        <v>201</v>
      </c>
      <c r="E109" s="172" t="s">
        <v>19</v>
      </c>
      <c r="F109" s="173" t="s">
        <v>207</v>
      </c>
      <c r="H109" s="174">
        <v>3.9</v>
      </c>
      <c r="I109" s="175"/>
      <c r="L109" s="171"/>
      <c r="M109" s="176"/>
      <c r="T109" s="177"/>
      <c r="AT109" s="172" t="s">
        <v>201</v>
      </c>
      <c r="AU109" s="172" t="s">
        <v>87</v>
      </c>
      <c r="AV109" s="15" t="s">
        <v>193</v>
      </c>
      <c r="AW109" s="15" t="s">
        <v>33</v>
      </c>
      <c r="AX109" s="15" t="s">
        <v>81</v>
      </c>
      <c r="AY109" s="172" t="s">
        <v>187</v>
      </c>
    </row>
    <row r="110" spans="2:65" s="1" customFormat="1" ht="16.5" customHeight="1">
      <c r="B110" s="33"/>
      <c r="C110" s="178" t="s">
        <v>224</v>
      </c>
      <c r="D110" s="178" t="s">
        <v>238</v>
      </c>
      <c r="E110" s="179" t="s">
        <v>4779</v>
      </c>
      <c r="F110" s="180" t="s">
        <v>4780</v>
      </c>
      <c r="G110" s="181" t="s">
        <v>241</v>
      </c>
      <c r="H110" s="182">
        <v>7.02</v>
      </c>
      <c r="I110" s="183"/>
      <c r="J110" s="184">
        <f>ROUND(I110*H110,2)</f>
        <v>0</v>
      </c>
      <c r="K110" s="180" t="s">
        <v>197</v>
      </c>
      <c r="L110" s="185"/>
      <c r="M110" s="186" t="s">
        <v>19</v>
      </c>
      <c r="N110" s="187" t="s">
        <v>46</v>
      </c>
      <c r="P110" s="142">
        <f>O110*H110</f>
        <v>0</v>
      </c>
      <c r="Q110" s="142">
        <v>1</v>
      </c>
      <c r="R110" s="142">
        <f>Q110*H110</f>
        <v>7.02</v>
      </c>
      <c r="S110" s="142">
        <v>0</v>
      </c>
      <c r="T110" s="143">
        <f>S110*H110</f>
        <v>0</v>
      </c>
      <c r="AR110" s="144" t="s">
        <v>237</v>
      </c>
      <c r="AT110" s="144" t="s">
        <v>238</v>
      </c>
      <c r="AU110" s="144" t="s">
        <v>87</v>
      </c>
      <c r="AY110" s="18" t="s">
        <v>187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8" t="s">
        <v>87</v>
      </c>
      <c r="BK110" s="145">
        <f>ROUND(I110*H110,2)</f>
        <v>0</v>
      </c>
      <c r="BL110" s="18" t="s">
        <v>193</v>
      </c>
      <c r="BM110" s="144" t="s">
        <v>4918</v>
      </c>
    </row>
    <row r="111" spans="2:65" s="13" customFormat="1">
      <c r="B111" s="157"/>
      <c r="D111" s="151" t="s">
        <v>201</v>
      </c>
      <c r="E111" s="158" t="s">
        <v>19</v>
      </c>
      <c r="F111" s="159" t="s">
        <v>4919</v>
      </c>
      <c r="H111" s="160">
        <v>7.02</v>
      </c>
      <c r="I111" s="161"/>
      <c r="L111" s="157"/>
      <c r="M111" s="162"/>
      <c r="T111" s="163"/>
      <c r="AT111" s="158" t="s">
        <v>201</v>
      </c>
      <c r="AU111" s="158" t="s">
        <v>87</v>
      </c>
      <c r="AV111" s="13" t="s">
        <v>87</v>
      </c>
      <c r="AW111" s="13" t="s">
        <v>33</v>
      </c>
      <c r="AX111" s="13" t="s">
        <v>74</v>
      </c>
      <c r="AY111" s="158" t="s">
        <v>187</v>
      </c>
    </row>
    <row r="112" spans="2:65" s="15" customFormat="1">
      <c r="B112" s="171"/>
      <c r="D112" s="151" t="s">
        <v>201</v>
      </c>
      <c r="E112" s="172" t="s">
        <v>19</v>
      </c>
      <c r="F112" s="173" t="s">
        <v>207</v>
      </c>
      <c r="H112" s="174">
        <v>7.02</v>
      </c>
      <c r="I112" s="175"/>
      <c r="L112" s="171"/>
      <c r="M112" s="176"/>
      <c r="T112" s="177"/>
      <c r="AT112" s="172" t="s">
        <v>201</v>
      </c>
      <c r="AU112" s="172" t="s">
        <v>87</v>
      </c>
      <c r="AV112" s="15" t="s">
        <v>193</v>
      </c>
      <c r="AW112" s="15" t="s">
        <v>33</v>
      </c>
      <c r="AX112" s="15" t="s">
        <v>81</v>
      </c>
      <c r="AY112" s="172" t="s">
        <v>187</v>
      </c>
    </row>
    <row r="113" spans="2:65" s="11" customFormat="1" ht="22.95" customHeight="1">
      <c r="B113" s="121"/>
      <c r="D113" s="122" t="s">
        <v>73</v>
      </c>
      <c r="E113" s="131" t="s">
        <v>193</v>
      </c>
      <c r="F113" s="131" t="s">
        <v>1347</v>
      </c>
      <c r="I113" s="124"/>
      <c r="J113" s="132">
        <f>BK113</f>
        <v>0</v>
      </c>
      <c r="L113" s="121"/>
      <c r="M113" s="126"/>
      <c r="P113" s="127">
        <f>SUM(P114:P117)</f>
        <v>0</v>
      </c>
      <c r="R113" s="127">
        <f>SUM(R114:R117)</f>
        <v>2.4580010000000003</v>
      </c>
      <c r="T113" s="128">
        <f>SUM(T114:T117)</f>
        <v>0</v>
      </c>
      <c r="AR113" s="122" t="s">
        <v>81</v>
      </c>
      <c r="AT113" s="129" t="s">
        <v>73</v>
      </c>
      <c r="AU113" s="129" t="s">
        <v>81</v>
      </c>
      <c r="AY113" s="122" t="s">
        <v>187</v>
      </c>
      <c r="BK113" s="130">
        <f>SUM(BK114:BK117)</f>
        <v>0</v>
      </c>
    </row>
    <row r="114" spans="2:65" s="1" customFormat="1" ht="33" customHeight="1">
      <c r="B114" s="33"/>
      <c r="C114" s="133" t="s">
        <v>230</v>
      </c>
      <c r="D114" s="133" t="s">
        <v>189</v>
      </c>
      <c r="E114" s="134" t="s">
        <v>4795</v>
      </c>
      <c r="F114" s="135" t="s">
        <v>4796</v>
      </c>
      <c r="G114" s="136" t="s">
        <v>142</v>
      </c>
      <c r="H114" s="137">
        <v>1.3</v>
      </c>
      <c r="I114" s="138"/>
      <c r="J114" s="139">
        <f>ROUND(I114*H114,2)</f>
        <v>0</v>
      </c>
      <c r="K114" s="135" t="s">
        <v>197</v>
      </c>
      <c r="L114" s="33"/>
      <c r="M114" s="140" t="s">
        <v>19</v>
      </c>
      <c r="N114" s="141" t="s">
        <v>46</v>
      </c>
      <c r="P114" s="142">
        <f>O114*H114</f>
        <v>0</v>
      </c>
      <c r="Q114" s="142">
        <v>1.8907700000000001</v>
      </c>
      <c r="R114" s="142">
        <f>Q114*H114</f>
        <v>2.4580010000000003</v>
      </c>
      <c r="S114" s="142">
        <v>0</v>
      </c>
      <c r="T114" s="143">
        <f>S114*H114</f>
        <v>0</v>
      </c>
      <c r="AR114" s="144" t="s">
        <v>193</v>
      </c>
      <c r="AT114" s="144" t="s">
        <v>189</v>
      </c>
      <c r="AU114" s="144" t="s">
        <v>87</v>
      </c>
      <c r="AY114" s="18" t="s">
        <v>187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8" t="s">
        <v>87</v>
      </c>
      <c r="BK114" s="145">
        <f>ROUND(I114*H114,2)</f>
        <v>0</v>
      </c>
      <c r="BL114" s="18" t="s">
        <v>193</v>
      </c>
      <c r="BM114" s="144" t="s">
        <v>4920</v>
      </c>
    </row>
    <row r="115" spans="2:65" s="1" customFormat="1">
      <c r="B115" s="33"/>
      <c r="D115" s="146" t="s">
        <v>199</v>
      </c>
      <c r="F115" s="147" t="s">
        <v>4798</v>
      </c>
      <c r="I115" s="148"/>
      <c r="L115" s="33"/>
      <c r="M115" s="149"/>
      <c r="T115" s="52"/>
      <c r="AT115" s="18" t="s">
        <v>199</v>
      </c>
      <c r="AU115" s="18" t="s">
        <v>87</v>
      </c>
    </row>
    <row r="116" spans="2:65" s="13" customFormat="1">
      <c r="B116" s="157"/>
      <c r="D116" s="151" t="s">
        <v>201</v>
      </c>
      <c r="E116" s="158" t="s">
        <v>19</v>
      </c>
      <c r="F116" s="159" t="s">
        <v>4921</v>
      </c>
      <c r="H116" s="160">
        <v>1.3</v>
      </c>
      <c r="I116" s="161"/>
      <c r="L116" s="157"/>
      <c r="M116" s="162"/>
      <c r="T116" s="163"/>
      <c r="AT116" s="158" t="s">
        <v>201</v>
      </c>
      <c r="AU116" s="158" t="s">
        <v>87</v>
      </c>
      <c r="AV116" s="13" t="s">
        <v>87</v>
      </c>
      <c r="AW116" s="13" t="s">
        <v>33</v>
      </c>
      <c r="AX116" s="13" t="s">
        <v>74</v>
      </c>
      <c r="AY116" s="158" t="s">
        <v>187</v>
      </c>
    </row>
    <row r="117" spans="2:65" s="15" customFormat="1">
      <c r="B117" s="171"/>
      <c r="D117" s="151" t="s">
        <v>201</v>
      </c>
      <c r="E117" s="172" t="s">
        <v>19</v>
      </c>
      <c r="F117" s="173" t="s">
        <v>207</v>
      </c>
      <c r="H117" s="174">
        <v>1.3</v>
      </c>
      <c r="I117" s="175"/>
      <c r="L117" s="171"/>
      <c r="M117" s="176"/>
      <c r="T117" s="177"/>
      <c r="AT117" s="172" t="s">
        <v>201</v>
      </c>
      <c r="AU117" s="172" t="s">
        <v>87</v>
      </c>
      <c r="AV117" s="15" t="s">
        <v>193</v>
      </c>
      <c r="AW117" s="15" t="s">
        <v>33</v>
      </c>
      <c r="AX117" s="15" t="s">
        <v>81</v>
      </c>
      <c r="AY117" s="172" t="s">
        <v>187</v>
      </c>
    </row>
    <row r="118" spans="2:65" s="11" customFormat="1" ht="22.95" customHeight="1">
      <c r="B118" s="121"/>
      <c r="D118" s="122" t="s">
        <v>73</v>
      </c>
      <c r="E118" s="131" t="s">
        <v>237</v>
      </c>
      <c r="F118" s="131" t="s">
        <v>4800</v>
      </c>
      <c r="I118" s="124"/>
      <c r="J118" s="132">
        <f>BK118</f>
        <v>0</v>
      </c>
      <c r="L118" s="121"/>
      <c r="M118" s="126"/>
      <c r="P118" s="127">
        <f>SUM(P119:P143)</f>
        <v>0</v>
      </c>
      <c r="R118" s="127">
        <f>SUM(R119:R143)</f>
        <v>0.12439902079999998</v>
      </c>
      <c r="T118" s="128">
        <f>SUM(T119:T143)</f>
        <v>0</v>
      </c>
      <c r="AR118" s="122" t="s">
        <v>81</v>
      </c>
      <c r="AT118" s="129" t="s">
        <v>73</v>
      </c>
      <c r="AU118" s="129" t="s">
        <v>81</v>
      </c>
      <c r="AY118" s="122" t="s">
        <v>187</v>
      </c>
      <c r="BK118" s="130">
        <f>SUM(BK119:BK143)</f>
        <v>0</v>
      </c>
    </row>
    <row r="119" spans="2:65" s="1" customFormat="1" ht="24.15" customHeight="1">
      <c r="B119" s="33"/>
      <c r="C119" s="133" t="s">
        <v>237</v>
      </c>
      <c r="D119" s="133" t="s">
        <v>189</v>
      </c>
      <c r="E119" s="134" t="s">
        <v>4809</v>
      </c>
      <c r="F119" s="135" t="s">
        <v>4810</v>
      </c>
      <c r="G119" s="136" t="s">
        <v>384</v>
      </c>
      <c r="H119" s="137">
        <v>26</v>
      </c>
      <c r="I119" s="138"/>
      <c r="J119" s="139">
        <f>ROUND(I119*H119,2)</f>
        <v>0</v>
      </c>
      <c r="K119" s="135" t="s">
        <v>197</v>
      </c>
      <c r="L119" s="33"/>
      <c r="M119" s="140" t="s">
        <v>19</v>
      </c>
      <c r="N119" s="141" t="s">
        <v>46</v>
      </c>
      <c r="P119" s="142">
        <f>O119*H119</f>
        <v>0</v>
      </c>
      <c r="Q119" s="142">
        <v>1.1E-5</v>
      </c>
      <c r="R119" s="142">
        <f>Q119*H119</f>
        <v>2.8600000000000001E-4</v>
      </c>
      <c r="S119" s="142">
        <v>0</v>
      </c>
      <c r="T119" s="143">
        <f>S119*H119</f>
        <v>0</v>
      </c>
      <c r="AR119" s="144" t="s">
        <v>193</v>
      </c>
      <c r="AT119" s="144" t="s">
        <v>189</v>
      </c>
      <c r="AU119" s="144" t="s">
        <v>87</v>
      </c>
      <c r="AY119" s="18" t="s">
        <v>187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8" t="s">
        <v>87</v>
      </c>
      <c r="BK119" s="145">
        <f>ROUND(I119*H119,2)</f>
        <v>0</v>
      </c>
      <c r="BL119" s="18" t="s">
        <v>193</v>
      </c>
      <c r="BM119" s="144" t="s">
        <v>4922</v>
      </c>
    </row>
    <row r="120" spans="2:65" s="1" customFormat="1">
      <c r="B120" s="33"/>
      <c r="D120" s="146" t="s">
        <v>199</v>
      </c>
      <c r="F120" s="147" t="s">
        <v>4812</v>
      </c>
      <c r="I120" s="148"/>
      <c r="L120" s="33"/>
      <c r="M120" s="149"/>
      <c r="T120" s="52"/>
      <c r="AT120" s="18" t="s">
        <v>199</v>
      </c>
      <c r="AU120" s="18" t="s">
        <v>87</v>
      </c>
    </row>
    <row r="121" spans="2:65" s="13" customFormat="1">
      <c r="B121" s="157"/>
      <c r="D121" s="151" t="s">
        <v>201</v>
      </c>
      <c r="E121" s="158" t="s">
        <v>19</v>
      </c>
      <c r="F121" s="159" t="s">
        <v>390</v>
      </c>
      <c r="H121" s="160">
        <v>26</v>
      </c>
      <c r="I121" s="161"/>
      <c r="L121" s="157"/>
      <c r="M121" s="162"/>
      <c r="T121" s="163"/>
      <c r="AT121" s="158" t="s">
        <v>201</v>
      </c>
      <c r="AU121" s="158" t="s">
        <v>87</v>
      </c>
      <c r="AV121" s="13" t="s">
        <v>87</v>
      </c>
      <c r="AW121" s="13" t="s">
        <v>33</v>
      </c>
      <c r="AX121" s="13" t="s">
        <v>74</v>
      </c>
      <c r="AY121" s="158" t="s">
        <v>187</v>
      </c>
    </row>
    <row r="122" spans="2:65" s="15" customFormat="1">
      <c r="B122" s="171"/>
      <c r="D122" s="151" t="s">
        <v>201</v>
      </c>
      <c r="E122" s="172" t="s">
        <v>19</v>
      </c>
      <c r="F122" s="173" t="s">
        <v>207</v>
      </c>
      <c r="H122" s="174">
        <v>26</v>
      </c>
      <c r="I122" s="175"/>
      <c r="L122" s="171"/>
      <c r="M122" s="176"/>
      <c r="T122" s="177"/>
      <c r="AT122" s="172" t="s">
        <v>201</v>
      </c>
      <c r="AU122" s="172" t="s">
        <v>87</v>
      </c>
      <c r="AV122" s="15" t="s">
        <v>193</v>
      </c>
      <c r="AW122" s="15" t="s">
        <v>33</v>
      </c>
      <c r="AX122" s="15" t="s">
        <v>81</v>
      </c>
      <c r="AY122" s="172" t="s">
        <v>187</v>
      </c>
    </row>
    <row r="123" spans="2:65" s="1" customFormat="1" ht="16.5" customHeight="1">
      <c r="B123" s="33"/>
      <c r="C123" s="178" t="s">
        <v>245</v>
      </c>
      <c r="D123" s="178" t="s">
        <v>238</v>
      </c>
      <c r="E123" s="179" t="s">
        <v>4813</v>
      </c>
      <c r="F123" s="180" t="s">
        <v>4814</v>
      </c>
      <c r="G123" s="181" t="s">
        <v>384</v>
      </c>
      <c r="H123" s="182">
        <v>27.3</v>
      </c>
      <c r="I123" s="183"/>
      <c r="J123" s="184">
        <f>ROUND(I123*H123,2)</f>
        <v>0</v>
      </c>
      <c r="K123" s="180" t="s">
        <v>197</v>
      </c>
      <c r="L123" s="185"/>
      <c r="M123" s="186" t="s">
        <v>19</v>
      </c>
      <c r="N123" s="187" t="s">
        <v>46</v>
      </c>
      <c r="P123" s="142">
        <f>O123*H123</f>
        <v>0</v>
      </c>
      <c r="Q123" s="142">
        <v>2.5899999999999999E-3</v>
      </c>
      <c r="R123" s="142">
        <f>Q123*H123</f>
        <v>7.0706999999999992E-2</v>
      </c>
      <c r="S123" s="142">
        <v>0</v>
      </c>
      <c r="T123" s="143">
        <f>S123*H123</f>
        <v>0</v>
      </c>
      <c r="AR123" s="144" t="s">
        <v>237</v>
      </c>
      <c r="AT123" s="144" t="s">
        <v>238</v>
      </c>
      <c r="AU123" s="144" t="s">
        <v>87</v>
      </c>
      <c r="AY123" s="18" t="s">
        <v>187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8" t="s">
        <v>87</v>
      </c>
      <c r="BK123" s="145">
        <f>ROUND(I123*H123,2)</f>
        <v>0</v>
      </c>
      <c r="BL123" s="18" t="s">
        <v>193</v>
      </c>
      <c r="BM123" s="144" t="s">
        <v>4923</v>
      </c>
    </row>
    <row r="124" spans="2:65" s="13" customFormat="1">
      <c r="B124" s="157"/>
      <c r="D124" s="151" t="s">
        <v>201</v>
      </c>
      <c r="E124" s="158" t="s">
        <v>19</v>
      </c>
      <c r="F124" s="159" t="s">
        <v>390</v>
      </c>
      <c r="H124" s="160">
        <v>26</v>
      </c>
      <c r="I124" s="161"/>
      <c r="L124" s="157"/>
      <c r="M124" s="162"/>
      <c r="T124" s="163"/>
      <c r="AT124" s="158" t="s">
        <v>201</v>
      </c>
      <c r="AU124" s="158" t="s">
        <v>87</v>
      </c>
      <c r="AV124" s="13" t="s">
        <v>87</v>
      </c>
      <c r="AW124" s="13" t="s">
        <v>33</v>
      </c>
      <c r="AX124" s="13" t="s">
        <v>74</v>
      </c>
      <c r="AY124" s="158" t="s">
        <v>187</v>
      </c>
    </row>
    <row r="125" spans="2:65" s="15" customFormat="1">
      <c r="B125" s="171"/>
      <c r="D125" s="151" t="s">
        <v>201</v>
      </c>
      <c r="E125" s="172" t="s">
        <v>19</v>
      </c>
      <c r="F125" s="173" t="s">
        <v>207</v>
      </c>
      <c r="H125" s="174">
        <v>26</v>
      </c>
      <c r="I125" s="175"/>
      <c r="L125" s="171"/>
      <c r="M125" s="176"/>
      <c r="T125" s="177"/>
      <c r="AT125" s="172" t="s">
        <v>201</v>
      </c>
      <c r="AU125" s="172" t="s">
        <v>87</v>
      </c>
      <c r="AV125" s="15" t="s">
        <v>193</v>
      </c>
      <c r="AW125" s="15" t="s">
        <v>33</v>
      </c>
      <c r="AX125" s="15" t="s">
        <v>81</v>
      </c>
      <c r="AY125" s="172" t="s">
        <v>187</v>
      </c>
    </row>
    <row r="126" spans="2:65" s="13" customFormat="1">
      <c r="B126" s="157"/>
      <c r="D126" s="151" t="s">
        <v>201</v>
      </c>
      <c r="F126" s="159" t="s">
        <v>4924</v>
      </c>
      <c r="H126" s="160">
        <v>27.3</v>
      </c>
      <c r="I126" s="161"/>
      <c r="L126" s="157"/>
      <c r="M126" s="162"/>
      <c r="T126" s="163"/>
      <c r="AT126" s="158" t="s">
        <v>201</v>
      </c>
      <c r="AU126" s="158" t="s">
        <v>87</v>
      </c>
      <c r="AV126" s="13" t="s">
        <v>87</v>
      </c>
      <c r="AW126" s="13" t="s">
        <v>4</v>
      </c>
      <c r="AX126" s="13" t="s">
        <v>81</v>
      </c>
      <c r="AY126" s="158" t="s">
        <v>187</v>
      </c>
    </row>
    <row r="127" spans="2:65" s="1" customFormat="1" ht="44.25" customHeight="1">
      <c r="B127" s="33"/>
      <c r="C127" s="133" t="s">
        <v>255</v>
      </c>
      <c r="D127" s="133" t="s">
        <v>189</v>
      </c>
      <c r="E127" s="134" t="s">
        <v>4831</v>
      </c>
      <c r="F127" s="135" t="s">
        <v>4832</v>
      </c>
      <c r="G127" s="136" t="s">
        <v>248</v>
      </c>
      <c r="H127" s="137">
        <v>3</v>
      </c>
      <c r="I127" s="138"/>
      <c r="J127" s="139">
        <f>ROUND(I127*H127,2)</f>
        <v>0</v>
      </c>
      <c r="K127" s="135" t="s">
        <v>197</v>
      </c>
      <c r="L127" s="33"/>
      <c r="M127" s="140" t="s">
        <v>19</v>
      </c>
      <c r="N127" s="141" t="s">
        <v>46</v>
      </c>
      <c r="P127" s="142">
        <f>O127*H127</f>
        <v>0</v>
      </c>
      <c r="Q127" s="142">
        <v>1.2500000000000001E-6</v>
      </c>
      <c r="R127" s="142">
        <f>Q127*H127</f>
        <v>3.7500000000000005E-6</v>
      </c>
      <c r="S127" s="142">
        <v>0</v>
      </c>
      <c r="T127" s="143">
        <f>S127*H127</f>
        <v>0</v>
      </c>
      <c r="AR127" s="144" t="s">
        <v>193</v>
      </c>
      <c r="AT127" s="144" t="s">
        <v>189</v>
      </c>
      <c r="AU127" s="144" t="s">
        <v>87</v>
      </c>
      <c r="AY127" s="18" t="s">
        <v>187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8" t="s">
        <v>87</v>
      </c>
      <c r="BK127" s="145">
        <f>ROUND(I127*H127,2)</f>
        <v>0</v>
      </c>
      <c r="BL127" s="18" t="s">
        <v>193</v>
      </c>
      <c r="BM127" s="144" t="s">
        <v>4925</v>
      </c>
    </row>
    <row r="128" spans="2:65" s="1" customFormat="1">
      <c r="B128" s="33"/>
      <c r="D128" s="146" t="s">
        <v>199</v>
      </c>
      <c r="F128" s="147" t="s">
        <v>4834</v>
      </c>
      <c r="I128" s="148"/>
      <c r="L128" s="33"/>
      <c r="M128" s="149"/>
      <c r="T128" s="52"/>
      <c r="AT128" s="18" t="s">
        <v>199</v>
      </c>
      <c r="AU128" s="18" t="s">
        <v>87</v>
      </c>
    </row>
    <row r="129" spans="2:65" s="1" customFormat="1" ht="21.75" customHeight="1">
      <c r="B129" s="33"/>
      <c r="C129" s="178" t="s">
        <v>262</v>
      </c>
      <c r="D129" s="178" t="s">
        <v>238</v>
      </c>
      <c r="E129" s="179" t="s">
        <v>4838</v>
      </c>
      <c r="F129" s="180" t="s">
        <v>4839</v>
      </c>
      <c r="G129" s="181" t="s">
        <v>248</v>
      </c>
      <c r="H129" s="182">
        <v>1</v>
      </c>
      <c r="I129" s="183"/>
      <c r="J129" s="184">
        <f>ROUND(I129*H129,2)</f>
        <v>0</v>
      </c>
      <c r="K129" s="180" t="s">
        <v>197</v>
      </c>
      <c r="L129" s="185"/>
      <c r="M129" s="186" t="s">
        <v>19</v>
      </c>
      <c r="N129" s="187" t="s">
        <v>46</v>
      </c>
      <c r="P129" s="142">
        <f>O129*H129</f>
        <v>0</v>
      </c>
      <c r="Q129" s="142">
        <v>8.0000000000000004E-4</v>
      </c>
      <c r="R129" s="142">
        <f>Q129*H129</f>
        <v>8.0000000000000004E-4</v>
      </c>
      <c r="S129" s="142">
        <v>0</v>
      </c>
      <c r="T129" s="143">
        <f>S129*H129</f>
        <v>0</v>
      </c>
      <c r="AR129" s="144" t="s">
        <v>237</v>
      </c>
      <c r="AT129" s="144" t="s">
        <v>238</v>
      </c>
      <c r="AU129" s="144" t="s">
        <v>87</v>
      </c>
      <c r="AY129" s="18" t="s">
        <v>187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8" t="s">
        <v>87</v>
      </c>
      <c r="BK129" s="145">
        <f>ROUND(I129*H129,2)</f>
        <v>0</v>
      </c>
      <c r="BL129" s="18" t="s">
        <v>193</v>
      </c>
      <c r="BM129" s="144" t="s">
        <v>4926</v>
      </c>
    </row>
    <row r="130" spans="2:65" s="1" customFormat="1" ht="21.75" customHeight="1">
      <c r="B130" s="33"/>
      <c r="C130" s="178" t="s">
        <v>8</v>
      </c>
      <c r="D130" s="178" t="s">
        <v>238</v>
      </c>
      <c r="E130" s="179" t="s">
        <v>4835</v>
      </c>
      <c r="F130" s="180" t="s">
        <v>4836</v>
      </c>
      <c r="G130" s="181" t="s">
        <v>248</v>
      </c>
      <c r="H130" s="182">
        <v>2</v>
      </c>
      <c r="I130" s="183"/>
      <c r="J130" s="184">
        <f>ROUND(I130*H130,2)</f>
        <v>0</v>
      </c>
      <c r="K130" s="180" t="s">
        <v>197</v>
      </c>
      <c r="L130" s="185"/>
      <c r="M130" s="186" t="s">
        <v>19</v>
      </c>
      <c r="N130" s="187" t="s">
        <v>46</v>
      </c>
      <c r="P130" s="142">
        <f>O130*H130</f>
        <v>0</v>
      </c>
      <c r="Q130" s="142">
        <v>6.9999999999999999E-4</v>
      </c>
      <c r="R130" s="142">
        <f>Q130*H130</f>
        <v>1.4E-3</v>
      </c>
      <c r="S130" s="142">
        <v>0</v>
      </c>
      <c r="T130" s="143">
        <f>S130*H130</f>
        <v>0</v>
      </c>
      <c r="AR130" s="144" t="s">
        <v>237</v>
      </c>
      <c r="AT130" s="144" t="s">
        <v>238</v>
      </c>
      <c r="AU130" s="144" t="s">
        <v>87</v>
      </c>
      <c r="AY130" s="18" t="s">
        <v>187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87</v>
      </c>
      <c r="BK130" s="145">
        <f>ROUND(I130*H130,2)</f>
        <v>0</v>
      </c>
      <c r="BL130" s="18" t="s">
        <v>193</v>
      </c>
      <c r="BM130" s="144" t="s">
        <v>4927</v>
      </c>
    </row>
    <row r="131" spans="2:65" s="1" customFormat="1" ht="37.950000000000003" customHeight="1">
      <c r="B131" s="33"/>
      <c r="C131" s="133" t="s">
        <v>283</v>
      </c>
      <c r="D131" s="133" t="s">
        <v>189</v>
      </c>
      <c r="E131" s="134" t="s">
        <v>4851</v>
      </c>
      <c r="F131" s="135" t="s">
        <v>4852</v>
      </c>
      <c r="G131" s="136" t="s">
        <v>248</v>
      </c>
      <c r="H131" s="137">
        <v>1</v>
      </c>
      <c r="I131" s="138"/>
      <c r="J131" s="139">
        <f>ROUND(I131*H131,2)</f>
        <v>0</v>
      </c>
      <c r="K131" s="135" t="s">
        <v>197</v>
      </c>
      <c r="L131" s="33"/>
      <c r="M131" s="140" t="s">
        <v>19</v>
      </c>
      <c r="N131" s="141" t="s">
        <v>46</v>
      </c>
      <c r="P131" s="142">
        <f>O131*H131</f>
        <v>0</v>
      </c>
      <c r="Q131" s="142">
        <v>4.0051249999999997E-2</v>
      </c>
      <c r="R131" s="142">
        <f>Q131*H131</f>
        <v>4.0051249999999997E-2</v>
      </c>
      <c r="S131" s="142">
        <v>0</v>
      </c>
      <c r="T131" s="143">
        <f>S131*H131</f>
        <v>0</v>
      </c>
      <c r="AR131" s="144" t="s">
        <v>193</v>
      </c>
      <c r="AT131" s="144" t="s">
        <v>189</v>
      </c>
      <c r="AU131" s="144" t="s">
        <v>87</v>
      </c>
      <c r="AY131" s="18" t="s">
        <v>187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8" t="s">
        <v>87</v>
      </c>
      <c r="BK131" s="145">
        <f>ROUND(I131*H131,2)</f>
        <v>0</v>
      </c>
      <c r="BL131" s="18" t="s">
        <v>193</v>
      </c>
      <c r="BM131" s="144" t="s">
        <v>4928</v>
      </c>
    </row>
    <row r="132" spans="2:65" s="1" customFormat="1">
      <c r="B132" s="33"/>
      <c r="D132" s="146" t="s">
        <v>199</v>
      </c>
      <c r="F132" s="147" t="s">
        <v>4854</v>
      </c>
      <c r="I132" s="148"/>
      <c r="L132" s="33"/>
      <c r="M132" s="149"/>
      <c r="T132" s="52"/>
      <c r="AT132" s="18" t="s">
        <v>199</v>
      </c>
      <c r="AU132" s="18" t="s">
        <v>87</v>
      </c>
    </row>
    <row r="133" spans="2:65" s="13" customFormat="1">
      <c r="B133" s="157"/>
      <c r="D133" s="151" t="s">
        <v>201</v>
      </c>
      <c r="E133" s="158" t="s">
        <v>19</v>
      </c>
      <c r="F133" s="159" t="s">
        <v>81</v>
      </c>
      <c r="H133" s="160">
        <v>1</v>
      </c>
      <c r="I133" s="161"/>
      <c r="L133" s="157"/>
      <c r="M133" s="162"/>
      <c r="T133" s="163"/>
      <c r="AT133" s="158" t="s">
        <v>201</v>
      </c>
      <c r="AU133" s="158" t="s">
        <v>87</v>
      </c>
      <c r="AV133" s="13" t="s">
        <v>87</v>
      </c>
      <c r="AW133" s="13" t="s">
        <v>33</v>
      </c>
      <c r="AX133" s="13" t="s">
        <v>81</v>
      </c>
      <c r="AY133" s="158" t="s">
        <v>187</v>
      </c>
    </row>
    <row r="134" spans="2:65" s="1" customFormat="1" ht="37.950000000000003" customHeight="1">
      <c r="B134" s="33"/>
      <c r="C134" s="133" t="s">
        <v>295</v>
      </c>
      <c r="D134" s="133" t="s">
        <v>189</v>
      </c>
      <c r="E134" s="134" t="s">
        <v>4855</v>
      </c>
      <c r="F134" s="135" t="s">
        <v>4856</v>
      </c>
      <c r="G134" s="136" t="s">
        <v>248</v>
      </c>
      <c r="H134" s="137">
        <v>1</v>
      </c>
      <c r="I134" s="138"/>
      <c r="J134" s="139">
        <f>ROUND(I134*H134,2)</f>
        <v>0</v>
      </c>
      <c r="K134" s="135" t="s">
        <v>197</v>
      </c>
      <c r="L134" s="33"/>
      <c r="M134" s="140" t="s">
        <v>19</v>
      </c>
      <c r="N134" s="141" t="s">
        <v>46</v>
      </c>
      <c r="P134" s="142">
        <f>O134*H134</f>
        <v>0</v>
      </c>
      <c r="Q134" s="142">
        <v>5.9358207999999999E-3</v>
      </c>
      <c r="R134" s="142">
        <f>Q134*H134</f>
        <v>5.9358207999999999E-3</v>
      </c>
      <c r="S134" s="142">
        <v>0</v>
      </c>
      <c r="T134" s="143">
        <f>S134*H134</f>
        <v>0</v>
      </c>
      <c r="AR134" s="144" t="s">
        <v>193</v>
      </c>
      <c r="AT134" s="144" t="s">
        <v>189</v>
      </c>
      <c r="AU134" s="144" t="s">
        <v>87</v>
      </c>
      <c r="AY134" s="18" t="s">
        <v>187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87</v>
      </c>
      <c r="BK134" s="145">
        <f>ROUND(I134*H134,2)</f>
        <v>0</v>
      </c>
      <c r="BL134" s="18" t="s">
        <v>193</v>
      </c>
      <c r="BM134" s="144" t="s">
        <v>4929</v>
      </c>
    </row>
    <row r="135" spans="2:65" s="1" customFormat="1">
      <c r="B135" s="33"/>
      <c r="D135" s="146" t="s">
        <v>199</v>
      </c>
      <c r="F135" s="147" t="s">
        <v>4858</v>
      </c>
      <c r="I135" s="148"/>
      <c r="L135" s="33"/>
      <c r="M135" s="149"/>
      <c r="T135" s="52"/>
      <c r="AT135" s="18" t="s">
        <v>199</v>
      </c>
      <c r="AU135" s="18" t="s">
        <v>87</v>
      </c>
    </row>
    <row r="136" spans="2:65" s="13" customFormat="1">
      <c r="B136" s="157"/>
      <c r="D136" s="151" t="s">
        <v>201</v>
      </c>
      <c r="E136" s="158" t="s">
        <v>19</v>
      </c>
      <c r="F136" s="159" t="s">
        <v>81</v>
      </c>
      <c r="H136" s="160">
        <v>1</v>
      </c>
      <c r="I136" s="161"/>
      <c r="L136" s="157"/>
      <c r="M136" s="162"/>
      <c r="T136" s="163"/>
      <c r="AT136" s="158" t="s">
        <v>201</v>
      </c>
      <c r="AU136" s="158" t="s">
        <v>87</v>
      </c>
      <c r="AV136" s="13" t="s">
        <v>87</v>
      </c>
      <c r="AW136" s="13" t="s">
        <v>33</v>
      </c>
      <c r="AX136" s="13" t="s">
        <v>81</v>
      </c>
      <c r="AY136" s="158" t="s">
        <v>187</v>
      </c>
    </row>
    <row r="137" spans="2:65" s="1" customFormat="1" ht="37.950000000000003" customHeight="1">
      <c r="B137" s="33"/>
      <c r="C137" s="133" t="s">
        <v>303</v>
      </c>
      <c r="D137" s="133" t="s">
        <v>189</v>
      </c>
      <c r="E137" s="134" t="s">
        <v>4859</v>
      </c>
      <c r="F137" s="135" t="s">
        <v>4860</v>
      </c>
      <c r="G137" s="136" t="s">
        <v>248</v>
      </c>
      <c r="H137" s="137">
        <v>1</v>
      </c>
      <c r="I137" s="138"/>
      <c r="J137" s="139">
        <f>ROUND(I137*H137,2)</f>
        <v>0</v>
      </c>
      <c r="K137" s="135" t="s">
        <v>197</v>
      </c>
      <c r="L137" s="33"/>
      <c r="M137" s="140" t="s">
        <v>19</v>
      </c>
      <c r="N137" s="141" t="s">
        <v>46</v>
      </c>
      <c r="P137" s="142">
        <f>O137*H137</f>
        <v>0</v>
      </c>
      <c r="Q137" s="142">
        <v>1.9392000000000001E-3</v>
      </c>
      <c r="R137" s="142">
        <f>Q137*H137</f>
        <v>1.9392000000000001E-3</v>
      </c>
      <c r="S137" s="142">
        <v>0</v>
      </c>
      <c r="T137" s="143">
        <f>S137*H137</f>
        <v>0</v>
      </c>
      <c r="AR137" s="144" t="s">
        <v>193</v>
      </c>
      <c r="AT137" s="144" t="s">
        <v>189</v>
      </c>
      <c r="AU137" s="144" t="s">
        <v>87</v>
      </c>
      <c r="AY137" s="18" t="s">
        <v>187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8" t="s">
        <v>87</v>
      </c>
      <c r="BK137" s="145">
        <f>ROUND(I137*H137,2)</f>
        <v>0</v>
      </c>
      <c r="BL137" s="18" t="s">
        <v>193</v>
      </c>
      <c r="BM137" s="144" t="s">
        <v>4930</v>
      </c>
    </row>
    <row r="138" spans="2:65" s="1" customFormat="1">
      <c r="B138" s="33"/>
      <c r="D138" s="146" t="s">
        <v>199</v>
      </c>
      <c r="F138" s="147" t="s">
        <v>4862</v>
      </c>
      <c r="I138" s="148"/>
      <c r="L138" s="33"/>
      <c r="M138" s="149"/>
      <c r="T138" s="52"/>
      <c r="AT138" s="18" t="s">
        <v>199</v>
      </c>
      <c r="AU138" s="18" t="s">
        <v>87</v>
      </c>
    </row>
    <row r="139" spans="2:65" s="13" customFormat="1">
      <c r="B139" s="157"/>
      <c r="D139" s="151" t="s">
        <v>201</v>
      </c>
      <c r="E139" s="158" t="s">
        <v>19</v>
      </c>
      <c r="F139" s="159" t="s">
        <v>81</v>
      </c>
      <c r="H139" s="160">
        <v>1</v>
      </c>
      <c r="I139" s="161"/>
      <c r="L139" s="157"/>
      <c r="M139" s="162"/>
      <c r="T139" s="163"/>
      <c r="AT139" s="158" t="s">
        <v>201</v>
      </c>
      <c r="AU139" s="158" t="s">
        <v>87</v>
      </c>
      <c r="AV139" s="13" t="s">
        <v>87</v>
      </c>
      <c r="AW139" s="13" t="s">
        <v>33</v>
      </c>
      <c r="AX139" s="13" t="s">
        <v>81</v>
      </c>
      <c r="AY139" s="158" t="s">
        <v>187</v>
      </c>
    </row>
    <row r="140" spans="2:65" s="1" customFormat="1" ht="24.15" customHeight="1">
      <c r="B140" s="33"/>
      <c r="C140" s="133" t="s">
        <v>320</v>
      </c>
      <c r="D140" s="133" t="s">
        <v>189</v>
      </c>
      <c r="E140" s="134" t="s">
        <v>4863</v>
      </c>
      <c r="F140" s="135" t="s">
        <v>4864</v>
      </c>
      <c r="G140" s="136" t="s">
        <v>384</v>
      </c>
      <c r="H140" s="137">
        <v>26</v>
      </c>
      <c r="I140" s="138"/>
      <c r="J140" s="139">
        <f>ROUND(I140*H140,2)</f>
        <v>0</v>
      </c>
      <c r="K140" s="135" t="s">
        <v>197</v>
      </c>
      <c r="L140" s="33"/>
      <c r="M140" s="140" t="s">
        <v>19</v>
      </c>
      <c r="N140" s="141" t="s">
        <v>46</v>
      </c>
      <c r="P140" s="142">
        <f>O140*H140</f>
        <v>0</v>
      </c>
      <c r="Q140" s="142">
        <v>1.26E-4</v>
      </c>
      <c r="R140" s="142">
        <f>Q140*H140</f>
        <v>3.2759999999999998E-3</v>
      </c>
      <c r="S140" s="142">
        <v>0</v>
      </c>
      <c r="T140" s="143">
        <f>S140*H140</f>
        <v>0</v>
      </c>
      <c r="AR140" s="144" t="s">
        <v>193</v>
      </c>
      <c r="AT140" s="144" t="s">
        <v>189</v>
      </c>
      <c r="AU140" s="144" t="s">
        <v>87</v>
      </c>
      <c r="AY140" s="18" t="s">
        <v>187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8" t="s">
        <v>87</v>
      </c>
      <c r="BK140" s="145">
        <f>ROUND(I140*H140,2)</f>
        <v>0</v>
      </c>
      <c r="BL140" s="18" t="s">
        <v>193</v>
      </c>
      <c r="BM140" s="144" t="s">
        <v>4931</v>
      </c>
    </row>
    <row r="141" spans="2:65" s="1" customFormat="1">
      <c r="B141" s="33"/>
      <c r="D141" s="146" t="s">
        <v>199</v>
      </c>
      <c r="F141" s="147" t="s">
        <v>4866</v>
      </c>
      <c r="I141" s="148"/>
      <c r="L141" s="33"/>
      <c r="M141" s="149"/>
      <c r="T141" s="52"/>
      <c r="AT141" s="18" t="s">
        <v>199</v>
      </c>
      <c r="AU141" s="18" t="s">
        <v>87</v>
      </c>
    </row>
    <row r="142" spans="2:65" s="1" customFormat="1" ht="16.5" customHeight="1">
      <c r="B142" s="33"/>
      <c r="C142" s="133" t="s">
        <v>327</v>
      </c>
      <c r="D142" s="133" t="s">
        <v>189</v>
      </c>
      <c r="E142" s="134" t="s">
        <v>4867</v>
      </c>
      <c r="F142" s="135" t="s">
        <v>3647</v>
      </c>
      <c r="G142" s="136" t="s">
        <v>2235</v>
      </c>
      <c r="H142" s="137">
        <v>1</v>
      </c>
      <c r="I142" s="138"/>
      <c r="J142" s="139">
        <f>ROUND(I142*H142,2)</f>
        <v>0</v>
      </c>
      <c r="K142" s="135" t="s">
        <v>19</v>
      </c>
      <c r="L142" s="33"/>
      <c r="M142" s="140" t="s">
        <v>19</v>
      </c>
      <c r="N142" s="141" t="s">
        <v>46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193</v>
      </c>
      <c r="AT142" s="144" t="s">
        <v>189</v>
      </c>
      <c r="AU142" s="144" t="s">
        <v>87</v>
      </c>
      <c r="AY142" s="18" t="s">
        <v>187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8" t="s">
        <v>87</v>
      </c>
      <c r="BK142" s="145">
        <f>ROUND(I142*H142,2)</f>
        <v>0</v>
      </c>
      <c r="BL142" s="18" t="s">
        <v>193</v>
      </c>
      <c r="BM142" s="144" t="s">
        <v>4932</v>
      </c>
    </row>
    <row r="143" spans="2:65" s="1" customFormat="1" ht="16.5" customHeight="1">
      <c r="B143" s="33"/>
      <c r="C143" s="133" t="s">
        <v>332</v>
      </c>
      <c r="D143" s="133" t="s">
        <v>189</v>
      </c>
      <c r="E143" s="134" t="s">
        <v>4869</v>
      </c>
      <c r="F143" s="135" t="s">
        <v>4870</v>
      </c>
      <c r="G143" s="136" t="s">
        <v>2235</v>
      </c>
      <c r="H143" s="137">
        <v>1</v>
      </c>
      <c r="I143" s="138"/>
      <c r="J143" s="139">
        <f>ROUND(I143*H143,2)</f>
        <v>0</v>
      </c>
      <c r="K143" s="135" t="s">
        <v>19</v>
      </c>
      <c r="L143" s="33"/>
      <c r="M143" s="140" t="s">
        <v>19</v>
      </c>
      <c r="N143" s="141" t="s">
        <v>46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193</v>
      </c>
      <c r="AT143" s="144" t="s">
        <v>189</v>
      </c>
      <c r="AU143" s="144" t="s">
        <v>87</v>
      </c>
      <c r="AY143" s="18" t="s">
        <v>187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8" t="s">
        <v>87</v>
      </c>
      <c r="BK143" s="145">
        <f>ROUND(I143*H143,2)</f>
        <v>0</v>
      </c>
      <c r="BL143" s="18" t="s">
        <v>193</v>
      </c>
      <c r="BM143" s="144" t="s">
        <v>4933</v>
      </c>
    </row>
    <row r="144" spans="2:65" s="11" customFormat="1" ht="22.95" customHeight="1">
      <c r="B144" s="121"/>
      <c r="D144" s="122" t="s">
        <v>73</v>
      </c>
      <c r="E144" s="131" t="s">
        <v>579</v>
      </c>
      <c r="F144" s="131" t="s">
        <v>580</v>
      </c>
      <c r="I144" s="124"/>
      <c r="J144" s="132">
        <f>BK144</f>
        <v>0</v>
      </c>
      <c r="L144" s="121"/>
      <c r="M144" s="126"/>
      <c r="P144" s="127">
        <f>SUM(P145:P146)</f>
        <v>0</v>
      </c>
      <c r="R144" s="127">
        <f>SUM(R145:R146)</f>
        <v>0</v>
      </c>
      <c r="T144" s="128">
        <f>SUM(T145:T146)</f>
        <v>0</v>
      </c>
      <c r="AR144" s="122" t="s">
        <v>81</v>
      </c>
      <c r="AT144" s="129" t="s">
        <v>73</v>
      </c>
      <c r="AU144" s="129" t="s">
        <v>81</v>
      </c>
      <c r="AY144" s="122" t="s">
        <v>187</v>
      </c>
      <c r="BK144" s="130">
        <f>SUM(BK145:BK146)</f>
        <v>0</v>
      </c>
    </row>
    <row r="145" spans="2:65" s="1" customFormat="1" ht="49.2" customHeight="1">
      <c r="B145" s="33"/>
      <c r="C145" s="133" t="s">
        <v>338</v>
      </c>
      <c r="D145" s="133" t="s">
        <v>189</v>
      </c>
      <c r="E145" s="134" t="s">
        <v>4889</v>
      </c>
      <c r="F145" s="135" t="s">
        <v>4890</v>
      </c>
      <c r="G145" s="136" t="s">
        <v>241</v>
      </c>
      <c r="H145" s="137">
        <v>9.6020000000000003</v>
      </c>
      <c r="I145" s="138"/>
      <c r="J145" s="139">
        <f>ROUND(I145*H145,2)</f>
        <v>0</v>
      </c>
      <c r="K145" s="135" t="s">
        <v>197</v>
      </c>
      <c r="L145" s="33"/>
      <c r="M145" s="140" t="s">
        <v>19</v>
      </c>
      <c r="N145" s="141" t="s">
        <v>46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193</v>
      </c>
      <c r="AT145" s="144" t="s">
        <v>189</v>
      </c>
      <c r="AU145" s="144" t="s">
        <v>87</v>
      </c>
      <c r="AY145" s="18" t="s">
        <v>187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8" t="s">
        <v>87</v>
      </c>
      <c r="BK145" s="145">
        <f>ROUND(I145*H145,2)</f>
        <v>0</v>
      </c>
      <c r="BL145" s="18" t="s">
        <v>193</v>
      </c>
      <c r="BM145" s="144" t="s">
        <v>4934</v>
      </c>
    </row>
    <row r="146" spans="2:65" s="1" customFormat="1">
      <c r="B146" s="33"/>
      <c r="D146" s="146" t="s">
        <v>199</v>
      </c>
      <c r="F146" s="147" t="s">
        <v>4892</v>
      </c>
      <c r="I146" s="148"/>
      <c r="L146" s="33"/>
      <c r="M146" s="149"/>
      <c r="T146" s="52"/>
      <c r="AT146" s="18" t="s">
        <v>199</v>
      </c>
      <c r="AU146" s="18" t="s">
        <v>87</v>
      </c>
    </row>
    <row r="147" spans="2:65" s="11" customFormat="1" ht="25.95" customHeight="1">
      <c r="B147" s="121"/>
      <c r="D147" s="122" t="s">
        <v>73</v>
      </c>
      <c r="E147" s="123" t="s">
        <v>586</v>
      </c>
      <c r="F147" s="123" t="s">
        <v>587</v>
      </c>
      <c r="I147" s="124"/>
      <c r="J147" s="125">
        <f>BK147</f>
        <v>0</v>
      </c>
      <c r="L147" s="121"/>
      <c r="M147" s="126"/>
      <c r="P147" s="127">
        <f>P148</f>
        <v>0</v>
      </c>
      <c r="R147" s="127">
        <f>R148</f>
        <v>0</v>
      </c>
      <c r="T147" s="128">
        <f>T148</f>
        <v>0</v>
      </c>
      <c r="AR147" s="122" t="s">
        <v>87</v>
      </c>
      <c r="AT147" s="129" t="s">
        <v>73</v>
      </c>
      <c r="AU147" s="129" t="s">
        <v>74</v>
      </c>
      <c r="AY147" s="122" t="s">
        <v>187</v>
      </c>
      <c r="BK147" s="130">
        <f>BK148</f>
        <v>0</v>
      </c>
    </row>
    <row r="148" spans="2:65" s="11" customFormat="1" ht="22.95" customHeight="1">
      <c r="B148" s="121"/>
      <c r="D148" s="122" t="s">
        <v>73</v>
      </c>
      <c r="E148" s="131" t="s">
        <v>3596</v>
      </c>
      <c r="F148" s="131" t="s">
        <v>3597</v>
      </c>
      <c r="I148" s="124"/>
      <c r="J148" s="132">
        <f>BK148</f>
        <v>0</v>
      </c>
      <c r="L148" s="121"/>
      <c r="M148" s="126"/>
      <c r="P148" s="127">
        <f>SUM(P149:P154)</f>
        <v>0</v>
      </c>
      <c r="R148" s="127">
        <f>SUM(R149:R154)</f>
        <v>0</v>
      </c>
      <c r="T148" s="128">
        <f>SUM(T149:T154)</f>
        <v>0</v>
      </c>
      <c r="AR148" s="122" t="s">
        <v>87</v>
      </c>
      <c r="AT148" s="129" t="s">
        <v>73</v>
      </c>
      <c r="AU148" s="129" t="s">
        <v>81</v>
      </c>
      <c r="AY148" s="122" t="s">
        <v>187</v>
      </c>
      <c r="BK148" s="130">
        <f>SUM(BK149:BK154)</f>
        <v>0</v>
      </c>
    </row>
    <row r="149" spans="2:65" s="1" customFormat="1" ht="24.15" customHeight="1">
      <c r="B149" s="33"/>
      <c r="C149" s="133" t="s">
        <v>344</v>
      </c>
      <c r="D149" s="133" t="s">
        <v>189</v>
      </c>
      <c r="E149" s="134" t="s">
        <v>3639</v>
      </c>
      <c r="F149" s="135" t="s">
        <v>3640</v>
      </c>
      <c r="G149" s="136" t="s">
        <v>384</v>
      </c>
      <c r="H149" s="137">
        <v>26</v>
      </c>
      <c r="I149" s="138"/>
      <c r="J149" s="139">
        <f>ROUND(I149*H149,2)</f>
        <v>0</v>
      </c>
      <c r="K149" s="135" t="s">
        <v>197</v>
      </c>
      <c r="L149" s="33"/>
      <c r="M149" s="140" t="s">
        <v>19</v>
      </c>
      <c r="N149" s="141" t="s">
        <v>46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320</v>
      </c>
      <c r="AT149" s="144" t="s">
        <v>189</v>
      </c>
      <c r="AU149" s="144" t="s">
        <v>87</v>
      </c>
      <c r="AY149" s="18" t="s">
        <v>187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8" t="s">
        <v>87</v>
      </c>
      <c r="BK149" s="145">
        <f>ROUND(I149*H149,2)</f>
        <v>0</v>
      </c>
      <c r="BL149" s="18" t="s">
        <v>320</v>
      </c>
      <c r="BM149" s="144" t="s">
        <v>4935</v>
      </c>
    </row>
    <row r="150" spans="2:65" s="1" customFormat="1">
      <c r="B150" s="33"/>
      <c r="D150" s="146" t="s">
        <v>199</v>
      </c>
      <c r="F150" s="147" t="s">
        <v>3642</v>
      </c>
      <c r="I150" s="148"/>
      <c r="L150" s="33"/>
      <c r="M150" s="149"/>
      <c r="T150" s="52"/>
      <c r="AT150" s="18" t="s">
        <v>199</v>
      </c>
      <c r="AU150" s="18" t="s">
        <v>87</v>
      </c>
    </row>
    <row r="151" spans="2:65" s="13" customFormat="1">
      <c r="B151" s="157"/>
      <c r="D151" s="151" t="s">
        <v>201</v>
      </c>
      <c r="E151" s="158" t="s">
        <v>19</v>
      </c>
      <c r="F151" s="159" t="s">
        <v>390</v>
      </c>
      <c r="H151" s="160">
        <v>26</v>
      </c>
      <c r="I151" s="161"/>
      <c r="L151" s="157"/>
      <c r="M151" s="162"/>
      <c r="T151" s="163"/>
      <c r="AT151" s="158" t="s">
        <v>201</v>
      </c>
      <c r="AU151" s="158" t="s">
        <v>87</v>
      </c>
      <c r="AV151" s="13" t="s">
        <v>87</v>
      </c>
      <c r="AW151" s="13" t="s">
        <v>33</v>
      </c>
      <c r="AX151" s="13" t="s">
        <v>74</v>
      </c>
      <c r="AY151" s="158" t="s">
        <v>187</v>
      </c>
    </row>
    <row r="152" spans="2:65" s="15" customFormat="1">
      <c r="B152" s="171"/>
      <c r="D152" s="151" t="s">
        <v>201</v>
      </c>
      <c r="E152" s="172" t="s">
        <v>19</v>
      </c>
      <c r="F152" s="173" t="s">
        <v>207</v>
      </c>
      <c r="H152" s="174">
        <v>26</v>
      </c>
      <c r="I152" s="175"/>
      <c r="L152" s="171"/>
      <c r="M152" s="176"/>
      <c r="T152" s="177"/>
      <c r="AT152" s="172" t="s">
        <v>201</v>
      </c>
      <c r="AU152" s="172" t="s">
        <v>87</v>
      </c>
      <c r="AV152" s="15" t="s">
        <v>193</v>
      </c>
      <c r="AW152" s="15" t="s">
        <v>33</v>
      </c>
      <c r="AX152" s="15" t="s">
        <v>81</v>
      </c>
      <c r="AY152" s="172" t="s">
        <v>187</v>
      </c>
    </row>
    <row r="153" spans="2:65" s="1" customFormat="1" ht="44.25" customHeight="1">
      <c r="B153" s="33"/>
      <c r="C153" s="133" t="s">
        <v>7</v>
      </c>
      <c r="D153" s="133" t="s">
        <v>189</v>
      </c>
      <c r="E153" s="134" t="s">
        <v>4901</v>
      </c>
      <c r="F153" s="135" t="s">
        <v>4902</v>
      </c>
      <c r="G153" s="136" t="s">
        <v>2018</v>
      </c>
      <c r="H153" s="194"/>
      <c r="I153" s="138"/>
      <c r="J153" s="139">
        <f>ROUND(I153*H153,2)</f>
        <v>0</v>
      </c>
      <c r="K153" s="135" t="s">
        <v>197</v>
      </c>
      <c r="L153" s="33"/>
      <c r="M153" s="140" t="s">
        <v>19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320</v>
      </c>
      <c r="AT153" s="144" t="s">
        <v>189</v>
      </c>
      <c r="AU153" s="144" t="s">
        <v>87</v>
      </c>
      <c r="AY153" s="18" t="s">
        <v>187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8" t="s">
        <v>87</v>
      </c>
      <c r="BK153" s="145">
        <f>ROUND(I153*H153,2)</f>
        <v>0</v>
      </c>
      <c r="BL153" s="18" t="s">
        <v>320</v>
      </c>
      <c r="BM153" s="144" t="s">
        <v>4936</v>
      </c>
    </row>
    <row r="154" spans="2:65" s="1" customFormat="1">
      <c r="B154" s="33"/>
      <c r="D154" s="146" t="s">
        <v>199</v>
      </c>
      <c r="F154" s="147" t="s">
        <v>4904</v>
      </c>
      <c r="I154" s="148"/>
      <c r="L154" s="33"/>
      <c r="M154" s="200"/>
      <c r="N154" s="197"/>
      <c r="O154" s="197"/>
      <c r="P154" s="197"/>
      <c r="Q154" s="197"/>
      <c r="R154" s="197"/>
      <c r="S154" s="197"/>
      <c r="T154" s="201"/>
      <c r="AT154" s="18" t="s">
        <v>199</v>
      </c>
      <c r="AU154" s="18" t="s">
        <v>87</v>
      </c>
    </row>
    <row r="155" spans="2:65" s="1" customFormat="1" ht="6.9" customHeight="1">
      <c r="B155" s="41"/>
      <c r="C155" s="42"/>
      <c r="D155" s="42"/>
      <c r="E155" s="42"/>
      <c r="F155" s="42"/>
      <c r="G155" s="42"/>
      <c r="H155" s="42"/>
      <c r="I155" s="42"/>
      <c r="J155" s="42"/>
      <c r="K155" s="42"/>
      <c r="L155" s="33"/>
    </row>
  </sheetData>
  <sheetProtection algorithmName="SHA-512" hashValue="lQ3WoZxbXkAFUYNtQ3l8yvjBqECsYvmRad2SmEG4Sh7B28l2LDctveFajwg3t/AgSJVyMsXMqxUY/MrFXuVNZw==" saltValue="4RHRugWoXpMiNQMXMKyIpcm9ti5LE5yeQalmt9omZcteprN/EWRvNeQhdrmF3pRWuKjPtLIgW/zZMftcGl/IxA==" spinCount="100000" sheet="1" objects="1" scenarios="1" formatColumns="0" formatRows="0" autoFilter="0"/>
  <autoFilter ref="C85:K154" xr:uid="{00000000-0009-0000-0000-000014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1400-000000000000}"/>
    <hyperlink ref="F94" r:id="rId2" xr:uid="{00000000-0004-0000-1400-000001000000}"/>
    <hyperlink ref="F98" r:id="rId3" xr:uid="{00000000-0004-0000-1400-000002000000}"/>
    <hyperlink ref="F102" r:id="rId4" xr:uid="{00000000-0004-0000-1400-000003000000}"/>
    <hyperlink ref="F107" r:id="rId5" xr:uid="{00000000-0004-0000-1400-000004000000}"/>
    <hyperlink ref="F115" r:id="rId6" xr:uid="{00000000-0004-0000-1400-000005000000}"/>
    <hyperlink ref="F120" r:id="rId7" xr:uid="{00000000-0004-0000-1400-000006000000}"/>
    <hyperlink ref="F128" r:id="rId8" xr:uid="{00000000-0004-0000-1400-000007000000}"/>
    <hyperlink ref="F132" r:id="rId9" xr:uid="{00000000-0004-0000-1400-000008000000}"/>
    <hyperlink ref="F135" r:id="rId10" xr:uid="{00000000-0004-0000-1400-000009000000}"/>
    <hyperlink ref="F138" r:id="rId11" xr:uid="{00000000-0004-0000-1400-00000A000000}"/>
    <hyperlink ref="F141" r:id="rId12" xr:uid="{00000000-0004-0000-1400-00000B000000}"/>
    <hyperlink ref="F146" r:id="rId13" xr:uid="{00000000-0004-0000-1400-00000C000000}"/>
    <hyperlink ref="F150" r:id="rId14" xr:uid="{00000000-0004-0000-1400-00000D000000}"/>
    <hyperlink ref="F154" r:id="rId15" xr:uid="{00000000-0004-0000-1400-00000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B2:BM94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18" t="s">
        <v>135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" customHeight="1">
      <c r="B4" s="21"/>
      <c r="D4" s="22" t="s">
        <v>144</v>
      </c>
      <c r="L4" s="21"/>
      <c r="M4" s="90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584" t="str">
        <f>'Rekapitulace stavby'!K6</f>
        <v>Stavební úpravy č.p. 11, kú Lhotky - Změna užívání, přístavba a půdní vestavba</v>
      </c>
      <c r="F7" s="585"/>
      <c r="G7" s="585"/>
      <c r="H7" s="585"/>
      <c r="L7" s="21"/>
    </row>
    <row r="8" spans="2:46" s="1" customFormat="1" ht="12" customHeight="1">
      <c r="B8" s="33"/>
      <c r="D8" s="28" t="s">
        <v>145</v>
      </c>
      <c r="L8" s="33"/>
    </row>
    <row r="9" spans="2:46" s="1" customFormat="1" ht="16.5" customHeight="1">
      <c r="B9" s="33"/>
      <c r="E9" s="545" t="s">
        <v>4937</v>
      </c>
      <c r="F9" s="583"/>
      <c r="G9" s="583"/>
      <c r="H9" s="583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49" t="str">
        <f>'Rekapitulace stavby'!AN8</f>
        <v>4. 2. 2025</v>
      </c>
      <c r="L12" s="33"/>
    </row>
    <row r="13" spans="2:46" s="1" customFormat="1" ht="10.95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19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29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586" t="str">
        <f>'Rekapitulace stavby'!E14</f>
        <v>Vyplň údaj</v>
      </c>
      <c r="F18" s="557"/>
      <c r="G18" s="557"/>
      <c r="H18" s="557"/>
      <c r="I18" s="28" t="s">
        <v>28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31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32</v>
      </c>
      <c r="I21" s="28" t="s">
        <v>28</v>
      </c>
      <c r="J21" s="26" t="s">
        <v>19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34</v>
      </c>
      <c r="I23" s="28" t="s">
        <v>26</v>
      </c>
      <c r="J23" s="26" t="s">
        <v>35</v>
      </c>
      <c r="L23" s="33"/>
    </row>
    <row r="24" spans="2:12" s="1" customFormat="1" ht="18" customHeight="1">
      <c r="B24" s="33"/>
      <c r="E24" s="26" t="s">
        <v>36</v>
      </c>
      <c r="I24" s="28" t="s">
        <v>28</v>
      </c>
      <c r="J24" s="26" t="s">
        <v>37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38</v>
      </c>
      <c r="L26" s="33"/>
    </row>
    <row r="27" spans="2:12" s="7" customFormat="1" ht="16.5" customHeight="1">
      <c r="B27" s="91"/>
      <c r="E27" s="562" t="s">
        <v>19</v>
      </c>
      <c r="F27" s="562"/>
      <c r="G27" s="562"/>
      <c r="H27" s="562"/>
      <c r="L27" s="91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0"/>
      <c r="E29" s="50"/>
      <c r="F29" s="50"/>
      <c r="G29" s="50"/>
      <c r="H29" s="50"/>
      <c r="I29" s="50"/>
      <c r="J29" s="50"/>
      <c r="K29" s="50"/>
      <c r="L29" s="33"/>
    </row>
    <row r="30" spans="2:12" s="1" customFormat="1" ht="25.35" customHeight="1">
      <c r="B30" s="33"/>
      <c r="D30" s="92" t="s">
        <v>40</v>
      </c>
      <c r="J30" s="62">
        <f>ROUND(J83, 2)</f>
        <v>0</v>
      </c>
      <c r="L30" s="33"/>
    </row>
    <row r="31" spans="2:12" s="1" customFormat="1" ht="6.9" customHeight="1">
      <c r="B31" s="33"/>
      <c r="D31" s="50"/>
      <c r="E31" s="50"/>
      <c r="F31" s="50"/>
      <c r="G31" s="50"/>
      <c r="H31" s="50"/>
      <c r="I31" s="50"/>
      <c r="J31" s="50"/>
      <c r="K31" s="50"/>
      <c r="L31" s="33"/>
    </row>
    <row r="32" spans="2:12" s="1" customFormat="1" ht="14.4" customHeight="1">
      <c r="B32" s="33"/>
      <c r="F32" s="93" t="s">
        <v>42</v>
      </c>
      <c r="I32" s="93" t="s">
        <v>41</v>
      </c>
      <c r="J32" s="93" t="s">
        <v>43</v>
      </c>
      <c r="L32" s="33"/>
    </row>
    <row r="33" spans="2:12" s="1" customFormat="1" ht="14.4" customHeight="1">
      <c r="B33" s="33"/>
      <c r="D33" s="94" t="s">
        <v>44</v>
      </c>
      <c r="E33" s="28" t="s">
        <v>45</v>
      </c>
      <c r="F33" s="82">
        <f>ROUND((SUM(BE83:BE93)),  2)</f>
        <v>0</v>
      </c>
      <c r="I33" s="95">
        <v>0.21</v>
      </c>
      <c r="J33" s="82">
        <f>ROUND(((SUM(BE83:BE93))*I33),  2)</f>
        <v>0</v>
      </c>
      <c r="L33" s="33"/>
    </row>
    <row r="34" spans="2:12" s="1" customFormat="1" ht="14.4" customHeight="1">
      <c r="B34" s="33"/>
      <c r="E34" s="28" t="s">
        <v>46</v>
      </c>
      <c r="F34" s="82">
        <f>ROUND((SUM(BF83:BF93)),  2)</f>
        <v>0</v>
      </c>
      <c r="I34" s="95">
        <v>0.12</v>
      </c>
      <c r="J34" s="82">
        <f>ROUND(((SUM(BF83:BF93))*I34),  2)</f>
        <v>0</v>
      </c>
      <c r="L34" s="33"/>
    </row>
    <row r="35" spans="2:12" s="1" customFormat="1" ht="14.4" hidden="1" customHeight="1">
      <c r="B35" s="33"/>
      <c r="E35" s="28" t="s">
        <v>47</v>
      </c>
      <c r="F35" s="82">
        <f>ROUND((SUM(BG83:BG93)),  2)</f>
        <v>0</v>
      </c>
      <c r="I35" s="95">
        <v>0.21</v>
      </c>
      <c r="J35" s="82">
        <f>0</f>
        <v>0</v>
      </c>
      <c r="L35" s="33"/>
    </row>
    <row r="36" spans="2:12" s="1" customFormat="1" ht="14.4" hidden="1" customHeight="1">
      <c r="B36" s="33"/>
      <c r="E36" s="28" t="s">
        <v>48</v>
      </c>
      <c r="F36" s="82">
        <f>ROUND((SUM(BH83:BH93)),  2)</f>
        <v>0</v>
      </c>
      <c r="I36" s="95">
        <v>0.12</v>
      </c>
      <c r="J36" s="82">
        <f>0</f>
        <v>0</v>
      </c>
      <c r="L36" s="33"/>
    </row>
    <row r="37" spans="2:12" s="1" customFormat="1" ht="14.4" hidden="1" customHeight="1">
      <c r="B37" s="33"/>
      <c r="E37" s="28" t="s">
        <v>49</v>
      </c>
      <c r="F37" s="82">
        <f>ROUND((SUM(BI83:BI93)),  2)</f>
        <v>0</v>
      </c>
      <c r="I37" s="95">
        <v>0</v>
      </c>
      <c r="J37" s="82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6"/>
      <c r="D39" s="97" t="s">
        <v>50</v>
      </c>
      <c r="E39" s="53"/>
      <c r="F39" s="53"/>
      <c r="G39" s="98" t="s">
        <v>51</v>
      </c>
      <c r="H39" s="99" t="s">
        <v>52</v>
      </c>
      <c r="I39" s="53"/>
      <c r="J39" s="100">
        <f>SUM(J30:J37)</f>
        <v>0</v>
      </c>
      <c r="K39" s="101"/>
      <c r="L39" s="33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3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3"/>
    </row>
    <row r="45" spans="2:12" s="1" customFormat="1" ht="24.9" customHeight="1">
      <c r="B45" s="33"/>
      <c r="C45" s="22" t="s">
        <v>149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26.25" customHeight="1">
      <c r="B48" s="33"/>
      <c r="E48" s="584" t="str">
        <f>E7</f>
        <v>Stavební úpravy č.p. 11, kú Lhotky - Změna užívání, přístavba a půdní vestavba</v>
      </c>
      <c r="F48" s="585"/>
      <c r="G48" s="585"/>
      <c r="H48" s="585"/>
      <c r="L48" s="33"/>
    </row>
    <row r="49" spans="2:47" s="1" customFormat="1" ht="12" customHeight="1">
      <c r="B49" s="33"/>
      <c r="C49" s="28" t="s">
        <v>145</v>
      </c>
      <c r="L49" s="33"/>
    </row>
    <row r="50" spans="2:47" s="1" customFormat="1" ht="16.5" customHeight="1">
      <c r="B50" s="33"/>
      <c r="E50" s="545" t="str">
        <f>E9</f>
        <v>VRN - Vedlejší rozpočtové náklady</v>
      </c>
      <c r="F50" s="583"/>
      <c r="G50" s="583"/>
      <c r="H50" s="583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kú Lhotky, p.č. 1,56/1,191,202 a st.č. 16 KN</v>
      </c>
      <c r="I52" s="28" t="s">
        <v>23</v>
      </c>
      <c r="J52" s="49" t="str">
        <f>IF(J12="","",J12)</f>
        <v>4. 2. 2025</v>
      </c>
      <c r="L52" s="33"/>
    </row>
    <row r="53" spans="2:47" s="1" customFormat="1" ht="6.9" customHeight="1">
      <c r="B53" s="33"/>
      <c r="L53" s="33"/>
    </row>
    <row r="54" spans="2:47" s="1" customFormat="1" ht="40.200000000000003" customHeight="1">
      <c r="B54" s="33"/>
      <c r="C54" s="28" t="s">
        <v>25</v>
      </c>
      <c r="F54" s="26" t="str">
        <f>E15</f>
        <v>Obec Kramolna, Kramolna 172, 547 01 Náchod</v>
      </c>
      <c r="I54" s="28" t="s">
        <v>31</v>
      </c>
      <c r="J54" s="31" t="str">
        <f>E21</f>
        <v>Ing. arch. Pavel Hejzlar, Riegrova 194, Náchod</v>
      </c>
      <c r="L54" s="33"/>
    </row>
    <row r="55" spans="2:47" s="1" customFormat="1" ht="15.15" customHeight="1">
      <c r="B55" s="33"/>
      <c r="C55" s="28" t="s">
        <v>29</v>
      </c>
      <c r="F55" s="26" t="str">
        <f>IF(E18="","",E18)</f>
        <v>Vyplň údaj</v>
      </c>
      <c r="I55" s="28" t="s">
        <v>34</v>
      </c>
      <c r="J55" s="31" t="str">
        <f>E24</f>
        <v>BACing s.r.o.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2" t="s">
        <v>150</v>
      </c>
      <c r="D57" s="96"/>
      <c r="E57" s="96"/>
      <c r="F57" s="96"/>
      <c r="G57" s="96"/>
      <c r="H57" s="96"/>
      <c r="I57" s="96"/>
      <c r="J57" s="103" t="s">
        <v>151</v>
      </c>
      <c r="K57" s="96"/>
      <c r="L57" s="33"/>
    </row>
    <row r="58" spans="2:47" s="1" customFormat="1" ht="10.35" customHeight="1">
      <c r="B58" s="33"/>
      <c r="L58" s="33"/>
    </row>
    <row r="59" spans="2:47" s="1" customFormat="1" ht="22.95" customHeight="1">
      <c r="B59" s="33"/>
      <c r="C59" s="104" t="s">
        <v>72</v>
      </c>
      <c r="J59" s="62">
        <f>J83</f>
        <v>0</v>
      </c>
      <c r="L59" s="33"/>
      <c r="AU59" s="18" t="s">
        <v>152</v>
      </c>
    </row>
    <row r="60" spans="2:47" s="8" customFormat="1" ht="24.9" customHeight="1">
      <c r="B60" s="105"/>
      <c r="D60" s="106" t="s">
        <v>4937</v>
      </c>
      <c r="E60" s="107"/>
      <c r="F60" s="107"/>
      <c r="G60" s="107"/>
      <c r="H60" s="107"/>
      <c r="I60" s="107"/>
      <c r="J60" s="108">
        <f>J84</f>
        <v>0</v>
      </c>
      <c r="L60" s="105"/>
    </row>
    <row r="61" spans="2:47" s="9" customFormat="1" ht="19.95" customHeight="1">
      <c r="B61" s="109"/>
      <c r="D61" s="110" t="s">
        <v>4938</v>
      </c>
      <c r="E61" s="111"/>
      <c r="F61" s="111"/>
      <c r="G61" s="111"/>
      <c r="H61" s="111"/>
      <c r="I61" s="111"/>
      <c r="J61" s="112">
        <f>J85</f>
        <v>0</v>
      </c>
      <c r="L61" s="109"/>
    </row>
    <row r="62" spans="2:47" s="9" customFormat="1" ht="19.95" customHeight="1">
      <c r="B62" s="109"/>
      <c r="D62" s="110" t="s">
        <v>4939</v>
      </c>
      <c r="E62" s="111"/>
      <c r="F62" s="111"/>
      <c r="G62" s="111"/>
      <c r="H62" s="111"/>
      <c r="I62" s="111"/>
      <c r="J62" s="112">
        <f>J88</f>
        <v>0</v>
      </c>
      <c r="L62" s="109"/>
    </row>
    <row r="63" spans="2:47" s="9" customFormat="1" ht="19.95" customHeight="1">
      <c r="B63" s="109"/>
      <c r="D63" s="110" t="s">
        <v>4940</v>
      </c>
      <c r="E63" s="111"/>
      <c r="F63" s="111"/>
      <c r="G63" s="111"/>
      <c r="H63" s="111"/>
      <c r="I63" s="111"/>
      <c r="J63" s="112">
        <f>J91</f>
        <v>0</v>
      </c>
      <c r="L63" s="109"/>
    </row>
    <row r="64" spans="2:47" s="1" customFormat="1" ht="21.75" customHeight="1">
      <c r="B64" s="33"/>
      <c r="L64" s="33"/>
    </row>
    <row r="65" spans="2:12" s="1" customFormat="1" ht="6.9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3"/>
    </row>
    <row r="69" spans="2:12" s="1" customFormat="1" ht="6.9" customHeight="1"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33"/>
    </row>
    <row r="70" spans="2:12" s="1" customFormat="1" ht="24.9" customHeight="1">
      <c r="B70" s="33"/>
      <c r="C70" s="22" t="s">
        <v>172</v>
      </c>
      <c r="L70" s="33"/>
    </row>
    <row r="71" spans="2:12" s="1" customFormat="1" ht="6.9" customHeight="1">
      <c r="B71" s="33"/>
      <c r="L71" s="33"/>
    </row>
    <row r="72" spans="2:12" s="1" customFormat="1" ht="12" customHeight="1">
      <c r="B72" s="33"/>
      <c r="C72" s="28" t="s">
        <v>16</v>
      </c>
      <c r="L72" s="33"/>
    </row>
    <row r="73" spans="2:12" s="1" customFormat="1" ht="26.25" customHeight="1">
      <c r="B73" s="33"/>
      <c r="E73" s="584" t="str">
        <f>E7</f>
        <v>Stavební úpravy č.p. 11, kú Lhotky - Změna užívání, přístavba a půdní vestavba</v>
      </c>
      <c r="F73" s="585"/>
      <c r="G73" s="585"/>
      <c r="H73" s="585"/>
      <c r="L73" s="33"/>
    </row>
    <row r="74" spans="2:12" s="1" customFormat="1" ht="12" customHeight="1">
      <c r="B74" s="33"/>
      <c r="C74" s="28" t="s">
        <v>145</v>
      </c>
      <c r="L74" s="33"/>
    </row>
    <row r="75" spans="2:12" s="1" customFormat="1" ht="16.5" customHeight="1">
      <c r="B75" s="33"/>
      <c r="E75" s="545" t="str">
        <f>E9</f>
        <v>VRN - Vedlejší rozpočtové náklady</v>
      </c>
      <c r="F75" s="583"/>
      <c r="G75" s="583"/>
      <c r="H75" s="583"/>
      <c r="L75" s="33"/>
    </row>
    <row r="76" spans="2:12" s="1" customFormat="1" ht="6.9" customHeight="1">
      <c r="B76" s="33"/>
      <c r="L76" s="33"/>
    </row>
    <row r="77" spans="2:12" s="1" customFormat="1" ht="12" customHeight="1">
      <c r="B77" s="33"/>
      <c r="C77" s="28" t="s">
        <v>21</v>
      </c>
      <c r="F77" s="26" t="str">
        <f>F12</f>
        <v>kú Lhotky, p.č. 1,56/1,191,202 a st.č. 16 KN</v>
      </c>
      <c r="I77" s="28" t="s">
        <v>23</v>
      </c>
      <c r="J77" s="49" t="str">
        <f>IF(J12="","",J12)</f>
        <v>4. 2. 2025</v>
      </c>
      <c r="L77" s="33"/>
    </row>
    <row r="78" spans="2:12" s="1" customFormat="1" ht="6.9" customHeight="1">
      <c r="B78" s="33"/>
      <c r="L78" s="33"/>
    </row>
    <row r="79" spans="2:12" s="1" customFormat="1" ht="40.200000000000003" customHeight="1">
      <c r="B79" s="33"/>
      <c r="C79" s="28" t="s">
        <v>25</v>
      </c>
      <c r="F79" s="26" t="str">
        <f>E15</f>
        <v>Obec Kramolna, Kramolna 172, 547 01 Náchod</v>
      </c>
      <c r="I79" s="28" t="s">
        <v>31</v>
      </c>
      <c r="J79" s="31" t="str">
        <f>E21</f>
        <v>Ing. arch. Pavel Hejzlar, Riegrova 194, Náchod</v>
      </c>
      <c r="L79" s="33"/>
    </row>
    <row r="80" spans="2:12" s="1" customFormat="1" ht="15.15" customHeight="1">
      <c r="B80" s="33"/>
      <c r="C80" s="28" t="s">
        <v>29</v>
      </c>
      <c r="F80" s="26" t="str">
        <f>IF(E18="","",E18)</f>
        <v>Vyplň údaj</v>
      </c>
      <c r="I80" s="28" t="s">
        <v>34</v>
      </c>
      <c r="J80" s="31" t="str">
        <f>E24</f>
        <v>BACing s.r.o.</v>
      </c>
      <c r="L80" s="33"/>
    </row>
    <row r="81" spans="2:65" s="1" customFormat="1" ht="10.35" customHeight="1">
      <c r="B81" s="33"/>
      <c r="L81" s="33"/>
    </row>
    <row r="82" spans="2:65" s="10" customFormat="1" ht="29.25" customHeight="1">
      <c r="B82" s="113"/>
      <c r="C82" s="114" t="s">
        <v>173</v>
      </c>
      <c r="D82" s="115" t="s">
        <v>59</v>
      </c>
      <c r="E82" s="115" t="s">
        <v>55</v>
      </c>
      <c r="F82" s="115" t="s">
        <v>56</v>
      </c>
      <c r="G82" s="115" t="s">
        <v>174</v>
      </c>
      <c r="H82" s="115" t="s">
        <v>175</v>
      </c>
      <c r="I82" s="115" t="s">
        <v>176</v>
      </c>
      <c r="J82" s="115" t="s">
        <v>151</v>
      </c>
      <c r="K82" s="116" t="s">
        <v>177</v>
      </c>
      <c r="L82" s="113"/>
      <c r="M82" s="55" t="s">
        <v>19</v>
      </c>
      <c r="N82" s="56" t="s">
        <v>44</v>
      </c>
      <c r="O82" s="56" t="s">
        <v>178</v>
      </c>
      <c r="P82" s="56" t="s">
        <v>179</v>
      </c>
      <c r="Q82" s="56" t="s">
        <v>180</v>
      </c>
      <c r="R82" s="56" t="s">
        <v>181</v>
      </c>
      <c r="S82" s="56" t="s">
        <v>182</v>
      </c>
      <c r="T82" s="57" t="s">
        <v>183</v>
      </c>
    </row>
    <row r="83" spans="2:65" s="1" customFormat="1" ht="22.95" customHeight="1">
      <c r="B83" s="33"/>
      <c r="C83" s="60" t="s">
        <v>184</v>
      </c>
      <c r="J83" s="117">
        <f>BK83</f>
        <v>0</v>
      </c>
      <c r="L83" s="33"/>
      <c r="M83" s="58"/>
      <c r="N83" s="50"/>
      <c r="O83" s="50"/>
      <c r="P83" s="118">
        <f>P84</f>
        <v>0</v>
      </c>
      <c r="Q83" s="50"/>
      <c r="R83" s="118">
        <f>R84</f>
        <v>0</v>
      </c>
      <c r="S83" s="50"/>
      <c r="T83" s="119">
        <f>T84</f>
        <v>0</v>
      </c>
      <c r="AT83" s="18" t="s">
        <v>73</v>
      </c>
      <c r="AU83" s="18" t="s">
        <v>152</v>
      </c>
      <c r="BK83" s="120">
        <f>BK84</f>
        <v>0</v>
      </c>
    </row>
    <row r="84" spans="2:65" s="11" customFormat="1" ht="25.95" customHeight="1">
      <c r="B84" s="121"/>
      <c r="D84" s="122" t="s">
        <v>73</v>
      </c>
      <c r="E84" s="123" t="s">
        <v>133</v>
      </c>
      <c r="F84" s="123" t="s">
        <v>134</v>
      </c>
      <c r="I84" s="124"/>
      <c r="J84" s="125">
        <f>BK84</f>
        <v>0</v>
      </c>
      <c r="L84" s="121"/>
      <c r="M84" s="126"/>
      <c r="P84" s="127">
        <f>P85+P88+P91</f>
        <v>0</v>
      </c>
      <c r="R84" s="127">
        <f>R85+R88+R91</f>
        <v>0</v>
      </c>
      <c r="T84" s="128">
        <f>T85+T88+T91</f>
        <v>0</v>
      </c>
      <c r="AR84" s="122" t="s">
        <v>219</v>
      </c>
      <c r="AT84" s="129" t="s">
        <v>73</v>
      </c>
      <c r="AU84" s="129" t="s">
        <v>74</v>
      </c>
      <c r="AY84" s="122" t="s">
        <v>187</v>
      </c>
      <c r="BK84" s="130">
        <f>BK85+BK88+BK91</f>
        <v>0</v>
      </c>
    </row>
    <row r="85" spans="2:65" s="11" customFormat="1" ht="22.95" customHeight="1">
      <c r="B85" s="121"/>
      <c r="D85" s="122" t="s">
        <v>73</v>
      </c>
      <c r="E85" s="131" t="s">
        <v>4941</v>
      </c>
      <c r="F85" s="131" t="s">
        <v>4942</v>
      </c>
      <c r="I85" s="124"/>
      <c r="J85" s="132">
        <f>BK85</f>
        <v>0</v>
      </c>
      <c r="L85" s="121"/>
      <c r="M85" s="126"/>
      <c r="P85" s="127">
        <f>SUM(P86:P87)</f>
        <v>0</v>
      </c>
      <c r="R85" s="127">
        <f>SUM(R86:R87)</f>
        <v>0</v>
      </c>
      <c r="T85" s="128">
        <f>SUM(T86:T87)</f>
        <v>0</v>
      </c>
      <c r="AR85" s="122" t="s">
        <v>219</v>
      </c>
      <c r="AT85" s="129" t="s">
        <v>73</v>
      </c>
      <c r="AU85" s="129" t="s">
        <v>81</v>
      </c>
      <c r="AY85" s="122" t="s">
        <v>187</v>
      </c>
      <c r="BK85" s="130">
        <f>SUM(BK86:BK87)</f>
        <v>0</v>
      </c>
    </row>
    <row r="86" spans="2:65" s="1" customFormat="1" ht="16.5" customHeight="1">
      <c r="B86" s="33"/>
      <c r="C86" s="133" t="s">
        <v>81</v>
      </c>
      <c r="D86" s="133" t="s">
        <v>189</v>
      </c>
      <c r="E86" s="134" t="s">
        <v>4943</v>
      </c>
      <c r="F86" s="135" t="s">
        <v>4944</v>
      </c>
      <c r="G86" s="136" t="s">
        <v>4945</v>
      </c>
      <c r="H86" s="137">
        <v>1</v>
      </c>
      <c r="I86" s="138"/>
      <c r="J86" s="139">
        <f>ROUND(I86*H86,2)</f>
        <v>0</v>
      </c>
      <c r="K86" s="135" t="s">
        <v>4946</v>
      </c>
      <c r="L86" s="33"/>
      <c r="M86" s="140" t="s">
        <v>19</v>
      </c>
      <c r="N86" s="141" t="s">
        <v>46</v>
      </c>
      <c r="P86" s="142">
        <f>O86*H86</f>
        <v>0</v>
      </c>
      <c r="Q86" s="142">
        <v>0</v>
      </c>
      <c r="R86" s="142">
        <f>Q86*H86</f>
        <v>0</v>
      </c>
      <c r="S86" s="142">
        <v>0</v>
      </c>
      <c r="T86" s="143">
        <f>S86*H86</f>
        <v>0</v>
      </c>
      <c r="AR86" s="144" t="s">
        <v>4947</v>
      </c>
      <c r="AT86" s="144" t="s">
        <v>189</v>
      </c>
      <c r="AU86" s="144" t="s">
        <v>87</v>
      </c>
      <c r="AY86" s="18" t="s">
        <v>187</v>
      </c>
      <c r="BE86" s="145">
        <f>IF(N86="základní",J86,0)</f>
        <v>0</v>
      </c>
      <c r="BF86" s="145">
        <f>IF(N86="snížená",J86,0)</f>
        <v>0</v>
      </c>
      <c r="BG86" s="145">
        <f>IF(N86="zákl. přenesená",J86,0)</f>
        <v>0</v>
      </c>
      <c r="BH86" s="145">
        <f>IF(N86="sníž. přenesená",J86,0)</f>
        <v>0</v>
      </c>
      <c r="BI86" s="145">
        <f>IF(N86="nulová",J86,0)</f>
        <v>0</v>
      </c>
      <c r="BJ86" s="18" t="s">
        <v>87</v>
      </c>
      <c r="BK86" s="145">
        <f>ROUND(I86*H86,2)</f>
        <v>0</v>
      </c>
      <c r="BL86" s="18" t="s">
        <v>4947</v>
      </c>
      <c r="BM86" s="144" t="s">
        <v>4948</v>
      </c>
    </row>
    <row r="87" spans="2:65" s="1" customFormat="1">
      <c r="B87" s="33"/>
      <c r="D87" s="146" t="s">
        <v>199</v>
      </c>
      <c r="F87" s="147" t="s">
        <v>4949</v>
      </c>
      <c r="I87" s="148"/>
      <c r="L87" s="33"/>
      <c r="M87" s="149"/>
      <c r="T87" s="52"/>
      <c r="AT87" s="18" t="s">
        <v>199</v>
      </c>
      <c r="AU87" s="18" t="s">
        <v>87</v>
      </c>
    </row>
    <row r="88" spans="2:65" s="11" customFormat="1" ht="22.95" customHeight="1">
      <c r="B88" s="121"/>
      <c r="D88" s="122" t="s">
        <v>73</v>
      </c>
      <c r="E88" s="131" t="s">
        <v>4950</v>
      </c>
      <c r="F88" s="131" t="s">
        <v>4951</v>
      </c>
      <c r="I88" s="124"/>
      <c r="J88" s="132">
        <f>BK88</f>
        <v>0</v>
      </c>
      <c r="L88" s="121"/>
      <c r="M88" s="126"/>
      <c r="P88" s="127">
        <f>SUM(P89:P90)</f>
        <v>0</v>
      </c>
      <c r="R88" s="127">
        <f>SUM(R89:R90)</f>
        <v>0</v>
      </c>
      <c r="T88" s="128">
        <f>SUM(T89:T90)</f>
        <v>0</v>
      </c>
      <c r="AR88" s="122" t="s">
        <v>219</v>
      </c>
      <c r="AT88" s="129" t="s">
        <v>73</v>
      </c>
      <c r="AU88" s="129" t="s">
        <v>81</v>
      </c>
      <c r="AY88" s="122" t="s">
        <v>187</v>
      </c>
      <c r="BK88" s="130">
        <f>SUM(BK89:BK90)</f>
        <v>0</v>
      </c>
    </row>
    <row r="89" spans="2:65" s="1" customFormat="1" ht="16.5" customHeight="1">
      <c r="B89" s="33"/>
      <c r="C89" s="133" t="s">
        <v>87</v>
      </c>
      <c r="D89" s="133" t="s">
        <v>189</v>
      </c>
      <c r="E89" s="134" t="s">
        <v>4952</v>
      </c>
      <c r="F89" s="135" t="s">
        <v>4951</v>
      </c>
      <c r="G89" s="136" t="s">
        <v>4945</v>
      </c>
      <c r="H89" s="137">
        <v>1</v>
      </c>
      <c r="I89" s="138"/>
      <c r="J89" s="139">
        <f>ROUND(I89*H89,2)</f>
        <v>0</v>
      </c>
      <c r="K89" s="135" t="s">
        <v>4946</v>
      </c>
      <c r="L89" s="33"/>
      <c r="M89" s="140" t="s">
        <v>19</v>
      </c>
      <c r="N89" s="141" t="s">
        <v>46</v>
      </c>
      <c r="P89" s="142">
        <f>O89*H89</f>
        <v>0</v>
      </c>
      <c r="Q89" s="142">
        <v>0</v>
      </c>
      <c r="R89" s="142">
        <f>Q89*H89</f>
        <v>0</v>
      </c>
      <c r="S89" s="142">
        <v>0</v>
      </c>
      <c r="T89" s="143">
        <f>S89*H89</f>
        <v>0</v>
      </c>
      <c r="AR89" s="144" t="s">
        <v>4947</v>
      </c>
      <c r="AT89" s="144" t="s">
        <v>189</v>
      </c>
      <c r="AU89" s="144" t="s">
        <v>87</v>
      </c>
      <c r="AY89" s="18" t="s">
        <v>187</v>
      </c>
      <c r="BE89" s="145">
        <f>IF(N89="základní",J89,0)</f>
        <v>0</v>
      </c>
      <c r="BF89" s="145">
        <f>IF(N89="snížená",J89,0)</f>
        <v>0</v>
      </c>
      <c r="BG89" s="145">
        <f>IF(N89="zákl. přenesená",J89,0)</f>
        <v>0</v>
      </c>
      <c r="BH89" s="145">
        <f>IF(N89="sníž. přenesená",J89,0)</f>
        <v>0</v>
      </c>
      <c r="BI89" s="145">
        <f>IF(N89="nulová",J89,0)</f>
        <v>0</v>
      </c>
      <c r="BJ89" s="18" t="s">
        <v>87</v>
      </c>
      <c r="BK89" s="145">
        <f>ROUND(I89*H89,2)</f>
        <v>0</v>
      </c>
      <c r="BL89" s="18" t="s">
        <v>4947</v>
      </c>
      <c r="BM89" s="144" t="s">
        <v>4953</v>
      </c>
    </row>
    <row r="90" spans="2:65" s="1" customFormat="1">
      <c r="B90" s="33"/>
      <c r="D90" s="146" t="s">
        <v>199</v>
      </c>
      <c r="F90" s="147" t="s">
        <v>4954</v>
      </c>
      <c r="I90" s="148"/>
      <c r="L90" s="33"/>
      <c r="M90" s="149"/>
      <c r="T90" s="52"/>
      <c r="AT90" s="18" t="s">
        <v>199</v>
      </c>
      <c r="AU90" s="18" t="s">
        <v>87</v>
      </c>
    </row>
    <row r="91" spans="2:65" s="11" customFormat="1" ht="22.95" customHeight="1">
      <c r="B91" s="121"/>
      <c r="D91" s="122" t="s">
        <v>73</v>
      </c>
      <c r="E91" s="131" t="s">
        <v>4955</v>
      </c>
      <c r="F91" s="131" t="s">
        <v>4956</v>
      </c>
      <c r="I91" s="124"/>
      <c r="J91" s="132">
        <f>BK91</f>
        <v>0</v>
      </c>
      <c r="L91" s="121"/>
      <c r="M91" s="126"/>
      <c r="P91" s="127">
        <f>SUM(P92:P93)</f>
        <v>0</v>
      </c>
      <c r="R91" s="127">
        <f>SUM(R92:R93)</f>
        <v>0</v>
      </c>
      <c r="T91" s="128">
        <f>SUM(T92:T93)</f>
        <v>0</v>
      </c>
      <c r="AR91" s="122" t="s">
        <v>219</v>
      </c>
      <c r="AT91" s="129" t="s">
        <v>73</v>
      </c>
      <c r="AU91" s="129" t="s">
        <v>81</v>
      </c>
      <c r="AY91" s="122" t="s">
        <v>187</v>
      </c>
      <c r="BK91" s="130">
        <f>SUM(BK92:BK93)</f>
        <v>0</v>
      </c>
    </row>
    <row r="92" spans="2:65" s="1" customFormat="1" ht="16.5" customHeight="1">
      <c r="B92" s="33"/>
      <c r="C92" s="133" t="s">
        <v>96</v>
      </c>
      <c r="D92" s="133" t="s">
        <v>189</v>
      </c>
      <c r="E92" s="134" t="s">
        <v>4957</v>
      </c>
      <c r="F92" s="135" t="s">
        <v>4958</v>
      </c>
      <c r="G92" s="136" t="s">
        <v>4945</v>
      </c>
      <c r="H92" s="137">
        <v>1</v>
      </c>
      <c r="I92" s="138"/>
      <c r="J92" s="139">
        <f>ROUND(I92*H92,2)</f>
        <v>0</v>
      </c>
      <c r="K92" s="135" t="s">
        <v>4946</v>
      </c>
      <c r="L92" s="33"/>
      <c r="M92" s="140" t="s">
        <v>19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4947</v>
      </c>
      <c r="AT92" s="144" t="s">
        <v>189</v>
      </c>
      <c r="AU92" s="144" t="s">
        <v>87</v>
      </c>
      <c r="AY92" s="18" t="s">
        <v>187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8" t="s">
        <v>87</v>
      </c>
      <c r="BK92" s="145">
        <f>ROUND(I92*H92,2)</f>
        <v>0</v>
      </c>
      <c r="BL92" s="18" t="s">
        <v>4947</v>
      </c>
      <c r="BM92" s="144" t="s">
        <v>4959</v>
      </c>
    </row>
    <row r="93" spans="2:65" s="1" customFormat="1">
      <c r="B93" s="33"/>
      <c r="D93" s="146" t="s">
        <v>199</v>
      </c>
      <c r="F93" s="147" t="s">
        <v>4960</v>
      </c>
      <c r="I93" s="148"/>
      <c r="L93" s="33"/>
      <c r="M93" s="200"/>
      <c r="N93" s="197"/>
      <c r="O93" s="197"/>
      <c r="P93" s="197"/>
      <c r="Q93" s="197"/>
      <c r="R93" s="197"/>
      <c r="S93" s="197"/>
      <c r="T93" s="201"/>
      <c r="AT93" s="18" t="s">
        <v>199</v>
      </c>
      <c r="AU93" s="18" t="s">
        <v>87</v>
      </c>
    </row>
    <row r="94" spans="2:65" s="1" customFormat="1" ht="6.9" customHeight="1"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33"/>
    </row>
  </sheetData>
  <sheetProtection algorithmName="SHA-512" hashValue="tSjpCP3OxMTQ63OCXf1zW0RvS3rFEur93R5xyq5KDj5LaF+JcpGgnT8exC+FCRXHanXZhDVHPIZZ2fCMMpD0JA==" saltValue="IS0turWLliANj6iha2Kb0EijamzkIpBRe9+wQJANV632DsBlpJh1JwvdmxnTpqaxuDd9aNgpC6hjj7h2nqGa2Q==" spinCount="100000" sheet="1" objects="1" scenarios="1" formatColumns="0" formatRows="0" autoFilter="0"/>
  <autoFilter ref="C82:K93" xr:uid="{00000000-0009-0000-0000-000015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1500-000000000000}"/>
    <hyperlink ref="F90" r:id="rId2" xr:uid="{00000000-0004-0000-1500-000001000000}"/>
    <hyperlink ref="F93" r:id="rId3" xr:uid="{00000000-0004-0000-15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B1:H1305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25" customWidth="1"/>
    <col min="4" max="4" width="75.85546875" customWidth="1"/>
    <col min="5" max="5" width="13.28515625" customWidth="1"/>
    <col min="6" max="6" width="20" customWidth="1"/>
    <col min="7" max="7" width="1.7109375" customWidth="1"/>
    <col min="8" max="8" width="8.28515625" customWidth="1"/>
  </cols>
  <sheetData>
    <row r="1" spans="2:8" ht="11.25" customHeight="1"/>
    <row r="2" spans="2:8" ht="36.9" customHeight="1"/>
    <row r="3" spans="2:8" ht="6.9" customHeight="1">
      <c r="B3" s="19"/>
      <c r="C3" s="20"/>
      <c r="D3" s="20"/>
      <c r="E3" s="20"/>
      <c r="F3" s="20"/>
      <c r="G3" s="20"/>
      <c r="H3" s="21"/>
    </row>
    <row r="4" spans="2:8" ht="24.9" customHeight="1">
      <c r="B4" s="21"/>
      <c r="C4" s="22" t="s">
        <v>4961</v>
      </c>
      <c r="H4" s="21"/>
    </row>
    <row r="5" spans="2:8" ht="12" customHeight="1">
      <c r="B5" s="21"/>
      <c r="C5" s="25" t="s">
        <v>13</v>
      </c>
      <c r="D5" s="562" t="s">
        <v>14</v>
      </c>
      <c r="E5" s="558"/>
      <c r="F5" s="558"/>
      <c r="H5" s="21"/>
    </row>
    <row r="6" spans="2:8" ht="36.9" customHeight="1">
      <c r="B6" s="21"/>
      <c r="C6" s="27" t="s">
        <v>16</v>
      </c>
      <c r="D6" s="559" t="s">
        <v>17</v>
      </c>
      <c r="E6" s="558"/>
      <c r="F6" s="558"/>
      <c r="H6" s="21"/>
    </row>
    <row r="7" spans="2:8" ht="16.5" customHeight="1">
      <c r="B7" s="21"/>
      <c r="C7" s="28" t="s">
        <v>23</v>
      </c>
      <c r="D7" s="49" t="str">
        <f>'Rekapitulace stavby'!AN8</f>
        <v>4. 2. 2025</v>
      </c>
      <c r="H7" s="21"/>
    </row>
    <row r="8" spans="2:8" s="1" customFormat="1" ht="10.95" customHeight="1">
      <c r="B8" s="33"/>
      <c r="H8" s="33"/>
    </row>
    <row r="9" spans="2:8" s="10" customFormat="1" ht="29.25" customHeight="1">
      <c r="B9" s="113"/>
      <c r="C9" s="114" t="s">
        <v>55</v>
      </c>
      <c r="D9" s="115" t="s">
        <v>56</v>
      </c>
      <c r="E9" s="115" t="s">
        <v>174</v>
      </c>
      <c r="F9" s="116" t="s">
        <v>4962</v>
      </c>
      <c r="H9" s="113"/>
    </row>
    <row r="10" spans="2:8" s="1" customFormat="1" ht="26.4" customHeight="1">
      <c r="B10" s="33"/>
      <c r="C10" s="202" t="s">
        <v>78</v>
      </c>
      <c r="D10" s="202" t="s">
        <v>79</v>
      </c>
      <c r="H10" s="33"/>
    </row>
    <row r="11" spans="2:8" s="1" customFormat="1" ht="24">
      <c r="B11" s="33"/>
      <c r="C11" s="203" t="s">
        <v>136</v>
      </c>
      <c r="D11" s="204" t="s">
        <v>137</v>
      </c>
      <c r="E11" s="205" t="s">
        <v>138</v>
      </c>
      <c r="F11" s="206">
        <v>56.838999999999999</v>
      </c>
      <c r="H11" s="33"/>
    </row>
    <row r="12" spans="2:8" s="1" customFormat="1" ht="26.4" customHeight="1">
      <c r="B12" s="33"/>
      <c r="C12" s="202" t="s">
        <v>4963</v>
      </c>
      <c r="D12" s="202" t="s">
        <v>85</v>
      </c>
      <c r="H12" s="33"/>
    </row>
    <row r="13" spans="2:8" s="1" customFormat="1" ht="24">
      <c r="B13" s="33"/>
      <c r="C13" s="203" t="s">
        <v>136</v>
      </c>
      <c r="D13" s="204" t="s">
        <v>137</v>
      </c>
      <c r="E13" s="205" t="s">
        <v>138</v>
      </c>
      <c r="F13" s="206">
        <v>56.838999999999999</v>
      </c>
      <c r="H13" s="33"/>
    </row>
    <row r="14" spans="2:8" s="1" customFormat="1" ht="16.95" customHeight="1">
      <c r="B14" s="33"/>
      <c r="C14" s="207" t="s">
        <v>4964</v>
      </c>
      <c r="H14" s="33"/>
    </row>
    <row r="15" spans="2:8" s="1" customFormat="1" ht="16.95" customHeight="1">
      <c r="B15" s="33"/>
      <c r="C15" s="208" t="s">
        <v>391</v>
      </c>
      <c r="D15" s="208" t="s">
        <v>4965</v>
      </c>
      <c r="E15" s="18" t="s">
        <v>138</v>
      </c>
      <c r="F15" s="209">
        <v>56.838999999999999</v>
      </c>
      <c r="H15" s="33"/>
    </row>
    <row r="16" spans="2:8" s="1" customFormat="1" ht="24">
      <c r="B16" s="33"/>
      <c r="C16" s="203" t="s">
        <v>140</v>
      </c>
      <c r="D16" s="204" t="s">
        <v>141</v>
      </c>
      <c r="E16" s="205" t="s">
        <v>142</v>
      </c>
      <c r="F16" s="206">
        <v>29.669</v>
      </c>
      <c r="H16" s="33"/>
    </row>
    <row r="17" spans="2:8" s="1" customFormat="1" ht="16.95" customHeight="1">
      <c r="B17" s="33"/>
      <c r="C17" s="208" t="s">
        <v>19</v>
      </c>
      <c r="D17" s="208" t="s">
        <v>202</v>
      </c>
      <c r="E17" s="18" t="s">
        <v>19</v>
      </c>
      <c r="F17" s="209">
        <v>0</v>
      </c>
      <c r="H17" s="33"/>
    </row>
    <row r="18" spans="2:8" s="1" customFormat="1" ht="16.95" customHeight="1">
      <c r="B18" s="33"/>
      <c r="C18" s="208" t="s">
        <v>19</v>
      </c>
      <c r="D18" s="208" t="s">
        <v>203</v>
      </c>
      <c r="E18" s="18" t="s">
        <v>19</v>
      </c>
      <c r="F18" s="209">
        <v>21.475000000000001</v>
      </c>
      <c r="H18" s="33"/>
    </row>
    <row r="19" spans="2:8" s="1" customFormat="1" ht="16.95" customHeight="1">
      <c r="B19" s="33"/>
      <c r="C19" s="208" t="s">
        <v>19</v>
      </c>
      <c r="D19" s="208" t="s">
        <v>205</v>
      </c>
      <c r="E19" s="18" t="s">
        <v>19</v>
      </c>
      <c r="F19" s="209">
        <v>4.8959999999999999</v>
      </c>
      <c r="H19" s="33"/>
    </row>
    <row r="20" spans="2:8" s="1" customFormat="1" ht="16.95" customHeight="1">
      <c r="B20" s="33"/>
      <c r="C20" s="208" t="s">
        <v>19</v>
      </c>
      <c r="D20" s="208" t="s">
        <v>206</v>
      </c>
      <c r="E20" s="18" t="s">
        <v>19</v>
      </c>
      <c r="F20" s="209">
        <v>3.298</v>
      </c>
      <c r="H20" s="33"/>
    </row>
    <row r="21" spans="2:8" s="1" customFormat="1" ht="16.95" customHeight="1">
      <c r="B21" s="33"/>
      <c r="C21" s="208" t="s">
        <v>140</v>
      </c>
      <c r="D21" s="208" t="s">
        <v>207</v>
      </c>
      <c r="E21" s="18" t="s">
        <v>19</v>
      </c>
      <c r="F21" s="209">
        <v>29.669</v>
      </c>
      <c r="H21" s="33"/>
    </row>
    <row r="22" spans="2:8" s="1" customFormat="1" ht="16.95" customHeight="1">
      <c r="B22" s="33"/>
      <c r="C22" s="207" t="s">
        <v>4964</v>
      </c>
      <c r="H22" s="33"/>
    </row>
    <row r="23" spans="2:8" s="1" customFormat="1" ht="16.95" customHeight="1">
      <c r="B23" s="33"/>
      <c r="C23" s="208" t="s">
        <v>195</v>
      </c>
      <c r="D23" s="208" t="s">
        <v>141</v>
      </c>
      <c r="E23" s="18" t="s">
        <v>142</v>
      </c>
      <c r="F23" s="209">
        <v>29.669</v>
      </c>
      <c r="H23" s="33"/>
    </row>
    <row r="24" spans="2:8" s="1" customFormat="1" ht="20.399999999999999">
      <c r="B24" s="33"/>
      <c r="C24" s="208" t="s">
        <v>215</v>
      </c>
      <c r="D24" s="208" t="s">
        <v>4966</v>
      </c>
      <c r="E24" s="18" t="s">
        <v>142</v>
      </c>
      <c r="F24" s="209">
        <v>29.669</v>
      </c>
      <c r="H24" s="33"/>
    </row>
    <row r="25" spans="2:8" s="1" customFormat="1" ht="20.399999999999999">
      <c r="B25" s="33"/>
      <c r="C25" s="208" t="s">
        <v>220</v>
      </c>
      <c r="D25" s="208" t="s">
        <v>4967</v>
      </c>
      <c r="E25" s="18" t="s">
        <v>142</v>
      </c>
      <c r="F25" s="209">
        <v>29.669</v>
      </c>
      <c r="H25" s="33"/>
    </row>
    <row r="26" spans="2:8" s="1" customFormat="1" ht="16.95" customHeight="1">
      <c r="B26" s="33"/>
      <c r="C26" s="208" t="s">
        <v>225</v>
      </c>
      <c r="D26" s="208" t="s">
        <v>4968</v>
      </c>
      <c r="E26" s="18" t="s">
        <v>142</v>
      </c>
      <c r="F26" s="209">
        <v>29.669</v>
      </c>
      <c r="H26" s="33"/>
    </row>
    <row r="27" spans="2:8" s="1" customFormat="1" ht="26.4" customHeight="1">
      <c r="B27" s="33"/>
      <c r="C27" s="202" t="s">
        <v>4969</v>
      </c>
      <c r="D27" s="202" t="s">
        <v>85</v>
      </c>
      <c r="H27" s="33"/>
    </row>
    <row r="28" spans="2:8" s="1" customFormat="1" ht="16.95" customHeight="1">
      <c r="B28" s="33"/>
      <c r="C28" s="203" t="s">
        <v>1060</v>
      </c>
      <c r="D28" s="204" t="s">
        <v>1061</v>
      </c>
      <c r="E28" s="205" t="s">
        <v>384</v>
      </c>
      <c r="F28" s="206">
        <v>131.17500000000001</v>
      </c>
      <c r="H28" s="33"/>
    </row>
    <row r="29" spans="2:8" s="1" customFormat="1" ht="16.95" customHeight="1">
      <c r="B29" s="33"/>
      <c r="C29" s="208" t="s">
        <v>19</v>
      </c>
      <c r="D29" s="208" t="s">
        <v>1590</v>
      </c>
      <c r="E29" s="18" t="s">
        <v>19</v>
      </c>
      <c r="F29" s="209">
        <v>0</v>
      </c>
      <c r="H29" s="33"/>
    </row>
    <row r="30" spans="2:8" s="1" customFormat="1" ht="16.95" customHeight="1">
      <c r="B30" s="33"/>
      <c r="C30" s="208" t="s">
        <v>19</v>
      </c>
      <c r="D30" s="208" t="s">
        <v>1548</v>
      </c>
      <c r="E30" s="18" t="s">
        <v>19</v>
      </c>
      <c r="F30" s="209">
        <v>0</v>
      </c>
      <c r="H30" s="33"/>
    </row>
    <row r="31" spans="2:8" s="1" customFormat="1" ht="20.399999999999999">
      <c r="B31" s="33"/>
      <c r="C31" s="208" t="s">
        <v>19</v>
      </c>
      <c r="D31" s="208" t="s">
        <v>1591</v>
      </c>
      <c r="E31" s="18" t="s">
        <v>19</v>
      </c>
      <c r="F31" s="209">
        <v>51.034999999999997</v>
      </c>
      <c r="H31" s="33"/>
    </row>
    <row r="32" spans="2:8" s="1" customFormat="1" ht="20.399999999999999">
      <c r="B32" s="33"/>
      <c r="C32" s="208" t="s">
        <v>19</v>
      </c>
      <c r="D32" s="208" t="s">
        <v>1592</v>
      </c>
      <c r="E32" s="18" t="s">
        <v>19</v>
      </c>
      <c r="F32" s="209">
        <v>36.049999999999997</v>
      </c>
      <c r="H32" s="33"/>
    </row>
    <row r="33" spans="2:8" s="1" customFormat="1" ht="16.95" customHeight="1">
      <c r="B33" s="33"/>
      <c r="C33" s="208" t="s">
        <v>19</v>
      </c>
      <c r="D33" s="208" t="s">
        <v>1551</v>
      </c>
      <c r="E33" s="18" t="s">
        <v>19</v>
      </c>
      <c r="F33" s="209">
        <v>0</v>
      </c>
      <c r="H33" s="33"/>
    </row>
    <row r="34" spans="2:8" s="1" customFormat="1" ht="16.95" customHeight="1">
      <c r="B34" s="33"/>
      <c r="C34" s="208" t="s">
        <v>19</v>
      </c>
      <c r="D34" s="208" t="s">
        <v>1593</v>
      </c>
      <c r="E34" s="18" t="s">
        <v>19</v>
      </c>
      <c r="F34" s="209">
        <v>29.93</v>
      </c>
      <c r="H34" s="33"/>
    </row>
    <row r="35" spans="2:8" s="1" customFormat="1" ht="16.95" customHeight="1">
      <c r="B35" s="33"/>
      <c r="C35" s="208" t="s">
        <v>19</v>
      </c>
      <c r="D35" s="208" t="s">
        <v>1091</v>
      </c>
      <c r="E35" s="18" t="s">
        <v>19</v>
      </c>
      <c r="F35" s="209">
        <v>0</v>
      </c>
      <c r="H35" s="33"/>
    </row>
    <row r="36" spans="2:8" s="1" customFormat="1" ht="16.95" customHeight="1">
      <c r="B36" s="33"/>
      <c r="C36" s="208" t="s">
        <v>19</v>
      </c>
      <c r="D36" s="208" t="s">
        <v>1594</v>
      </c>
      <c r="E36" s="18" t="s">
        <v>19</v>
      </c>
      <c r="F36" s="209">
        <v>14.16</v>
      </c>
      <c r="H36" s="33"/>
    </row>
    <row r="37" spans="2:8" s="1" customFormat="1" ht="16.95" customHeight="1">
      <c r="B37" s="33"/>
      <c r="C37" s="208" t="s">
        <v>1060</v>
      </c>
      <c r="D37" s="208" t="s">
        <v>204</v>
      </c>
      <c r="E37" s="18" t="s">
        <v>19</v>
      </c>
      <c r="F37" s="209">
        <v>131.17500000000001</v>
      </c>
      <c r="H37" s="33"/>
    </row>
    <row r="38" spans="2:8" s="1" customFormat="1" ht="16.95" customHeight="1">
      <c r="B38" s="33"/>
      <c r="C38" s="207" t="s">
        <v>4964</v>
      </c>
      <c r="H38" s="33"/>
    </row>
    <row r="39" spans="2:8" s="1" customFormat="1" ht="16.95" customHeight="1">
      <c r="B39" s="33"/>
      <c r="C39" s="208" t="s">
        <v>1586</v>
      </c>
      <c r="D39" s="208" t="s">
        <v>4970</v>
      </c>
      <c r="E39" s="18" t="s">
        <v>384</v>
      </c>
      <c r="F39" s="209">
        <v>292.39499999999998</v>
      </c>
      <c r="H39" s="33"/>
    </row>
    <row r="40" spans="2:8" s="1" customFormat="1" ht="16.95" customHeight="1">
      <c r="B40" s="33"/>
      <c r="C40" s="208" t="s">
        <v>1610</v>
      </c>
      <c r="D40" s="208" t="s">
        <v>1611</v>
      </c>
      <c r="E40" s="18" t="s">
        <v>384</v>
      </c>
      <c r="F40" s="209">
        <v>137.73400000000001</v>
      </c>
      <c r="H40" s="33"/>
    </row>
    <row r="41" spans="2:8" s="1" customFormat="1" ht="24">
      <c r="B41" s="33"/>
      <c r="C41" s="203" t="s">
        <v>873</v>
      </c>
      <c r="D41" s="204" t="s">
        <v>874</v>
      </c>
      <c r="E41" s="205" t="s">
        <v>138</v>
      </c>
      <c r="F41" s="206">
        <v>50.1</v>
      </c>
      <c r="H41" s="33"/>
    </row>
    <row r="42" spans="2:8" s="1" customFormat="1" ht="16.95" customHeight="1">
      <c r="B42" s="33"/>
      <c r="C42" s="208" t="s">
        <v>19</v>
      </c>
      <c r="D42" s="208" t="s">
        <v>251</v>
      </c>
      <c r="E42" s="18" t="s">
        <v>19</v>
      </c>
      <c r="F42" s="209">
        <v>0</v>
      </c>
      <c r="H42" s="33"/>
    </row>
    <row r="43" spans="2:8" s="1" customFormat="1" ht="16.95" customHeight="1">
      <c r="B43" s="33"/>
      <c r="C43" s="208" t="s">
        <v>19</v>
      </c>
      <c r="D43" s="208" t="s">
        <v>1834</v>
      </c>
      <c r="E43" s="18" t="s">
        <v>19</v>
      </c>
      <c r="F43" s="209">
        <v>11.9</v>
      </c>
      <c r="H43" s="33"/>
    </row>
    <row r="44" spans="2:8" s="1" customFormat="1" ht="16.95" customHeight="1">
      <c r="B44" s="33"/>
      <c r="C44" s="208" t="s">
        <v>19</v>
      </c>
      <c r="D44" s="208" t="s">
        <v>1835</v>
      </c>
      <c r="E44" s="18" t="s">
        <v>19</v>
      </c>
      <c r="F44" s="209">
        <v>6.3</v>
      </c>
      <c r="H44" s="33"/>
    </row>
    <row r="45" spans="2:8" s="1" customFormat="1" ht="16.95" customHeight="1">
      <c r="B45" s="33"/>
      <c r="C45" s="208" t="s">
        <v>19</v>
      </c>
      <c r="D45" s="208" t="s">
        <v>1836</v>
      </c>
      <c r="E45" s="18" t="s">
        <v>19</v>
      </c>
      <c r="F45" s="209">
        <v>7.1</v>
      </c>
      <c r="H45" s="33"/>
    </row>
    <row r="46" spans="2:8" s="1" customFormat="1" ht="16.95" customHeight="1">
      <c r="B46" s="33"/>
      <c r="C46" s="208" t="s">
        <v>19</v>
      </c>
      <c r="D46" s="208" t="s">
        <v>2637</v>
      </c>
      <c r="E46" s="18" t="s">
        <v>19</v>
      </c>
      <c r="F46" s="209">
        <v>2.8</v>
      </c>
      <c r="H46" s="33"/>
    </row>
    <row r="47" spans="2:8" s="1" customFormat="1" ht="16.95" customHeight="1">
      <c r="B47" s="33"/>
      <c r="C47" s="208" t="s">
        <v>19</v>
      </c>
      <c r="D47" s="208" t="s">
        <v>1247</v>
      </c>
      <c r="E47" s="18" t="s">
        <v>19</v>
      </c>
      <c r="F47" s="209">
        <v>0</v>
      </c>
      <c r="H47" s="33"/>
    </row>
    <row r="48" spans="2:8" s="1" customFormat="1" ht="16.95" customHeight="1">
      <c r="B48" s="33"/>
      <c r="C48" s="208" t="s">
        <v>19</v>
      </c>
      <c r="D48" s="208" t="s">
        <v>1845</v>
      </c>
      <c r="E48" s="18" t="s">
        <v>19</v>
      </c>
      <c r="F48" s="209">
        <v>7.5</v>
      </c>
      <c r="H48" s="33"/>
    </row>
    <row r="49" spans="2:8" s="1" customFormat="1" ht="16.95" customHeight="1">
      <c r="B49" s="33"/>
      <c r="C49" s="208" t="s">
        <v>19</v>
      </c>
      <c r="D49" s="208" t="s">
        <v>1847</v>
      </c>
      <c r="E49" s="18" t="s">
        <v>19</v>
      </c>
      <c r="F49" s="209">
        <v>8</v>
      </c>
      <c r="H49" s="33"/>
    </row>
    <row r="50" spans="2:8" s="1" customFormat="1" ht="16.95" customHeight="1">
      <c r="B50" s="33"/>
      <c r="C50" s="208" t="s">
        <v>19</v>
      </c>
      <c r="D50" s="208" t="s">
        <v>1851</v>
      </c>
      <c r="E50" s="18" t="s">
        <v>19</v>
      </c>
      <c r="F50" s="209">
        <v>6.5</v>
      </c>
      <c r="H50" s="33"/>
    </row>
    <row r="51" spans="2:8" s="1" customFormat="1" ht="16.95" customHeight="1">
      <c r="B51" s="33"/>
      <c r="C51" s="208" t="s">
        <v>873</v>
      </c>
      <c r="D51" s="208" t="s">
        <v>207</v>
      </c>
      <c r="E51" s="18" t="s">
        <v>19</v>
      </c>
      <c r="F51" s="209">
        <v>50.1</v>
      </c>
      <c r="H51" s="33"/>
    </row>
    <row r="52" spans="2:8" s="1" customFormat="1" ht="16.95" customHeight="1">
      <c r="B52" s="33"/>
      <c r="C52" s="207" t="s">
        <v>4964</v>
      </c>
      <c r="H52" s="33"/>
    </row>
    <row r="53" spans="2:8" s="1" customFormat="1" ht="20.399999999999999">
      <c r="B53" s="33"/>
      <c r="C53" s="208" t="s">
        <v>3223</v>
      </c>
      <c r="D53" s="208" t="s">
        <v>4971</v>
      </c>
      <c r="E53" s="18" t="s">
        <v>138</v>
      </c>
      <c r="F53" s="209">
        <v>50.1</v>
      </c>
      <c r="H53" s="33"/>
    </row>
    <row r="54" spans="2:8" s="1" customFormat="1" ht="16.95" customHeight="1">
      <c r="B54" s="33"/>
      <c r="C54" s="208" t="s">
        <v>3189</v>
      </c>
      <c r="D54" s="208" t="s">
        <v>4972</v>
      </c>
      <c r="E54" s="18" t="s">
        <v>138</v>
      </c>
      <c r="F54" s="209">
        <v>125.3</v>
      </c>
      <c r="H54" s="33"/>
    </row>
    <row r="55" spans="2:8" s="1" customFormat="1" ht="16.95" customHeight="1">
      <c r="B55" s="33"/>
      <c r="C55" s="208" t="s">
        <v>3243</v>
      </c>
      <c r="D55" s="208" t="s">
        <v>4973</v>
      </c>
      <c r="E55" s="18" t="s">
        <v>138</v>
      </c>
      <c r="F55" s="209">
        <v>50.1</v>
      </c>
      <c r="H55" s="33"/>
    </row>
    <row r="56" spans="2:8" s="1" customFormat="1" ht="16.95" customHeight="1">
      <c r="B56" s="33"/>
      <c r="C56" s="208" t="s">
        <v>3265</v>
      </c>
      <c r="D56" s="208" t="s">
        <v>4974</v>
      </c>
      <c r="E56" s="18" t="s">
        <v>138</v>
      </c>
      <c r="F56" s="209">
        <v>125.3</v>
      </c>
      <c r="H56" s="33"/>
    </row>
    <row r="57" spans="2:8" s="1" customFormat="1" ht="24">
      <c r="B57" s="33"/>
      <c r="C57" s="203" t="s">
        <v>876</v>
      </c>
      <c r="D57" s="204" t="s">
        <v>877</v>
      </c>
      <c r="E57" s="205" t="s">
        <v>138</v>
      </c>
      <c r="F57" s="206">
        <v>75.2</v>
      </c>
      <c r="H57" s="33"/>
    </row>
    <row r="58" spans="2:8" s="1" customFormat="1" ht="16.95" customHeight="1">
      <c r="B58" s="33"/>
      <c r="C58" s="208" t="s">
        <v>19</v>
      </c>
      <c r="D58" s="208" t="s">
        <v>251</v>
      </c>
      <c r="E58" s="18" t="s">
        <v>19</v>
      </c>
      <c r="F58" s="209">
        <v>0</v>
      </c>
      <c r="H58" s="33"/>
    </row>
    <row r="59" spans="2:8" s="1" customFormat="1" ht="16.95" customHeight="1">
      <c r="B59" s="33"/>
      <c r="C59" s="208" t="s">
        <v>19</v>
      </c>
      <c r="D59" s="208" t="s">
        <v>1396</v>
      </c>
      <c r="E59" s="18" t="s">
        <v>19</v>
      </c>
      <c r="F59" s="209">
        <v>30</v>
      </c>
      <c r="H59" s="33"/>
    </row>
    <row r="60" spans="2:8" s="1" customFormat="1" ht="16.95" customHeight="1">
      <c r="B60" s="33"/>
      <c r="C60" s="208" t="s">
        <v>19</v>
      </c>
      <c r="D60" s="208" t="s">
        <v>1397</v>
      </c>
      <c r="E60" s="18" t="s">
        <v>19</v>
      </c>
      <c r="F60" s="209">
        <v>17.5</v>
      </c>
      <c r="H60" s="33"/>
    </row>
    <row r="61" spans="2:8" s="1" customFormat="1" ht="16.95" customHeight="1">
      <c r="B61" s="33"/>
      <c r="C61" s="208" t="s">
        <v>19</v>
      </c>
      <c r="D61" s="208" t="s">
        <v>1398</v>
      </c>
      <c r="E61" s="18" t="s">
        <v>19</v>
      </c>
      <c r="F61" s="209">
        <v>1.2</v>
      </c>
      <c r="H61" s="33"/>
    </row>
    <row r="62" spans="2:8" s="1" customFormat="1" ht="16.95" customHeight="1">
      <c r="B62" s="33"/>
      <c r="C62" s="208" t="s">
        <v>19</v>
      </c>
      <c r="D62" s="208" t="s">
        <v>3237</v>
      </c>
      <c r="E62" s="18" t="s">
        <v>19</v>
      </c>
      <c r="F62" s="209">
        <v>10.4</v>
      </c>
      <c r="H62" s="33"/>
    </row>
    <row r="63" spans="2:8" s="1" customFormat="1" ht="16.95" customHeight="1">
      <c r="B63" s="33"/>
      <c r="C63" s="208" t="s">
        <v>19</v>
      </c>
      <c r="D63" s="208" t="s">
        <v>3238</v>
      </c>
      <c r="E63" s="18" t="s">
        <v>19</v>
      </c>
      <c r="F63" s="209">
        <v>16.100000000000001</v>
      </c>
      <c r="H63" s="33"/>
    </row>
    <row r="64" spans="2:8" s="1" customFormat="1" ht="16.95" customHeight="1">
      <c r="B64" s="33"/>
      <c r="C64" s="208" t="s">
        <v>876</v>
      </c>
      <c r="D64" s="208" t="s">
        <v>207</v>
      </c>
      <c r="E64" s="18" t="s">
        <v>19</v>
      </c>
      <c r="F64" s="209">
        <v>75.2</v>
      </c>
      <c r="H64" s="33"/>
    </row>
    <row r="65" spans="2:8" s="1" customFormat="1" ht="16.95" customHeight="1">
      <c r="B65" s="33"/>
      <c r="C65" s="207" t="s">
        <v>4964</v>
      </c>
      <c r="H65" s="33"/>
    </row>
    <row r="66" spans="2:8" s="1" customFormat="1" ht="20.399999999999999">
      <c r="B66" s="33"/>
      <c r="C66" s="208" t="s">
        <v>3233</v>
      </c>
      <c r="D66" s="208" t="s">
        <v>4975</v>
      </c>
      <c r="E66" s="18" t="s">
        <v>138</v>
      </c>
      <c r="F66" s="209">
        <v>75.2</v>
      </c>
      <c r="H66" s="33"/>
    </row>
    <row r="67" spans="2:8" s="1" customFormat="1" ht="16.95" customHeight="1">
      <c r="B67" s="33"/>
      <c r="C67" s="208" t="s">
        <v>3189</v>
      </c>
      <c r="D67" s="208" t="s">
        <v>4972</v>
      </c>
      <c r="E67" s="18" t="s">
        <v>138</v>
      </c>
      <c r="F67" s="209">
        <v>125.3</v>
      </c>
      <c r="H67" s="33"/>
    </row>
    <row r="68" spans="2:8" s="1" customFormat="1" ht="16.95" customHeight="1">
      <c r="B68" s="33"/>
      <c r="C68" s="208" t="s">
        <v>3265</v>
      </c>
      <c r="D68" s="208" t="s">
        <v>4974</v>
      </c>
      <c r="E68" s="18" t="s">
        <v>138</v>
      </c>
      <c r="F68" s="209">
        <v>125.3</v>
      </c>
      <c r="H68" s="33"/>
    </row>
    <row r="69" spans="2:8" s="1" customFormat="1" ht="24">
      <c r="B69" s="33"/>
      <c r="C69" s="203" t="s">
        <v>1038</v>
      </c>
      <c r="D69" s="204" t="s">
        <v>1039</v>
      </c>
      <c r="E69" s="205" t="s">
        <v>138</v>
      </c>
      <c r="F69" s="206">
        <v>310.322</v>
      </c>
      <c r="H69" s="33"/>
    </row>
    <row r="70" spans="2:8" s="1" customFormat="1" ht="16.95" customHeight="1">
      <c r="B70" s="33"/>
      <c r="C70" s="208" t="s">
        <v>19</v>
      </c>
      <c r="D70" s="208" t="s">
        <v>1514</v>
      </c>
      <c r="E70" s="18" t="s">
        <v>19</v>
      </c>
      <c r="F70" s="209">
        <v>0</v>
      </c>
      <c r="H70" s="33"/>
    </row>
    <row r="71" spans="2:8" s="1" customFormat="1" ht="16.95" customHeight="1">
      <c r="B71" s="33"/>
      <c r="C71" s="208" t="s">
        <v>19</v>
      </c>
      <c r="D71" s="208" t="s">
        <v>1541</v>
      </c>
      <c r="E71" s="18" t="s">
        <v>19</v>
      </c>
      <c r="F71" s="209">
        <v>106.167</v>
      </c>
      <c r="H71" s="33"/>
    </row>
    <row r="72" spans="2:8" s="1" customFormat="1" ht="16.95" customHeight="1">
      <c r="B72" s="33"/>
      <c r="C72" s="208" t="s">
        <v>19</v>
      </c>
      <c r="D72" s="208" t="s">
        <v>1542</v>
      </c>
      <c r="E72" s="18" t="s">
        <v>19</v>
      </c>
      <c r="F72" s="209">
        <v>53.762</v>
      </c>
      <c r="H72" s="33"/>
    </row>
    <row r="73" spans="2:8" s="1" customFormat="1" ht="16.95" customHeight="1">
      <c r="B73" s="33"/>
      <c r="C73" s="208" t="s">
        <v>19</v>
      </c>
      <c r="D73" s="208" t="s">
        <v>1543</v>
      </c>
      <c r="E73" s="18" t="s">
        <v>19</v>
      </c>
      <c r="F73" s="209">
        <v>42.978999999999999</v>
      </c>
      <c r="H73" s="33"/>
    </row>
    <row r="74" spans="2:8" s="1" customFormat="1" ht="16.95" customHeight="1">
      <c r="B74" s="33"/>
      <c r="C74" s="208" t="s">
        <v>19</v>
      </c>
      <c r="D74" s="208" t="s">
        <v>1544</v>
      </c>
      <c r="E74" s="18" t="s">
        <v>19</v>
      </c>
      <c r="F74" s="209">
        <v>45.743000000000002</v>
      </c>
      <c r="H74" s="33"/>
    </row>
    <row r="75" spans="2:8" s="1" customFormat="1" ht="16.95" customHeight="1">
      <c r="B75" s="33"/>
      <c r="C75" s="208" t="s">
        <v>19</v>
      </c>
      <c r="D75" s="208" t="s">
        <v>1545</v>
      </c>
      <c r="E75" s="18" t="s">
        <v>19</v>
      </c>
      <c r="F75" s="209">
        <v>39.088999999999999</v>
      </c>
      <c r="H75" s="33"/>
    </row>
    <row r="76" spans="2:8" s="1" customFormat="1" ht="16.95" customHeight="1">
      <c r="B76" s="33"/>
      <c r="C76" s="208" t="s">
        <v>19</v>
      </c>
      <c r="D76" s="208" t="s">
        <v>1542</v>
      </c>
      <c r="E76" s="18" t="s">
        <v>19</v>
      </c>
      <c r="F76" s="209">
        <v>53.762</v>
      </c>
      <c r="H76" s="33"/>
    </row>
    <row r="77" spans="2:8" s="1" customFormat="1" ht="16.95" customHeight="1">
      <c r="B77" s="33"/>
      <c r="C77" s="208" t="s">
        <v>19</v>
      </c>
      <c r="D77" s="208" t="s">
        <v>1546</v>
      </c>
      <c r="E77" s="18" t="s">
        <v>19</v>
      </c>
      <c r="F77" s="209">
        <v>16.803000000000001</v>
      </c>
      <c r="H77" s="33"/>
    </row>
    <row r="78" spans="2:8" s="1" customFormat="1" ht="16.95" customHeight="1">
      <c r="B78" s="33"/>
      <c r="C78" s="208" t="s">
        <v>19</v>
      </c>
      <c r="D78" s="208" t="s">
        <v>1547</v>
      </c>
      <c r="E78" s="18" t="s">
        <v>19</v>
      </c>
      <c r="F78" s="209">
        <v>0</v>
      </c>
      <c r="H78" s="33"/>
    </row>
    <row r="79" spans="2:8" s="1" customFormat="1" ht="16.95" customHeight="1">
      <c r="B79" s="33"/>
      <c r="C79" s="208" t="s">
        <v>19</v>
      </c>
      <c r="D79" s="208" t="s">
        <v>1548</v>
      </c>
      <c r="E79" s="18" t="s">
        <v>19</v>
      </c>
      <c r="F79" s="209">
        <v>0</v>
      </c>
      <c r="H79" s="33"/>
    </row>
    <row r="80" spans="2:8" s="1" customFormat="1" ht="30.6">
      <c r="B80" s="33"/>
      <c r="C80" s="208" t="s">
        <v>19</v>
      </c>
      <c r="D80" s="208" t="s">
        <v>1549</v>
      </c>
      <c r="E80" s="18" t="s">
        <v>19</v>
      </c>
      <c r="F80" s="209">
        <v>-27.4</v>
      </c>
      <c r="H80" s="33"/>
    </row>
    <row r="81" spans="2:8" s="1" customFormat="1" ht="16.95" customHeight="1">
      <c r="B81" s="33"/>
      <c r="C81" s="208" t="s">
        <v>19</v>
      </c>
      <c r="D81" s="208" t="s">
        <v>1550</v>
      </c>
      <c r="E81" s="18" t="s">
        <v>19</v>
      </c>
      <c r="F81" s="209">
        <v>-9.5839999999999996</v>
      </c>
      <c r="H81" s="33"/>
    </row>
    <row r="82" spans="2:8" s="1" customFormat="1" ht="16.95" customHeight="1">
      <c r="B82" s="33"/>
      <c r="C82" s="208" t="s">
        <v>19</v>
      </c>
      <c r="D82" s="208" t="s">
        <v>1551</v>
      </c>
      <c r="E82" s="18" t="s">
        <v>19</v>
      </c>
      <c r="F82" s="209">
        <v>0</v>
      </c>
      <c r="H82" s="33"/>
    </row>
    <row r="83" spans="2:8" s="1" customFormat="1" ht="16.95" customHeight="1">
      <c r="B83" s="33"/>
      <c r="C83" s="208" t="s">
        <v>19</v>
      </c>
      <c r="D83" s="208" t="s">
        <v>1552</v>
      </c>
      <c r="E83" s="18" t="s">
        <v>19</v>
      </c>
      <c r="F83" s="209">
        <v>-10.999000000000001</v>
      </c>
      <c r="H83" s="33"/>
    </row>
    <row r="84" spans="2:8" s="1" customFormat="1" ht="16.95" customHeight="1">
      <c r="B84" s="33"/>
      <c r="C84" s="208" t="s">
        <v>1038</v>
      </c>
      <c r="D84" s="208" t="s">
        <v>207</v>
      </c>
      <c r="E84" s="18" t="s">
        <v>19</v>
      </c>
      <c r="F84" s="209">
        <v>310.322</v>
      </c>
      <c r="H84" s="33"/>
    </row>
    <row r="85" spans="2:8" s="1" customFormat="1" ht="16.95" customHeight="1">
      <c r="B85" s="33"/>
      <c r="C85" s="207" t="s">
        <v>4964</v>
      </c>
      <c r="H85" s="33"/>
    </row>
    <row r="86" spans="2:8" s="1" customFormat="1" ht="20.399999999999999">
      <c r="B86" s="33"/>
      <c r="C86" s="208" t="s">
        <v>1537</v>
      </c>
      <c r="D86" s="208" t="s">
        <v>4976</v>
      </c>
      <c r="E86" s="18" t="s">
        <v>138</v>
      </c>
      <c r="F86" s="209">
        <v>310.322</v>
      </c>
      <c r="H86" s="33"/>
    </row>
    <row r="87" spans="2:8" s="1" customFormat="1" ht="20.399999999999999">
      <c r="B87" s="33"/>
      <c r="C87" s="208" t="s">
        <v>1565</v>
      </c>
      <c r="D87" s="208" t="s">
        <v>4977</v>
      </c>
      <c r="E87" s="18" t="s">
        <v>138</v>
      </c>
      <c r="F87" s="209">
        <v>522.73299999999995</v>
      </c>
      <c r="H87" s="33"/>
    </row>
    <row r="88" spans="2:8" s="1" customFormat="1" ht="20.399999999999999">
      <c r="B88" s="33"/>
      <c r="C88" s="208" t="s">
        <v>1570</v>
      </c>
      <c r="D88" s="208" t="s">
        <v>4978</v>
      </c>
      <c r="E88" s="18" t="s">
        <v>138</v>
      </c>
      <c r="F88" s="209">
        <v>522.73299999999995</v>
      </c>
      <c r="H88" s="33"/>
    </row>
    <row r="89" spans="2:8" s="1" customFormat="1" ht="16.95" customHeight="1">
      <c r="B89" s="33"/>
      <c r="C89" s="208" t="s">
        <v>1633</v>
      </c>
      <c r="D89" s="208" t="s">
        <v>4979</v>
      </c>
      <c r="E89" s="18" t="s">
        <v>138</v>
      </c>
      <c r="F89" s="209">
        <v>399.72699999999998</v>
      </c>
      <c r="H89" s="33"/>
    </row>
    <row r="90" spans="2:8" s="1" customFormat="1" ht="16.95" customHeight="1">
      <c r="B90" s="33"/>
      <c r="C90" s="208" t="s">
        <v>1650</v>
      </c>
      <c r="D90" s="208" t="s">
        <v>4980</v>
      </c>
      <c r="E90" s="18" t="s">
        <v>138</v>
      </c>
      <c r="F90" s="209">
        <v>522.73299999999995</v>
      </c>
      <c r="H90" s="33"/>
    </row>
    <row r="91" spans="2:8" s="1" customFormat="1" ht="24">
      <c r="B91" s="33"/>
      <c r="C91" s="203" t="s">
        <v>1041</v>
      </c>
      <c r="D91" s="204" t="s">
        <v>1039</v>
      </c>
      <c r="E91" s="205" t="s">
        <v>138</v>
      </c>
      <c r="F91" s="206">
        <v>58.386000000000003</v>
      </c>
      <c r="H91" s="33"/>
    </row>
    <row r="92" spans="2:8" s="1" customFormat="1" ht="16.95" customHeight="1">
      <c r="B92" s="33"/>
      <c r="C92" s="208" t="s">
        <v>19</v>
      </c>
      <c r="D92" s="208" t="s">
        <v>1514</v>
      </c>
      <c r="E92" s="18" t="s">
        <v>19</v>
      </c>
      <c r="F92" s="209">
        <v>0</v>
      </c>
      <c r="H92" s="33"/>
    </row>
    <row r="93" spans="2:8" s="1" customFormat="1" ht="16.95" customHeight="1">
      <c r="B93" s="33"/>
      <c r="C93" s="208" t="s">
        <v>19</v>
      </c>
      <c r="D93" s="208" t="s">
        <v>1091</v>
      </c>
      <c r="E93" s="18" t="s">
        <v>19</v>
      </c>
      <c r="F93" s="209">
        <v>0</v>
      </c>
      <c r="H93" s="33"/>
    </row>
    <row r="94" spans="2:8" s="1" customFormat="1" ht="16.95" customHeight="1">
      <c r="B94" s="33"/>
      <c r="C94" s="208" t="s">
        <v>19</v>
      </c>
      <c r="D94" s="208" t="s">
        <v>1561</v>
      </c>
      <c r="E94" s="18" t="s">
        <v>19</v>
      </c>
      <c r="F94" s="209">
        <v>64.382000000000005</v>
      </c>
      <c r="H94" s="33"/>
    </row>
    <row r="95" spans="2:8" s="1" customFormat="1" ht="16.95" customHeight="1">
      <c r="B95" s="33"/>
      <c r="C95" s="208" t="s">
        <v>19</v>
      </c>
      <c r="D95" s="208" t="s">
        <v>1547</v>
      </c>
      <c r="E95" s="18" t="s">
        <v>19</v>
      </c>
      <c r="F95" s="209">
        <v>0</v>
      </c>
      <c r="H95" s="33"/>
    </row>
    <row r="96" spans="2:8" s="1" customFormat="1" ht="16.95" customHeight="1">
      <c r="B96" s="33"/>
      <c r="C96" s="208" t="s">
        <v>19</v>
      </c>
      <c r="D96" s="208" t="s">
        <v>1548</v>
      </c>
      <c r="E96" s="18" t="s">
        <v>19</v>
      </c>
      <c r="F96" s="209">
        <v>0</v>
      </c>
      <c r="H96" s="33"/>
    </row>
    <row r="97" spans="2:8" s="1" customFormat="1" ht="16.95" customHeight="1">
      <c r="B97" s="33"/>
      <c r="C97" s="208" t="s">
        <v>19</v>
      </c>
      <c r="D97" s="208" t="s">
        <v>1562</v>
      </c>
      <c r="E97" s="18" t="s">
        <v>19</v>
      </c>
      <c r="F97" s="209">
        <v>-5.9960000000000004</v>
      </c>
      <c r="H97" s="33"/>
    </row>
    <row r="98" spans="2:8" s="1" customFormat="1" ht="16.95" customHeight="1">
      <c r="B98" s="33"/>
      <c r="C98" s="208" t="s">
        <v>1041</v>
      </c>
      <c r="D98" s="208" t="s">
        <v>207</v>
      </c>
      <c r="E98" s="18" t="s">
        <v>19</v>
      </c>
      <c r="F98" s="209">
        <v>58.386000000000003</v>
      </c>
      <c r="H98" s="33"/>
    </row>
    <row r="99" spans="2:8" s="1" customFormat="1" ht="16.95" customHeight="1">
      <c r="B99" s="33"/>
      <c r="C99" s="207" t="s">
        <v>4964</v>
      </c>
      <c r="H99" s="33"/>
    </row>
    <row r="100" spans="2:8" s="1" customFormat="1" ht="20.399999999999999">
      <c r="B100" s="33"/>
      <c r="C100" s="208" t="s">
        <v>1557</v>
      </c>
      <c r="D100" s="208" t="s">
        <v>4981</v>
      </c>
      <c r="E100" s="18" t="s">
        <v>138</v>
      </c>
      <c r="F100" s="209">
        <v>58.386000000000003</v>
      </c>
      <c r="H100" s="33"/>
    </row>
    <row r="101" spans="2:8" s="1" customFormat="1" ht="20.399999999999999">
      <c r="B101" s="33"/>
      <c r="C101" s="208" t="s">
        <v>1565</v>
      </c>
      <c r="D101" s="208" t="s">
        <v>4977</v>
      </c>
      <c r="E101" s="18" t="s">
        <v>138</v>
      </c>
      <c r="F101" s="209">
        <v>522.73299999999995</v>
      </c>
      <c r="H101" s="33"/>
    </row>
    <row r="102" spans="2:8" s="1" customFormat="1" ht="20.399999999999999">
      <c r="B102" s="33"/>
      <c r="C102" s="208" t="s">
        <v>1570</v>
      </c>
      <c r="D102" s="208" t="s">
        <v>4978</v>
      </c>
      <c r="E102" s="18" t="s">
        <v>138</v>
      </c>
      <c r="F102" s="209">
        <v>522.73299999999995</v>
      </c>
      <c r="H102" s="33"/>
    </row>
    <row r="103" spans="2:8" s="1" customFormat="1" ht="16.95" customHeight="1">
      <c r="B103" s="33"/>
      <c r="C103" s="208" t="s">
        <v>1633</v>
      </c>
      <c r="D103" s="208" t="s">
        <v>4979</v>
      </c>
      <c r="E103" s="18" t="s">
        <v>138</v>
      </c>
      <c r="F103" s="209">
        <v>399.72699999999998</v>
      </c>
      <c r="H103" s="33"/>
    </row>
    <row r="104" spans="2:8" s="1" customFormat="1" ht="16.95" customHeight="1">
      <c r="B104" s="33"/>
      <c r="C104" s="208" t="s">
        <v>1650</v>
      </c>
      <c r="D104" s="208" t="s">
        <v>4980</v>
      </c>
      <c r="E104" s="18" t="s">
        <v>138</v>
      </c>
      <c r="F104" s="209">
        <v>522.73299999999995</v>
      </c>
      <c r="H104" s="33"/>
    </row>
    <row r="105" spans="2:8" s="1" customFormat="1" ht="24">
      <c r="B105" s="33"/>
      <c r="C105" s="203" t="s">
        <v>959</v>
      </c>
      <c r="D105" s="204" t="s">
        <v>960</v>
      </c>
      <c r="E105" s="205" t="s">
        <v>138</v>
      </c>
      <c r="F105" s="206">
        <v>17.824999999999999</v>
      </c>
      <c r="H105" s="33"/>
    </row>
    <row r="106" spans="2:8" s="1" customFormat="1" ht="16.95" customHeight="1">
      <c r="B106" s="33"/>
      <c r="C106" s="208" t="s">
        <v>19</v>
      </c>
      <c r="D106" s="208" t="s">
        <v>1247</v>
      </c>
      <c r="E106" s="18" t="s">
        <v>19</v>
      </c>
      <c r="F106" s="209">
        <v>0</v>
      </c>
      <c r="H106" s="33"/>
    </row>
    <row r="107" spans="2:8" s="1" customFormat="1" ht="16.95" customHeight="1">
      <c r="B107" s="33"/>
      <c r="C107" s="208" t="s">
        <v>19</v>
      </c>
      <c r="D107" s="208" t="s">
        <v>1530</v>
      </c>
      <c r="E107" s="18" t="s">
        <v>19</v>
      </c>
      <c r="F107" s="209">
        <v>0</v>
      </c>
      <c r="H107" s="33"/>
    </row>
    <row r="108" spans="2:8" s="1" customFormat="1" ht="16.95" customHeight="1">
      <c r="B108" s="33"/>
      <c r="C108" s="208" t="s">
        <v>19</v>
      </c>
      <c r="D108" s="208" t="s">
        <v>1531</v>
      </c>
      <c r="E108" s="18" t="s">
        <v>19</v>
      </c>
      <c r="F108" s="209">
        <v>0</v>
      </c>
      <c r="H108" s="33"/>
    </row>
    <row r="109" spans="2:8" s="1" customFormat="1" ht="16.95" customHeight="1">
      <c r="B109" s="33"/>
      <c r="C109" s="208" t="s">
        <v>19</v>
      </c>
      <c r="D109" s="208" t="s">
        <v>1532</v>
      </c>
      <c r="E109" s="18" t="s">
        <v>19</v>
      </c>
      <c r="F109" s="209">
        <v>17.824999999999999</v>
      </c>
      <c r="H109" s="33"/>
    </row>
    <row r="110" spans="2:8" s="1" customFormat="1" ht="16.95" customHeight="1">
      <c r="B110" s="33"/>
      <c r="C110" s="208" t="s">
        <v>959</v>
      </c>
      <c r="D110" s="208" t="s">
        <v>207</v>
      </c>
      <c r="E110" s="18" t="s">
        <v>19</v>
      </c>
      <c r="F110" s="209">
        <v>17.824999999999999</v>
      </c>
      <c r="H110" s="33"/>
    </row>
    <row r="111" spans="2:8" s="1" customFormat="1" ht="16.95" customHeight="1">
      <c r="B111" s="33"/>
      <c r="C111" s="207" t="s">
        <v>4964</v>
      </c>
      <c r="H111" s="33"/>
    </row>
    <row r="112" spans="2:8" s="1" customFormat="1" ht="20.399999999999999">
      <c r="B112" s="33"/>
      <c r="C112" s="208" t="s">
        <v>1526</v>
      </c>
      <c r="D112" s="208" t="s">
        <v>4982</v>
      </c>
      <c r="E112" s="18" t="s">
        <v>138</v>
      </c>
      <c r="F112" s="209">
        <v>17.824999999999999</v>
      </c>
      <c r="H112" s="33"/>
    </row>
    <row r="113" spans="2:8" s="1" customFormat="1" ht="20.399999999999999">
      <c r="B113" s="33"/>
      <c r="C113" s="208" t="s">
        <v>1565</v>
      </c>
      <c r="D113" s="208" t="s">
        <v>4977</v>
      </c>
      <c r="E113" s="18" t="s">
        <v>138</v>
      </c>
      <c r="F113" s="209">
        <v>522.73299999999995</v>
      </c>
      <c r="H113" s="33"/>
    </row>
    <row r="114" spans="2:8" s="1" customFormat="1" ht="20.399999999999999">
      <c r="B114" s="33"/>
      <c r="C114" s="208" t="s">
        <v>1570</v>
      </c>
      <c r="D114" s="208" t="s">
        <v>4978</v>
      </c>
      <c r="E114" s="18" t="s">
        <v>138</v>
      </c>
      <c r="F114" s="209">
        <v>522.73299999999995</v>
      </c>
      <c r="H114" s="33"/>
    </row>
    <row r="115" spans="2:8" s="1" customFormat="1" ht="16.95" customHeight="1">
      <c r="B115" s="33"/>
      <c r="C115" s="208" t="s">
        <v>1633</v>
      </c>
      <c r="D115" s="208" t="s">
        <v>4979</v>
      </c>
      <c r="E115" s="18" t="s">
        <v>138</v>
      </c>
      <c r="F115" s="209">
        <v>399.72699999999998</v>
      </c>
      <c r="H115" s="33"/>
    </row>
    <row r="116" spans="2:8" s="1" customFormat="1" ht="16.95" customHeight="1">
      <c r="B116" s="33"/>
      <c r="C116" s="208" t="s">
        <v>1650</v>
      </c>
      <c r="D116" s="208" t="s">
        <v>4980</v>
      </c>
      <c r="E116" s="18" t="s">
        <v>138</v>
      </c>
      <c r="F116" s="209">
        <v>522.73299999999995</v>
      </c>
      <c r="H116" s="33"/>
    </row>
    <row r="117" spans="2:8" s="1" customFormat="1" ht="16.95" customHeight="1">
      <c r="B117" s="33"/>
      <c r="C117" s="203" t="s">
        <v>965</v>
      </c>
      <c r="D117" s="204" t="s">
        <v>966</v>
      </c>
      <c r="E117" s="205" t="s">
        <v>138</v>
      </c>
      <c r="F117" s="206">
        <v>99.1</v>
      </c>
      <c r="H117" s="33"/>
    </row>
    <row r="118" spans="2:8" s="1" customFormat="1" ht="16.95" customHeight="1">
      <c r="B118" s="33"/>
      <c r="C118" s="208" t="s">
        <v>19</v>
      </c>
      <c r="D118" s="208" t="s">
        <v>2101</v>
      </c>
      <c r="E118" s="18" t="s">
        <v>19</v>
      </c>
      <c r="F118" s="209">
        <v>0</v>
      </c>
      <c r="H118" s="33"/>
    </row>
    <row r="119" spans="2:8" s="1" customFormat="1" ht="16.95" customHeight="1">
      <c r="B119" s="33"/>
      <c r="C119" s="208" t="s">
        <v>19</v>
      </c>
      <c r="D119" s="208" t="s">
        <v>2102</v>
      </c>
      <c r="E119" s="18" t="s">
        <v>19</v>
      </c>
      <c r="F119" s="209">
        <v>22.5</v>
      </c>
      <c r="H119" s="33"/>
    </row>
    <row r="120" spans="2:8" s="1" customFormat="1" ht="16.95" customHeight="1">
      <c r="B120" s="33"/>
      <c r="C120" s="208" t="s">
        <v>19</v>
      </c>
      <c r="D120" s="208" t="s">
        <v>2103</v>
      </c>
      <c r="E120" s="18" t="s">
        <v>19</v>
      </c>
      <c r="F120" s="209">
        <v>27.9</v>
      </c>
      <c r="H120" s="33"/>
    </row>
    <row r="121" spans="2:8" s="1" customFormat="1" ht="16.95" customHeight="1">
      <c r="B121" s="33"/>
      <c r="C121" s="208" t="s">
        <v>19</v>
      </c>
      <c r="D121" s="208" t="s">
        <v>1396</v>
      </c>
      <c r="E121" s="18" t="s">
        <v>19</v>
      </c>
      <c r="F121" s="209">
        <v>30</v>
      </c>
      <c r="H121" s="33"/>
    </row>
    <row r="122" spans="2:8" s="1" customFormat="1" ht="16.95" customHeight="1">
      <c r="B122" s="33"/>
      <c r="C122" s="208" t="s">
        <v>19</v>
      </c>
      <c r="D122" s="208" t="s">
        <v>1397</v>
      </c>
      <c r="E122" s="18" t="s">
        <v>19</v>
      </c>
      <c r="F122" s="209">
        <v>17.5</v>
      </c>
      <c r="H122" s="33"/>
    </row>
    <row r="123" spans="2:8" s="1" customFormat="1" ht="16.95" customHeight="1">
      <c r="B123" s="33"/>
      <c r="C123" s="208" t="s">
        <v>19</v>
      </c>
      <c r="D123" s="208" t="s">
        <v>1398</v>
      </c>
      <c r="E123" s="18" t="s">
        <v>19</v>
      </c>
      <c r="F123" s="209">
        <v>1.2</v>
      </c>
      <c r="H123" s="33"/>
    </row>
    <row r="124" spans="2:8" s="1" customFormat="1" ht="16.95" customHeight="1">
      <c r="B124" s="33"/>
      <c r="C124" s="208" t="s">
        <v>965</v>
      </c>
      <c r="D124" s="208" t="s">
        <v>204</v>
      </c>
      <c r="E124" s="18" t="s">
        <v>19</v>
      </c>
      <c r="F124" s="209">
        <v>99.1</v>
      </c>
      <c r="H124" s="33"/>
    </row>
    <row r="125" spans="2:8" s="1" customFormat="1" ht="16.95" customHeight="1">
      <c r="B125" s="33"/>
      <c r="C125" s="207" t="s">
        <v>4964</v>
      </c>
      <c r="H125" s="33"/>
    </row>
    <row r="126" spans="2:8" s="1" customFormat="1" ht="16.95" customHeight="1">
      <c r="B126" s="33"/>
      <c r="C126" s="208" t="s">
        <v>2096</v>
      </c>
      <c r="D126" s="208" t="s">
        <v>4983</v>
      </c>
      <c r="E126" s="18" t="s">
        <v>138</v>
      </c>
      <c r="F126" s="209">
        <v>213</v>
      </c>
      <c r="H126" s="33"/>
    </row>
    <row r="127" spans="2:8" s="1" customFormat="1" ht="16.95" customHeight="1">
      <c r="B127" s="33"/>
      <c r="C127" s="208" t="s">
        <v>2112</v>
      </c>
      <c r="D127" s="208" t="s">
        <v>2113</v>
      </c>
      <c r="E127" s="18" t="s">
        <v>138</v>
      </c>
      <c r="F127" s="209">
        <v>104.05500000000001</v>
      </c>
      <c r="H127" s="33"/>
    </row>
    <row r="128" spans="2:8" s="1" customFormat="1" ht="16.95" customHeight="1">
      <c r="B128" s="33"/>
      <c r="C128" s="203" t="s">
        <v>968</v>
      </c>
      <c r="D128" s="204" t="s">
        <v>969</v>
      </c>
      <c r="E128" s="205" t="s">
        <v>138</v>
      </c>
      <c r="F128" s="206">
        <v>87.4</v>
      </c>
      <c r="H128" s="33"/>
    </row>
    <row r="129" spans="2:8" s="1" customFormat="1" ht="16.95" customHeight="1">
      <c r="B129" s="33"/>
      <c r="C129" s="208" t="s">
        <v>19</v>
      </c>
      <c r="D129" s="208" t="s">
        <v>251</v>
      </c>
      <c r="E129" s="18" t="s">
        <v>19</v>
      </c>
      <c r="F129" s="209">
        <v>0</v>
      </c>
      <c r="H129" s="33"/>
    </row>
    <row r="130" spans="2:8" s="1" customFormat="1" ht="16.95" customHeight="1">
      <c r="B130" s="33"/>
      <c r="C130" s="208" t="s">
        <v>19</v>
      </c>
      <c r="D130" s="208" t="s">
        <v>2076</v>
      </c>
      <c r="E130" s="18" t="s">
        <v>19</v>
      </c>
      <c r="F130" s="209">
        <v>0</v>
      </c>
      <c r="H130" s="33"/>
    </row>
    <row r="131" spans="2:8" s="1" customFormat="1" ht="16.95" customHeight="1">
      <c r="B131" s="33"/>
      <c r="C131" s="208" t="s">
        <v>19</v>
      </c>
      <c r="D131" s="208" t="s">
        <v>2100</v>
      </c>
      <c r="E131" s="18" t="s">
        <v>19</v>
      </c>
      <c r="F131" s="209">
        <v>0</v>
      </c>
      <c r="H131" s="33"/>
    </row>
    <row r="132" spans="2:8" s="1" customFormat="1" ht="16.95" customHeight="1">
      <c r="B132" s="33"/>
      <c r="C132" s="208" t="s">
        <v>19</v>
      </c>
      <c r="D132" s="208" t="s">
        <v>1395</v>
      </c>
      <c r="E132" s="18" t="s">
        <v>19</v>
      </c>
      <c r="F132" s="209">
        <v>87.4</v>
      </c>
      <c r="H132" s="33"/>
    </row>
    <row r="133" spans="2:8" s="1" customFormat="1" ht="16.95" customHeight="1">
      <c r="B133" s="33"/>
      <c r="C133" s="208" t="s">
        <v>968</v>
      </c>
      <c r="D133" s="208" t="s">
        <v>204</v>
      </c>
      <c r="E133" s="18" t="s">
        <v>19</v>
      </c>
      <c r="F133" s="209">
        <v>87.4</v>
      </c>
      <c r="H133" s="33"/>
    </row>
    <row r="134" spans="2:8" s="1" customFormat="1" ht="16.95" customHeight="1">
      <c r="B134" s="33"/>
      <c r="C134" s="207" t="s">
        <v>4964</v>
      </c>
      <c r="H134" s="33"/>
    </row>
    <row r="135" spans="2:8" s="1" customFormat="1" ht="16.95" customHeight="1">
      <c r="B135" s="33"/>
      <c r="C135" s="208" t="s">
        <v>2096</v>
      </c>
      <c r="D135" s="208" t="s">
        <v>4983</v>
      </c>
      <c r="E135" s="18" t="s">
        <v>138</v>
      </c>
      <c r="F135" s="209">
        <v>213</v>
      </c>
      <c r="H135" s="33"/>
    </row>
    <row r="136" spans="2:8" s="1" customFormat="1" ht="16.95" customHeight="1">
      <c r="B136" s="33"/>
      <c r="C136" s="208" t="s">
        <v>2117</v>
      </c>
      <c r="D136" s="208" t="s">
        <v>2118</v>
      </c>
      <c r="E136" s="18" t="s">
        <v>138</v>
      </c>
      <c r="F136" s="209">
        <v>91.77</v>
      </c>
      <c r="H136" s="33"/>
    </row>
    <row r="137" spans="2:8" s="1" customFormat="1" ht="16.95" customHeight="1">
      <c r="B137" s="33"/>
      <c r="C137" s="203" t="s">
        <v>971</v>
      </c>
      <c r="D137" s="204" t="s">
        <v>972</v>
      </c>
      <c r="E137" s="205" t="s">
        <v>138</v>
      </c>
      <c r="F137" s="206">
        <v>26.5</v>
      </c>
      <c r="H137" s="33"/>
    </row>
    <row r="138" spans="2:8" s="1" customFormat="1" ht="16.95" customHeight="1">
      <c r="B138" s="33"/>
      <c r="C138" s="208" t="s">
        <v>19</v>
      </c>
      <c r="D138" s="208" t="s">
        <v>2104</v>
      </c>
      <c r="E138" s="18" t="s">
        <v>19</v>
      </c>
      <c r="F138" s="209">
        <v>0</v>
      </c>
      <c r="H138" s="33"/>
    </row>
    <row r="139" spans="2:8" s="1" customFormat="1" ht="16.95" customHeight="1">
      <c r="B139" s="33"/>
      <c r="C139" s="208" t="s">
        <v>19</v>
      </c>
      <c r="D139" s="208" t="s">
        <v>2105</v>
      </c>
      <c r="E139" s="18" t="s">
        <v>19</v>
      </c>
      <c r="F139" s="209">
        <v>26.5</v>
      </c>
      <c r="H139" s="33"/>
    </row>
    <row r="140" spans="2:8" s="1" customFormat="1" ht="16.95" customHeight="1">
      <c r="B140" s="33"/>
      <c r="C140" s="208" t="s">
        <v>971</v>
      </c>
      <c r="D140" s="208" t="s">
        <v>204</v>
      </c>
      <c r="E140" s="18" t="s">
        <v>19</v>
      </c>
      <c r="F140" s="209">
        <v>26.5</v>
      </c>
      <c r="H140" s="33"/>
    </row>
    <row r="141" spans="2:8" s="1" customFormat="1" ht="16.95" customHeight="1">
      <c r="B141" s="33"/>
      <c r="C141" s="207" t="s">
        <v>4964</v>
      </c>
      <c r="H141" s="33"/>
    </row>
    <row r="142" spans="2:8" s="1" customFormat="1" ht="16.95" customHeight="1">
      <c r="B142" s="33"/>
      <c r="C142" s="208" t="s">
        <v>2096</v>
      </c>
      <c r="D142" s="208" t="s">
        <v>4983</v>
      </c>
      <c r="E142" s="18" t="s">
        <v>138</v>
      </c>
      <c r="F142" s="209">
        <v>213</v>
      </c>
      <c r="H142" s="33"/>
    </row>
    <row r="143" spans="2:8" s="1" customFormat="1" ht="16.95" customHeight="1">
      <c r="B143" s="33"/>
      <c r="C143" s="208" t="s">
        <v>2107</v>
      </c>
      <c r="D143" s="208" t="s">
        <v>2108</v>
      </c>
      <c r="E143" s="18" t="s">
        <v>138</v>
      </c>
      <c r="F143" s="209">
        <v>27.824999999999999</v>
      </c>
      <c r="H143" s="33"/>
    </row>
    <row r="144" spans="2:8" s="1" customFormat="1" ht="16.95" customHeight="1">
      <c r="B144" s="33"/>
      <c r="C144" s="203" t="s">
        <v>1045</v>
      </c>
      <c r="D144" s="204" t="s">
        <v>1046</v>
      </c>
      <c r="E144" s="205" t="s">
        <v>138</v>
      </c>
      <c r="F144" s="206">
        <v>399.72699999999998</v>
      </c>
      <c r="H144" s="33"/>
    </row>
    <row r="145" spans="2:8" s="1" customFormat="1" ht="16.95" customHeight="1">
      <c r="B145" s="33"/>
      <c r="C145" s="208" t="s">
        <v>19</v>
      </c>
      <c r="D145" s="208" t="s">
        <v>1637</v>
      </c>
      <c r="E145" s="18" t="s">
        <v>19</v>
      </c>
      <c r="F145" s="209">
        <v>386.53300000000002</v>
      </c>
      <c r="H145" s="33"/>
    </row>
    <row r="146" spans="2:8" s="1" customFormat="1" ht="16.95" customHeight="1">
      <c r="B146" s="33"/>
      <c r="C146" s="208" t="s">
        <v>19</v>
      </c>
      <c r="D146" s="208" t="s">
        <v>1638</v>
      </c>
      <c r="E146" s="18" t="s">
        <v>19</v>
      </c>
      <c r="F146" s="209">
        <v>0</v>
      </c>
      <c r="H146" s="33"/>
    </row>
    <row r="147" spans="2:8" s="1" customFormat="1" ht="16.95" customHeight="1">
      <c r="B147" s="33"/>
      <c r="C147" s="208" t="s">
        <v>19</v>
      </c>
      <c r="D147" s="208" t="s">
        <v>1548</v>
      </c>
      <c r="E147" s="18" t="s">
        <v>19</v>
      </c>
      <c r="F147" s="209">
        <v>0</v>
      </c>
      <c r="H147" s="33"/>
    </row>
    <row r="148" spans="2:8" s="1" customFormat="1" ht="20.399999999999999">
      <c r="B148" s="33"/>
      <c r="C148" s="208" t="s">
        <v>19</v>
      </c>
      <c r="D148" s="208" t="s">
        <v>1639</v>
      </c>
      <c r="E148" s="18" t="s">
        <v>19</v>
      </c>
      <c r="F148" s="209">
        <v>4.1100000000000003</v>
      </c>
      <c r="H148" s="33"/>
    </row>
    <row r="149" spans="2:8" s="1" customFormat="1" ht="16.95" customHeight="1">
      <c r="B149" s="33"/>
      <c r="C149" s="208" t="s">
        <v>19</v>
      </c>
      <c r="D149" s="208" t="s">
        <v>1640</v>
      </c>
      <c r="E149" s="18" t="s">
        <v>19</v>
      </c>
      <c r="F149" s="209">
        <v>1.4379999999999999</v>
      </c>
      <c r="H149" s="33"/>
    </row>
    <row r="150" spans="2:8" s="1" customFormat="1" ht="16.95" customHeight="1">
      <c r="B150" s="33"/>
      <c r="C150" s="208" t="s">
        <v>19</v>
      </c>
      <c r="D150" s="208" t="s">
        <v>1551</v>
      </c>
      <c r="E150" s="18" t="s">
        <v>19</v>
      </c>
      <c r="F150" s="209">
        <v>0</v>
      </c>
      <c r="H150" s="33"/>
    </row>
    <row r="151" spans="2:8" s="1" customFormat="1" ht="16.95" customHeight="1">
      <c r="B151" s="33"/>
      <c r="C151" s="208" t="s">
        <v>19</v>
      </c>
      <c r="D151" s="208" t="s">
        <v>1641</v>
      </c>
      <c r="E151" s="18" t="s">
        <v>19</v>
      </c>
      <c r="F151" s="209">
        <v>1.65</v>
      </c>
      <c r="H151" s="33"/>
    </row>
    <row r="152" spans="2:8" s="1" customFormat="1" ht="16.95" customHeight="1">
      <c r="B152" s="33"/>
      <c r="C152" s="208" t="s">
        <v>19</v>
      </c>
      <c r="D152" s="208" t="s">
        <v>1091</v>
      </c>
      <c r="E152" s="18" t="s">
        <v>19</v>
      </c>
      <c r="F152" s="209">
        <v>0</v>
      </c>
      <c r="H152" s="33"/>
    </row>
    <row r="153" spans="2:8" s="1" customFormat="1" ht="16.95" customHeight="1">
      <c r="B153" s="33"/>
      <c r="C153" s="208" t="s">
        <v>19</v>
      </c>
      <c r="D153" s="208" t="s">
        <v>1548</v>
      </c>
      <c r="E153" s="18" t="s">
        <v>19</v>
      </c>
      <c r="F153" s="209">
        <v>0</v>
      </c>
      <c r="H153" s="33"/>
    </row>
    <row r="154" spans="2:8" s="1" customFormat="1" ht="16.95" customHeight="1">
      <c r="B154" s="33"/>
      <c r="C154" s="208" t="s">
        <v>19</v>
      </c>
      <c r="D154" s="208" t="s">
        <v>1642</v>
      </c>
      <c r="E154" s="18" t="s">
        <v>19</v>
      </c>
      <c r="F154" s="209">
        <v>5.9960000000000004</v>
      </c>
      <c r="H154" s="33"/>
    </row>
    <row r="155" spans="2:8" s="1" customFormat="1" ht="16.95" customHeight="1">
      <c r="B155" s="33"/>
      <c r="C155" s="208" t="s">
        <v>1045</v>
      </c>
      <c r="D155" s="208" t="s">
        <v>207</v>
      </c>
      <c r="E155" s="18" t="s">
        <v>19</v>
      </c>
      <c r="F155" s="209">
        <v>399.72699999999998</v>
      </c>
      <c r="H155" s="33"/>
    </row>
    <row r="156" spans="2:8" s="1" customFormat="1" ht="16.95" customHeight="1">
      <c r="B156" s="33"/>
      <c r="C156" s="207" t="s">
        <v>4964</v>
      </c>
      <c r="H156" s="33"/>
    </row>
    <row r="157" spans="2:8" s="1" customFormat="1" ht="16.95" customHeight="1">
      <c r="B157" s="33"/>
      <c r="C157" s="208" t="s">
        <v>1633</v>
      </c>
      <c r="D157" s="208" t="s">
        <v>4979</v>
      </c>
      <c r="E157" s="18" t="s">
        <v>138</v>
      </c>
      <c r="F157" s="209">
        <v>399.72699999999998</v>
      </c>
      <c r="H157" s="33"/>
    </row>
    <row r="158" spans="2:8" s="1" customFormat="1" ht="16.95" customHeight="1">
      <c r="B158" s="33"/>
      <c r="C158" s="208" t="s">
        <v>1506</v>
      </c>
      <c r="D158" s="208" t="s">
        <v>4984</v>
      </c>
      <c r="E158" s="18" t="s">
        <v>138</v>
      </c>
      <c r="F158" s="209">
        <v>399.72699999999998</v>
      </c>
      <c r="H158" s="33"/>
    </row>
    <row r="159" spans="2:8" s="1" customFormat="1" ht="16.95" customHeight="1">
      <c r="B159" s="33"/>
      <c r="C159" s="203" t="s">
        <v>950</v>
      </c>
      <c r="D159" s="204" t="s">
        <v>951</v>
      </c>
      <c r="E159" s="205" t="s">
        <v>138</v>
      </c>
      <c r="F159" s="206">
        <v>31.423999999999999</v>
      </c>
      <c r="H159" s="33"/>
    </row>
    <row r="160" spans="2:8" s="1" customFormat="1" ht="16.95" customHeight="1">
      <c r="B160" s="33"/>
      <c r="C160" s="208" t="s">
        <v>19</v>
      </c>
      <c r="D160" s="208" t="s">
        <v>251</v>
      </c>
      <c r="E160" s="18" t="s">
        <v>19</v>
      </c>
      <c r="F160" s="209">
        <v>0</v>
      </c>
      <c r="H160" s="33"/>
    </row>
    <row r="161" spans="2:8" s="1" customFormat="1" ht="16.95" customHeight="1">
      <c r="B161" s="33"/>
      <c r="C161" s="208" t="s">
        <v>19</v>
      </c>
      <c r="D161" s="208" t="s">
        <v>1168</v>
      </c>
      <c r="E161" s="18" t="s">
        <v>19</v>
      </c>
      <c r="F161" s="209">
        <v>0</v>
      </c>
      <c r="H161" s="33"/>
    </row>
    <row r="162" spans="2:8" s="1" customFormat="1" ht="16.95" customHeight="1">
      <c r="B162" s="33"/>
      <c r="C162" s="208" t="s">
        <v>19</v>
      </c>
      <c r="D162" s="208" t="s">
        <v>1966</v>
      </c>
      <c r="E162" s="18" t="s">
        <v>19</v>
      </c>
      <c r="F162" s="209">
        <v>7.4160000000000004</v>
      </c>
      <c r="H162" s="33"/>
    </row>
    <row r="163" spans="2:8" s="1" customFormat="1" ht="16.95" customHeight="1">
      <c r="B163" s="33"/>
      <c r="C163" s="208" t="s">
        <v>19</v>
      </c>
      <c r="D163" s="208" t="s">
        <v>1967</v>
      </c>
      <c r="E163" s="18" t="s">
        <v>19</v>
      </c>
      <c r="F163" s="209">
        <v>4.32</v>
      </c>
      <c r="H163" s="33"/>
    </row>
    <row r="164" spans="2:8" s="1" customFormat="1" ht="16.95" customHeight="1">
      <c r="B164" s="33"/>
      <c r="C164" s="208" t="s">
        <v>19</v>
      </c>
      <c r="D164" s="208" t="s">
        <v>1968</v>
      </c>
      <c r="E164" s="18" t="s">
        <v>19</v>
      </c>
      <c r="F164" s="209">
        <v>3.8</v>
      </c>
      <c r="H164" s="33"/>
    </row>
    <row r="165" spans="2:8" s="1" customFormat="1" ht="16.95" customHeight="1">
      <c r="B165" s="33"/>
      <c r="C165" s="208" t="s">
        <v>19</v>
      </c>
      <c r="D165" s="208" t="s">
        <v>1969</v>
      </c>
      <c r="E165" s="18" t="s">
        <v>19</v>
      </c>
      <c r="F165" s="209">
        <v>1.214</v>
      </c>
      <c r="H165" s="33"/>
    </row>
    <row r="166" spans="2:8" s="1" customFormat="1" ht="16.95" customHeight="1">
      <c r="B166" s="33"/>
      <c r="C166" s="208" t="s">
        <v>19</v>
      </c>
      <c r="D166" s="208" t="s">
        <v>1970</v>
      </c>
      <c r="E166" s="18" t="s">
        <v>19</v>
      </c>
      <c r="F166" s="209">
        <v>6.7240000000000002</v>
      </c>
      <c r="H166" s="33"/>
    </row>
    <row r="167" spans="2:8" s="1" customFormat="1" ht="16.95" customHeight="1">
      <c r="B167" s="33"/>
      <c r="C167" s="208" t="s">
        <v>19</v>
      </c>
      <c r="D167" s="208" t="s">
        <v>1247</v>
      </c>
      <c r="E167" s="18" t="s">
        <v>19</v>
      </c>
      <c r="F167" s="209">
        <v>0</v>
      </c>
      <c r="H167" s="33"/>
    </row>
    <row r="168" spans="2:8" s="1" customFormat="1" ht="16.95" customHeight="1">
      <c r="B168" s="33"/>
      <c r="C168" s="208" t="s">
        <v>19</v>
      </c>
      <c r="D168" s="208" t="s">
        <v>1530</v>
      </c>
      <c r="E168" s="18" t="s">
        <v>19</v>
      </c>
      <c r="F168" s="209">
        <v>0</v>
      </c>
      <c r="H168" s="33"/>
    </row>
    <row r="169" spans="2:8" s="1" customFormat="1" ht="16.95" customHeight="1">
      <c r="B169" s="33"/>
      <c r="C169" s="208" t="s">
        <v>19</v>
      </c>
      <c r="D169" s="208" t="s">
        <v>1727</v>
      </c>
      <c r="E169" s="18" t="s">
        <v>19</v>
      </c>
      <c r="F169" s="209">
        <v>0</v>
      </c>
      <c r="H169" s="33"/>
    </row>
    <row r="170" spans="2:8" s="1" customFormat="1" ht="16.95" customHeight="1">
      <c r="B170" s="33"/>
      <c r="C170" s="208" t="s">
        <v>19</v>
      </c>
      <c r="D170" s="208" t="s">
        <v>1971</v>
      </c>
      <c r="E170" s="18" t="s">
        <v>19</v>
      </c>
      <c r="F170" s="209">
        <v>7.95</v>
      </c>
      <c r="H170" s="33"/>
    </row>
    <row r="171" spans="2:8" s="1" customFormat="1" ht="16.95" customHeight="1">
      <c r="B171" s="33"/>
      <c r="C171" s="208" t="s">
        <v>950</v>
      </c>
      <c r="D171" s="208" t="s">
        <v>207</v>
      </c>
      <c r="E171" s="18" t="s">
        <v>19</v>
      </c>
      <c r="F171" s="209">
        <v>31.423999999999999</v>
      </c>
      <c r="H171" s="33"/>
    </row>
    <row r="172" spans="2:8" s="1" customFormat="1" ht="16.95" customHeight="1">
      <c r="B172" s="33"/>
      <c r="C172" s="207" t="s">
        <v>4964</v>
      </c>
      <c r="H172" s="33"/>
    </row>
    <row r="173" spans="2:8" s="1" customFormat="1" ht="16.95" customHeight="1">
      <c r="B173" s="33"/>
      <c r="C173" s="208" t="s">
        <v>1962</v>
      </c>
      <c r="D173" s="208" t="s">
        <v>951</v>
      </c>
      <c r="E173" s="18" t="s">
        <v>138</v>
      </c>
      <c r="F173" s="209">
        <v>31.423999999999999</v>
      </c>
      <c r="H173" s="33"/>
    </row>
    <row r="174" spans="2:8" s="1" customFormat="1" ht="16.95" customHeight="1">
      <c r="B174" s="33"/>
      <c r="C174" s="208" t="s">
        <v>1991</v>
      </c>
      <c r="D174" s="208" t="s">
        <v>4985</v>
      </c>
      <c r="E174" s="18" t="s">
        <v>138</v>
      </c>
      <c r="F174" s="209">
        <v>62.847999999999999</v>
      </c>
      <c r="H174" s="33"/>
    </row>
    <row r="175" spans="2:8" s="1" customFormat="1" ht="20.399999999999999">
      <c r="B175" s="33"/>
      <c r="C175" s="208" t="s">
        <v>1987</v>
      </c>
      <c r="D175" s="208" t="s">
        <v>1988</v>
      </c>
      <c r="E175" s="18" t="s">
        <v>138</v>
      </c>
      <c r="F175" s="209">
        <v>38.369</v>
      </c>
      <c r="H175" s="33"/>
    </row>
    <row r="176" spans="2:8" s="1" customFormat="1" ht="30.6">
      <c r="B176" s="33"/>
      <c r="C176" s="208" t="s">
        <v>1982</v>
      </c>
      <c r="D176" s="208" t="s">
        <v>1983</v>
      </c>
      <c r="E176" s="18" t="s">
        <v>138</v>
      </c>
      <c r="F176" s="209">
        <v>38.369</v>
      </c>
      <c r="H176" s="33"/>
    </row>
    <row r="177" spans="2:8" s="1" customFormat="1" ht="24">
      <c r="B177" s="33"/>
      <c r="C177" s="203" t="s">
        <v>947</v>
      </c>
      <c r="D177" s="204" t="s">
        <v>948</v>
      </c>
      <c r="E177" s="205" t="s">
        <v>138</v>
      </c>
      <c r="F177" s="206">
        <v>245.31899999999999</v>
      </c>
      <c r="H177" s="33"/>
    </row>
    <row r="178" spans="2:8" s="1" customFormat="1" ht="16.95" customHeight="1">
      <c r="B178" s="33"/>
      <c r="C178" s="208" t="s">
        <v>19</v>
      </c>
      <c r="D178" s="208" t="s">
        <v>251</v>
      </c>
      <c r="E178" s="18" t="s">
        <v>19</v>
      </c>
      <c r="F178" s="209">
        <v>0</v>
      </c>
      <c r="H178" s="33"/>
    </row>
    <row r="179" spans="2:8" s="1" customFormat="1" ht="16.95" customHeight="1">
      <c r="B179" s="33"/>
      <c r="C179" s="208" t="s">
        <v>19</v>
      </c>
      <c r="D179" s="208" t="s">
        <v>1168</v>
      </c>
      <c r="E179" s="18" t="s">
        <v>19</v>
      </c>
      <c r="F179" s="209">
        <v>0</v>
      </c>
      <c r="H179" s="33"/>
    </row>
    <row r="180" spans="2:8" s="1" customFormat="1" ht="16.95" customHeight="1">
      <c r="B180" s="33"/>
      <c r="C180" s="208" t="s">
        <v>19</v>
      </c>
      <c r="D180" s="208" t="s">
        <v>1952</v>
      </c>
      <c r="E180" s="18" t="s">
        <v>19</v>
      </c>
      <c r="F180" s="209">
        <v>87.4</v>
      </c>
      <c r="H180" s="33"/>
    </row>
    <row r="181" spans="2:8" s="1" customFormat="1" ht="16.95" customHeight="1">
      <c r="B181" s="33"/>
      <c r="C181" s="208" t="s">
        <v>19</v>
      </c>
      <c r="D181" s="208" t="s">
        <v>1953</v>
      </c>
      <c r="E181" s="18" t="s">
        <v>19</v>
      </c>
      <c r="F181" s="209">
        <v>30</v>
      </c>
      <c r="H181" s="33"/>
    </row>
    <row r="182" spans="2:8" s="1" customFormat="1" ht="16.95" customHeight="1">
      <c r="B182" s="33"/>
      <c r="C182" s="208" t="s">
        <v>19</v>
      </c>
      <c r="D182" s="208" t="s">
        <v>1397</v>
      </c>
      <c r="E182" s="18" t="s">
        <v>19</v>
      </c>
      <c r="F182" s="209">
        <v>17.5</v>
      </c>
      <c r="H182" s="33"/>
    </row>
    <row r="183" spans="2:8" s="1" customFormat="1" ht="16.95" customHeight="1">
      <c r="B183" s="33"/>
      <c r="C183" s="208" t="s">
        <v>19</v>
      </c>
      <c r="D183" s="208" t="s">
        <v>1398</v>
      </c>
      <c r="E183" s="18" t="s">
        <v>19</v>
      </c>
      <c r="F183" s="209">
        <v>1.2</v>
      </c>
      <c r="H183" s="33"/>
    </row>
    <row r="184" spans="2:8" s="1" customFormat="1" ht="16.95" customHeight="1">
      <c r="B184" s="33"/>
      <c r="C184" s="208" t="s">
        <v>19</v>
      </c>
      <c r="D184" s="208" t="s">
        <v>1954</v>
      </c>
      <c r="E184" s="18" t="s">
        <v>19</v>
      </c>
      <c r="F184" s="209">
        <v>57.963000000000001</v>
      </c>
      <c r="H184" s="33"/>
    </row>
    <row r="185" spans="2:8" s="1" customFormat="1" ht="16.95" customHeight="1">
      <c r="B185" s="33"/>
      <c r="C185" s="208" t="s">
        <v>19</v>
      </c>
      <c r="D185" s="208" t="s">
        <v>1247</v>
      </c>
      <c r="E185" s="18" t="s">
        <v>19</v>
      </c>
      <c r="F185" s="209">
        <v>0</v>
      </c>
      <c r="H185" s="33"/>
    </row>
    <row r="186" spans="2:8" s="1" customFormat="1" ht="16.95" customHeight="1">
      <c r="B186" s="33"/>
      <c r="C186" s="208" t="s">
        <v>19</v>
      </c>
      <c r="D186" s="208" t="s">
        <v>1530</v>
      </c>
      <c r="E186" s="18" t="s">
        <v>19</v>
      </c>
      <c r="F186" s="209">
        <v>0</v>
      </c>
      <c r="H186" s="33"/>
    </row>
    <row r="187" spans="2:8" s="1" customFormat="1" ht="16.95" customHeight="1">
      <c r="B187" s="33"/>
      <c r="C187" s="208" t="s">
        <v>19</v>
      </c>
      <c r="D187" s="208" t="s">
        <v>1727</v>
      </c>
      <c r="E187" s="18" t="s">
        <v>19</v>
      </c>
      <c r="F187" s="209">
        <v>0</v>
      </c>
      <c r="H187" s="33"/>
    </row>
    <row r="188" spans="2:8" s="1" customFormat="1" ht="16.95" customHeight="1">
      <c r="B188" s="33"/>
      <c r="C188" s="208" t="s">
        <v>19</v>
      </c>
      <c r="D188" s="208" t="s">
        <v>1955</v>
      </c>
      <c r="E188" s="18" t="s">
        <v>19</v>
      </c>
      <c r="F188" s="209">
        <v>51.256</v>
      </c>
      <c r="H188" s="33"/>
    </row>
    <row r="189" spans="2:8" s="1" customFormat="1" ht="16.95" customHeight="1">
      <c r="B189" s="33"/>
      <c r="C189" s="208" t="s">
        <v>947</v>
      </c>
      <c r="D189" s="208" t="s">
        <v>207</v>
      </c>
      <c r="E189" s="18" t="s">
        <v>19</v>
      </c>
      <c r="F189" s="209">
        <v>245.31899999999999</v>
      </c>
      <c r="H189" s="33"/>
    </row>
    <row r="190" spans="2:8" s="1" customFormat="1" ht="16.95" customHeight="1">
      <c r="B190" s="33"/>
      <c r="C190" s="207" t="s">
        <v>4964</v>
      </c>
      <c r="H190" s="33"/>
    </row>
    <row r="191" spans="2:8" s="1" customFormat="1" ht="16.95" customHeight="1">
      <c r="B191" s="33"/>
      <c r="C191" s="208" t="s">
        <v>1948</v>
      </c>
      <c r="D191" s="208" t="s">
        <v>948</v>
      </c>
      <c r="E191" s="18" t="s">
        <v>138</v>
      </c>
      <c r="F191" s="209">
        <v>245.31899999999999</v>
      </c>
      <c r="H191" s="33"/>
    </row>
    <row r="192" spans="2:8" s="1" customFormat="1" ht="16.95" customHeight="1">
      <c r="B192" s="33"/>
      <c r="C192" s="208" t="s">
        <v>1976</v>
      </c>
      <c r="D192" s="208" t="s">
        <v>4986</v>
      </c>
      <c r="E192" s="18" t="s">
        <v>138</v>
      </c>
      <c r="F192" s="209">
        <v>490.63799999999998</v>
      </c>
      <c r="H192" s="33"/>
    </row>
    <row r="193" spans="2:8" s="1" customFormat="1" ht="20.399999999999999">
      <c r="B193" s="33"/>
      <c r="C193" s="208" t="s">
        <v>1987</v>
      </c>
      <c r="D193" s="208" t="s">
        <v>1988</v>
      </c>
      <c r="E193" s="18" t="s">
        <v>138</v>
      </c>
      <c r="F193" s="209">
        <v>285.91899999999998</v>
      </c>
      <c r="H193" s="33"/>
    </row>
    <row r="194" spans="2:8" s="1" customFormat="1" ht="30.6">
      <c r="B194" s="33"/>
      <c r="C194" s="208" t="s">
        <v>1982</v>
      </c>
      <c r="D194" s="208" t="s">
        <v>1983</v>
      </c>
      <c r="E194" s="18" t="s">
        <v>138</v>
      </c>
      <c r="F194" s="209">
        <v>285.91899999999998</v>
      </c>
      <c r="H194" s="33"/>
    </row>
    <row r="195" spans="2:8" s="1" customFormat="1" ht="24">
      <c r="B195" s="33"/>
      <c r="C195" s="203" t="s">
        <v>1006</v>
      </c>
      <c r="D195" s="204" t="s">
        <v>1007</v>
      </c>
      <c r="E195" s="205" t="s">
        <v>138</v>
      </c>
      <c r="F195" s="206">
        <v>87.4</v>
      </c>
      <c r="H195" s="33"/>
    </row>
    <row r="196" spans="2:8" s="1" customFormat="1" ht="16.95" customHeight="1">
      <c r="B196" s="33"/>
      <c r="C196" s="208" t="s">
        <v>19</v>
      </c>
      <c r="D196" s="208" t="s">
        <v>251</v>
      </c>
      <c r="E196" s="18" t="s">
        <v>19</v>
      </c>
      <c r="F196" s="209">
        <v>0</v>
      </c>
      <c r="H196" s="33"/>
    </row>
    <row r="197" spans="2:8" s="1" customFormat="1" ht="16.95" customHeight="1">
      <c r="B197" s="33"/>
      <c r="C197" s="208" t="s">
        <v>19</v>
      </c>
      <c r="D197" s="208" t="s">
        <v>1168</v>
      </c>
      <c r="E197" s="18" t="s">
        <v>19</v>
      </c>
      <c r="F197" s="209">
        <v>0</v>
      </c>
      <c r="H197" s="33"/>
    </row>
    <row r="198" spans="2:8" s="1" customFormat="1" ht="16.95" customHeight="1">
      <c r="B198" s="33"/>
      <c r="C198" s="208" t="s">
        <v>19</v>
      </c>
      <c r="D198" s="208" t="s">
        <v>1395</v>
      </c>
      <c r="E198" s="18" t="s">
        <v>19</v>
      </c>
      <c r="F198" s="209">
        <v>87.4</v>
      </c>
      <c r="H198" s="33"/>
    </row>
    <row r="199" spans="2:8" s="1" customFormat="1" ht="16.95" customHeight="1">
      <c r="B199" s="33"/>
      <c r="C199" s="208" t="s">
        <v>1006</v>
      </c>
      <c r="D199" s="208" t="s">
        <v>207</v>
      </c>
      <c r="E199" s="18" t="s">
        <v>19</v>
      </c>
      <c r="F199" s="209">
        <v>87.4</v>
      </c>
      <c r="H199" s="33"/>
    </row>
    <row r="200" spans="2:8" s="1" customFormat="1" ht="16.95" customHeight="1">
      <c r="B200" s="33"/>
      <c r="C200" s="207" t="s">
        <v>4964</v>
      </c>
      <c r="H200" s="33"/>
    </row>
    <row r="201" spans="2:8" s="1" customFormat="1" ht="20.399999999999999">
      <c r="B201" s="33"/>
      <c r="C201" s="208" t="s">
        <v>3312</v>
      </c>
      <c r="D201" s="208" t="s">
        <v>1007</v>
      </c>
      <c r="E201" s="18" t="s">
        <v>138</v>
      </c>
      <c r="F201" s="209">
        <v>87.4</v>
      </c>
      <c r="H201" s="33"/>
    </row>
    <row r="202" spans="2:8" s="1" customFormat="1" ht="16.95" customHeight="1">
      <c r="B202" s="33"/>
      <c r="C202" s="208" t="s">
        <v>3275</v>
      </c>
      <c r="D202" s="208" t="s">
        <v>4987</v>
      </c>
      <c r="E202" s="18" t="s">
        <v>138</v>
      </c>
      <c r="F202" s="209">
        <v>87.4</v>
      </c>
      <c r="H202" s="33"/>
    </row>
    <row r="203" spans="2:8" s="1" customFormat="1" ht="16.95" customHeight="1">
      <c r="B203" s="33"/>
      <c r="C203" s="208" t="s">
        <v>3280</v>
      </c>
      <c r="D203" s="208" t="s">
        <v>4988</v>
      </c>
      <c r="E203" s="18" t="s">
        <v>138</v>
      </c>
      <c r="F203" s="209">
        <v>87.4</v>
      </c>
      <c r="H203" s="33"/>
    </row>
    <row r="204" spans="2:8" s="1" customFormat="1" ht="16.95" customHeight="1">
      <c r="B204" s="33"/>
      <c r="C204" s="208" t="s">
        <v>3285</v>
      </c>
      <c r="D204" s="208" t="s">
        <v>4989</v>
      </c>
      <c r="E204" s="18" t="s">
        <v>138</v>
      </c>
      <c r="F204" s="209">
        <v>87.4</v>
      </c>
      <c r="H204" s="33"/>
    </row>
    <row r="205" spans="2:8" s="1" customFormat="1" ht="20.399999999999999">
      <c r="B205" s="33"/>
      <c r="C205" s="208" t="s">
        <v>3322</v>
      </c>
      <c r="D205" s="208" t="s">
        <v>4990</v>
      </c>
      <c r="E205" s="18" t="s">
        <v>138</v>
      </c>
      <c r="F205" s="209">
        <v>87.4</v>
      </c>
      <c r="H205" s="33"/>
    </row>
    <row r="206" spans="2:8" s="1" customFormat="1" ht="24">
      <c r="B206" s="33"/>
      <c r="C206" s="203" t="s">
        <v>1052</v>
      </c>
      <c r="D206" s="204" t="s">
        <v>1053</v>
      </c>
      <c r="E206" s="205" t="s">
        <v>138</v>
      </c>
      <c r="F206" s="206">
        <v>557.32000000000005</v>
      </c>
      <c r="H206" s="33"/>
    </row>
    <row r="207" spans="2:8" s="1" customFormat="1" ht="16.95" customHeight="1">
      <c r="B207" s="33"/>
      <c r="C207" s="208" t="s">
        <v>19</v>
      </c>
      <c r="D207" s="208" t="s">
        <v>1514</v>
      </c>
      <c r="E207" s="18" t="s">
        <v>19</v>
      </c>
      <c r="F207" s="209">
        <v>0</v>
      </c>
      <c r="H207" s="33"/>
    </row>
    <row r="208" spans="2:8" s="1" customFormat="1" ht="16.95" customHeight="1">
      <c r="B208" s="33"/>
      <c r="C208" s="208" t="s">
        <v>19</v>
      </c>
      <c r="D208" s="208" t="s">
        <v>1805</v>
      </c>
      <c r="E208" s="18" t="s">
        <v>19</v>
      </c>
      <c r="F208" s="209">
        <v>0</v>
      </c>
      <c r="H208" s="33"/>
    </row>
    <row r="209" spans="2:8" s="1" customFormat="1" ht="16.95" customHeight="1">
      <c r="B209" s="33"/>
      <c r="C209" s="208" t="s">
        <v>19</v>
      </c>
      <c r="D209" s="208" t="s">
        <v>1806</v>
      </c>
      <c r="E209" s="18" t="s">
        <v>19</v>
      </c>
      <c r="F209" s="209">
        <v>557.32000000000005</v>
      </c>
      <c r="H209" s="33"/>
    </row>
    <row r="210" spans="2:8" s="1" customFormat="1" ht="16.95" customHeight="1">
      <c r="B210" s="33"/>
      <c r="C210" s="208" t="s">
        <v>1052</v>
      </c>
      <c r="D210" s="208" t="s">
        <v>207</v>
      </c>
      <c r="E210" s="18" t="s">
        <v>19</v>
      </c>
      <c r="F210" s="209">
        <v>557.32000000000005</v>
      </c>
      <c r="H210" s="33"/>
    </row>
    <row r="211" spans="2:8" s="1" customFormat="1" ht="16.95" customHeight="1">
      <c r="B211" s="33"/>
      <c r="C211" s="207" t="s">
        <v>4964</v>
      </c>
      <c r="H211" s="33"/>
    </row>
    <row r="212" spans="2:8" s="1" customFormat="1" ht="20.399999999999999">
      <c r="B212" s="33"/>
      <c r="C212" s="208" t="s">
        <v>1801</v>
      </c>
      <c r="D212" s="208" t="s">
        <v>4991</v>
      </c>
      <c r="E212" s="18" t="s">
        <v>138</v>
      </c>
      <c r="F212" s="209">
        <v>557.32000000000005</v>
      </c>
      <c r="H212" s="33"/>
    </row>
    <row r="213" spans="2:8" s="1" customFormat="1" ht="20.399999999999999">
      <c r="B213" s="33"/>
      <c r="C213" s="208" t="s">
        <v>1808</v>
      </c>
      <c r="D213" s="208" t="s">
        <v>4992</v>
      </c>
      <c r="E213" s="18" t="s">
        <v>138</v>
      </c>
      <c r="F213" s="209">
        <v>66878.399999999994</v>
      </c>
      <c r="H213" s="33"/>
    </row>
    <row r="214" spans="2:8" s="1" customFormat="1" ht="20.399999999999999">
      <c r="B214" s="33"/>
      <c r="C214" s="208" t="s">
        <v>1820</v>
      </c>
      <c r="D214" s="208" t="s">
        <v>4993</v>
      </c>
      <c r="E214" s="18" t="s">
        <v>138</v>
      </c>
      <c r="F214" s="209">
        <v>557.32000000000005</v>
      </c>
      <c r="H214" s="33"/>
    </row>
    <row r="215" spans="2:8" s="1" customFormat="1" ht="16.95" customHeight="1">
      <c r="B215" s="33"/>
      <c r="C215" s="208" t="s">
        <v>1922</v>
      </c>
      <c r="D215" s="208" t="s">
        <v>4994</v>
      </c>
      <c r="E215" s="18" t="s">
        <v>138</v>
      </c>
      <c r="F215" s="209">
        <v>557.32000000000005</v>
      </c>
      <c r="H215" s="33"/>
    </row>
    <row r="216" spans="2:8" s="1" customFormat="1" ht="16.95" customHeight="1">
      <c r="B216" s="33"/>
      <c r="C216" s="208" t="s">
        <v>1927</v>
      </c>
      <c r="D216" s="208" t="s">
        <v>4995</v>
      </c>
      <c r="E216" s="18" t="s">
        <v>138</v>
      </c>
      <c r="F216" s="209">
        <v>557.32000000000005</v>
      </c>
      <c r="H216" s="33"/>
    </row>
    <row r="217" spans="2:8" s="1" customFormat="1" ht="24">
      <c r="B217" s="33"/>
      <c r="C217" s="203" t="s">
        <v>1010</v>
      </c>
      <c r="D217" s="204" t="s">
        <v>1011</v>
      </c>
      <c r="E217" s="205" t="s">
        <v>138</v>
      </c>
      <c r="F217" s="206">
        <v>18.7</v>
      </c>
      <c r="H217" s="33"/>
    </row>
    <row r="218" spans="2:8" s="1" customFormat="1" ht="16.95" customHeight="1">
      <c r="B218" s="33"/>
      <c r="C218" s="208" t="s">
        <v>19</v>
      </c>
      <c r="D218" s="208" t="s">
        <v>2126</v>
      </c>
      <c r="E218" s="18" t="s">
        <v>19</v>
      </c>
      <c r="F218" s="209">
        <v>0</v>
      </c>
      <c r="H218" s="33"/>
    </row>
    <row r="219" spans="2:8" s="1" customFormat="1" ht="16.95" customHeight="1">
      <c r="B219" s="33"/>
      <c r="C219" s="208" t="s">
        <v>19</v>
      </c>
      <c r="D219" s="208" t="s">
        <v>2150</v>
      </c>
      <c r="E219" s="18" t="s">
        <v>19</v>
      </c>
      <c r="F219" s="209">
        <v>18.7</v>
      </c>
      <c r="H219" s="33"/>
    </row>
    <row r="220" spans="2:8" s="1" customFormat="1" ht="16.95" customHeight="1">
      <c r="B220" s="33"/>
      <c r="C220" s="208" t="s">
        <v>1010</v>
      </c>
      <c r="D220" s="208" t="s">
        <v>204</v>
      </c>
      <c r="E220" s="18" t="s">
        <v>19</v>
      </c>
      <c r="F220" s="209">
        <v>18.7</v>
      </c>
      <c r="H220" s="33"/>
    </row>
    <row r="221" spans="2:8" s="1" customFormat="1" ht="16.95" customHeight="1">
      <c r="B221" s="33"/>
      <c r="C221" s="207" t="s">
        <v>4964</v>
      </c>
      <c r="H221" s="33"/>
    </row>
    <row r="222" spans="2:8" s="1" customFormat="1" ht="16.95" customHeight="1">
      <c r="B222" s="33"/>
      <c r="C222" s="208" t="s">
        <v>2146</v>
      </c>
      <c r="D222" s="208" t="s">
        <v>1011</v>
      </c>
      <c r="E222" s="18" t="s">
        <v>138</v>
      </c>
      <c r="F222" s="209">
        <v>63.9</v>
      </c>
      <c r="H222" s="33"/>
    </row>
    <row r="223" spans="2:8" s="1" customFormat="1" ht="16.95" customHeight="1">
      <c r="B223" s="33"/>
      <c r="C223" s="208" t="s">
        <v>2202</v>
      </c>
      <c r="D223" s="208" t="s">
        <v>4996</v>
      </c>
      <c r="E223" s="18" t="s">
        <v>138</v>
      </c>
      <c r="F223" s="209">
        <v>48.7</v>
      </c>
      <c r="H223" s="33"/>
    </row>
    <row r="224" spans="2:8" s="1" customFormat="1" ht="16.95" customHeight="1">
      <c r="B224" s="33"/>
      <c r="C224" s="208" t="s">
        <v>2140</v>
      </c>
      <c r="D224" s="208" t="s">
        <v>2141</v>
      </c>
      <c r="E224" s="18" t="s">
        <v>142</v>
      </c>
      <c r="F224" s="209">
        <v>12.47</v>
      </c>
      <c r="H224" s="33"/>
    </row>
    <row r="225" spans="2:8" s="1" customFormat="1" ht="24">
      <c r="B225" s="33"/>
      <c r="C225" s="203" t="s">
        <v>1008</v>
      </c>
      <c r="D225" s="204" t="s">
        <v>1009</v>
      </c>
      <c r="E225" s="205" t="s">
        <v>138</v>
      </c>
      <c r="F225" s="206">
        <v>30</v>
      </c>
      <c r="H225" s="33"/>
    </row>
    <row r="226" spans="2:8" s="1" customFormat="1" ht="16.95" customHeight="1">
      <c r="B226" s="33"/>
      <c r="C226" s="208" t="s">
        <v>19</v>
      </c>
      <c r="D226" s="208" t="s">
        <v>2126</v>
      </c>
      <c r="E226" s="18" t="s">
        <v>19</v>
      </c>
      <c r="F226" s="209">
        <v>0</v>
      </c>
      <c r="H226" s="33"/>
    </row>
    <row r="227" spans="2:8" s="1" customFormat="1" ht="16.95" customHeight="1">
      <c r="B227" s="33"/>
      <c r="C227" s="208" t="s">
        <v>19</v>
      </c>
      <c r="D227" s="208" t="s">
        <v>2138</v>
      </c>
      <c r="E227" s="18" t="s">
        <v>19</v>
      </c>
      <c r="F227" s="209">
        <v>30</v>
      </c>
      <c r="H227" s="33"/>
    </row>
    <row r="228" spans="2:8" s="1" customFormat="1" ht="16.95" customHeight="1">
      <c r="B228" s="33"/>
      <c r="C228" s="208" t="s">
        <v>1008</v>
      </c>
      <c r="D228" s="208" t="s">
        <v>207</v>
      </c>
      <c r="E228" s="18" t="s">
        <v>19</v>
      </c>
      <c r="F228" s="209">
        <v>30</v>
      </c>
      <c r="H228" s="33"/>
    </row>
    <row r="229" spans="2:8" s="1" customFormat="1" ht="16.95" customHeight="1">
      <c r="B229" s="33"/>
      <c r="C229" s="207" t="s">
        <v>4964</v>
      </c>
      <c r="H229" s="33"/>
    </row>
    <row r="230" spans="2:8" s="1" customFormat="1" ht="16.95" customHeight="1">
      <c r="B230" s="33"/>
      <c r="C230" s="208" t="s">
        <v>2134</v>
      </c>
      <c r="D230" s="208" t="s">
        <v>1009</v>
      </c>
      <c r="E230" s="18" t="s">
        <v>138</v>
      </c>
      <c r="F230" s="209">
        <v>30</v>
      </c>
      <c r="H230" s="33"/>
    </row>
    <row r="231" spans="2:8" s="1" customFormat="1" ht="16.95" customHeight="1">
      <c r="B231" s="33"/>
      <c r="C231" s="208" t="s">
        <v>2202</v>
      </c>
      <c r="D231" s="208" t="s">
        <v>4996</v>
      </c>
      <c r="E231" s="18" t="s">
        <v>138</v>
      </c>
      <c r="F231" s="209">
        <v>48.7</v>
      </c>
      <c r="H231" s="33"/>
    </row>
    <row r="232" spans="2:8" s="1" customFormat="1" ht="16.95" customHeight="1">
      <c r="B232" s="33"/>
      <c r="C232" s="208" t="s">
        <v>2140</v>
      </c>
      <c r="D232" s="208" t="s">
        <v>2141</v>
      </c>
      <c r="E232" s="18" t="s">
        <v>142</v>
      </c>
      <c r="F232" s="209">
        <v>1.103</v>
      </c>
      <c r="H232" s="33"/>
    </row>
    <row r="233" spans="2:8" s="1" customFormat="1" ht="24">
      <c r="B233" s="33"/>
      <c r="C233" s="203" t="s">
        <v>1013</v>
      </c>
      <c r="D233" s="204" t="s">
        <v>1011</v>
      </c>
      <c r="E233" s="205" t="s">
        <v>138</v>
      </c>
      <c r="F233" s="206">
        <v>45.2</v>
      </c>
      <c r="H233" s="33"/>
    </row>
    <row r="234" spans="2:8" s="1" customFormat="1" ht="16.95" customHeight="1">
      <c r="B234" s="33"/>
      <c r="C234" s="208" t="s">
        <v>19</v>
      </c>
      <c r="D234" s="208" t="s">
        <v>2151</v>
      </c>
      <c r="E234" s="18" t="s">
        <v>19</v>
      </c>
      <c r="F234" s="209">
        <v>18.7</v>
      </c>
      <c r="H234" s="33"/>
    </row>
    <row r="235" spans="2:8" s="1" customFormat="1" ht="16.95" customHeight="1">
      <c r="B235" s="33"/>
      <c r="C235" s="208" t="s">
        <v>19</v>
      </c>
      <c r="D235" s="208" t="s">
        <v>2152</v>
      </c>
      <c r="E235" s="18" t="s">
        <v>19</v>
      </c>
      <c r="F235" s="209">
        <v>26.5</v>
      </c>
      <c r="H235" s="33"/>
    </row>
    <row r="236" spans="2:8" s="1" customFormat="1" ht="16.95" customHeight="1">
      <c r="B236" s="33"/>
      <c r="C236" s="208" t="s">
        <v>1013</v>
      </c>
      <c r="D236" s="208" t="s">
        <v>204</v>
      </c>
      <c r="E236" s="18" t="s">
        <v>19</v>
      </c>
      <c r="F236" s="209">
        <v>45.2</v>
      </c>
      <c r="H236" s="33"/>
    </row>
    <row r="237" spans="2:8" s="1" customFormat="1" ht="16.95" customHeight="1">
      <c r="B237" s="33"/>
      <c r="C237" s="207" t="s">
        <v>4964</v>
      </c>
      <c r="H237" s="33"/>
    </row>
    <row r="238" spans="2:8" s="1" customFormat="1" ht="16.95" customHeight="1">
      <c r="B238" s="33"/>
      <c r="C238" s="208" t="s">
        <v>2146</v>
      </c>
      <c r="D238" s="208" t="s">
        <v>1011</v>
      </c>
      <c r="E238" s="18" t="s">
        <v>138</v>
      </c>
      <c r="F238" s="209">
        <v>63.9</v>
      </c>
      <c r="H238" s="33"/>
    </row>
    <row r="239" spans="2:8" s="1" customFormat="1" ht="16.95" customHeight="1">
      <c r="B239" s="33"/>
      <c r="C239" s="208" t="s">
        <v>2140</v>
      </c>
      <c r="D239" s="208" t="s">
        <v>2141</v>
      </c>
      <c r="E239" s="18" t="s">
        <v>142</v>
      </c>
      <c r="F239" s="209">
        <v>12.47</v>
      </c>
      <c r="H239" s="33"/>
    </row>
    <row r="240" spans="2:8" s="1" customFormat="1" ht="24">
      <c r="B240" s="33"/>
      <c r="C240" s="203" t="s">
        <v>1000</v>
      </c>
      <c r="D240" s="204" t="s">
        <v>1001</v>
      </c>
      <c r="E240" s="205" t="s">
        <v>138</v>
      </c>
      <c r="F240" s="206">
        <v>1519.3610000000001</v>
      </c>
      <c r="H240" s="33"/>
    </row>
    <row r="241" spans="2:8" s="1" customFormat="1" ht="16.95" customHeight="1">
      <c r="B241" s="33"/>
      <c r="C241" s="208" t="s">
        <v>19</v>
      </c>
      <c r="D241" s="208" t="s">
        <v>3577</v>
      </c>
      <c r="E241" s="18" t="s">
        <v>19</v>
      </c>
      <c r="F241" s="209">
        <v>0</v>
      </c>
      <c r="H241" s="33"/>
    </row>
    <row r="242" spans="2:8" s="1" customFormat="1" ht="20.399999999999999">
      <c r="B242" s="33"/>
      <c r="C242" s="208" t="s">
        <v>19</v>
      </c>
      <c r="D242" s="208" t="s">
        <v>3578</v>
      </c>
      <c r="E242" s="18" t="s">
        <v>19</v>
      </c>
      <c r="F242" s="209">
        <v>347.83699999999999</v>
      </c>
      <c r="H242" s="33"/>
    </row>
    <row r="243" spans="2:8" s="1" customFormat="1" ht="16.95" customHeight="1">
      <c r="B243" s="33"/>
      <c r="C243" s="208" t="s">
        <v>19</v>
      </c>
      <c r="D243" s="208" t="s">
        <v>3579</v>
      </c>
      <c r="E243" s="18" t="s">
        <v>19</v>
      </c>
      <c r="F243" s="209">
        <v>270.584</v>
      </c>
      <c r="H243" s="33"/>
    </row>
    <row r="244" spans="2:8" s="1" customFormat="1" ht="16.95" customHeight="1">
      <c r="B244" s="33"/>
      <c r="C244" s="208" t="s">
        <v>19</v>
      </c>
      <c r="D244" s="208" t="s">
        <v>3580</v>
      </c>
      <c r="E244" s="18" t="s">
        <v>19</v>
      </c>
      <c r="F244" s="209">
        <v>0</v>
      </c>
      <c r="H244" s="33"/>
    </row>
    <row r="245" spans="2:8" s="1" customFormat="1" ht="16.95" customHeight="1">
      <c r="B245" s="33"/>
      <c r="C245" s="208" t="s">
        <v>19</v>
      </c>
      <c r="D245" s="208" t="s">
        <v>3581</v>
      </c>
      <c r="E245" s="18" t="s">
        <v>19</v>
      </c>
      <c r="F245" s="209">
        <v>-160.387</v>
      </c>
      <c r="H245" s="33"/>
    </row>
    <row r="246" spans="2:8" s="1" customFormat="1" ht="16.95" customHeight="1">
      <c r="B246" s="33"/>
      <c r="C246" s="208" t="s">
        <v>19</v>
      </c>
      <c r="D246" s="208" t="s">
        <v>3582</v>
      </c>
      <c r="E246" s="18" t="s">
        <v>19</v>
      </c>
      <c r="F246" s="209">
        <v>0</v>
      </c>
      <c r="H246" s="33"/>
    </row>
    <row r="247" spans="2:8" s="1" customFormat="1" ht="16.95" customHeight="1">
      <c r="B247" s="33"/>
      <c r="C247" s="208" t="s">
        <v>19</v>
      </c>
      <c r="D247" s="208" t="s">
        <v>3583</v>
      </c>
      <c r="E247" s="18" t="s">
        <v>19</v>
      </c>
      <c r="F247" s="209">
        <v>1061.327</v>
      </c>
      <c r="H247" s="33"/>
    </row>
    <row r="248" spans="2:8" s="1" customFormat="1" ht="16.95" customHeight="1">
      <c r="B248" s="33"/>
      <c r="C248" s="208" t="s">
        <v>1000</v>
      </c>
      <c r="D248" s="208" t="s">
        <v>207</v>
      </c>
      <c r="E248" s="18" t="s">
        <v>19</v>
      </c>
      <c r="F248" s="209">
        <v>1519.3610000000001</v>
      </c>
      <c r="H248" s="33"/>
    </row>
    <row r="249" spans="2:8" s="1" customFormat="1" ht="16.95" customHeight="1">
      <c r="B249" s="33"/>
      <c r="C249" s="207" t="s">
        <v>4964</v>
      </c>
      <c r="H249" s="33"/>
    </row>
    <row r="250" spans="2:8" s="1" customFormat="1" ht="20.399999999999999">
      <c r="B250" s="33"/>
      <c r="C250" s="208" t="s">
        <v>3573</v>
      </c>
      <c r="D250" s="208" t="s">
        <v>1001</v>
      </c>
      <c r="E250" s="18" t="s">
        <v>138</v>
      </c>
      <c r="F250" s="209">
        <v>1519.3610000000001</v>
      </c>
      <c r="H250" s="33"/>
    </row>
    <row r="251" spans="2:8" s="1" customFormat="1" ht="16.95" customHeight="1">
      <c r="B251" s="33"/>
      <c r="C251" s="208" t="s">
        <v>3568</v>
      </c>
      <c r="D251" s="208" t="s">
        <v>4997</v>
      </c>
      <c r="E251" s="18" t="s">
        <v>138</v>
      </c>
      <c r="F251" s="209">
        <v>1519.3610000000001</v>
      </c>
      <c r="H251" s="33"/>
    </row>
    <row r="252" spans="2:8" s="1" customFormat="1" ht="24">
      <c r="B252" s="33"/>
      <c r="C252" s="203" t="s">
        <v>1049</v>
      </c>
      <c r="D252" s="204" t="s">
        <v>1050</v>
      </c>
      <c r="E252" s="205" t="s">
        <v>138</v>
      </c>
      <c r="F252" s="206">
        <v>70.33</v>
      </c>
      <c r="H252" s="33"/>
    </row>
    <row r="253" spans="2:8" s="1" customFormat="1" ht="16.95" customHeight="1">
      <c r="B253" s="33"/>
      <c r="C253" s="208" t="s">
        <v>19</v>
      </c>
      <c r="D253" s="208" t="s">
        <v>1043</v>
      </c>
      <c r="E253" s="18" t="s">
        <v>19</v>
      </c>
      <c r="F253" s="209">
        <v>136.19999999999999</v>
      </c>
      <c r="H253" s="33"/>
    </row>
    <row r="254" spans="2:8" s="1" customFormat="1" ht="16.95" customHeight="1">
      <c r="B254" s="33"/>
      <c r="C254" s="208" t="s">
        <v>19</v>
      </c>
      <c r="D254" s="208" t="s">
        <v>1630</v>
      </c>
      <c r="E254" s="18" t="s">
        <v>19</v>
      </c>
      <c r="F254" s="209">
        <v>0</v>
      </c>
      <c r="H254" s="33"/>
    </row>
    <row r="255" spans="2:8" s="1" customFormat="1" ht="16.95" customHeight="1">
      <c r="B255" s="33"/>
      <c r="C255" s="208" t="s">
        <v>19</v>
      </c>
      <c r="D255" s="208" t="s">
        <v>1631</v>
      </c>
      <c r="E255" s="18" t="s">
        <v>19</v>
      </c>
      <c r="F255" s="209">
        <v>-44.13</v>
      </c>
      <c r="H255" s="33"/>
    </row>
    <row r="256" spans="2:8" s="1" customFormat="1" ht="16.95" customHeight="1">
      <c r="B256" s="33"/>
      <c r="C256" s="208" t="s">
        <v>19</v>
      </c>
      <c r="D256" s="208" t="s">
        <v>1632</v>
      </c>
      <c r="E256" s="18" t="s">
        <v>19</v>
      </c>
      <c r="F256" s="209">
        <v>-21.74</v>
      </c>
      <c r="H256" s="33"/>
    </row>
    <row r="257" spans="2:8" s="1" customFormat="1" ht="16.95" customHeight="1">
      <c r="B257" s="33"/>
      <c r="C257" s="208" t="s">
        <v>1049</v>
      </c>
      <c r="D257" s="208" t="s">
        <v>207</v>
      </c>
      <c r="E257" s="18" t="s">
        <v>19</v>
      </c>
      <c r="F257" s="209">
        <v>70.33</v>
      </c>
      <c r="H257" s="33"/>
    </row>
    <row r="258" spans="2:8" s="1" customFormat="1" ht="16.95" customHeight="1">
      <c r="B258" s="33"/>
      <c r="C258" s="207" t="s">
        <v>4964</v>
      </c>
      <c r="H258" s="33"/>
    </row>
    <row r="259" spans="2:8" s="1" customFormat="1" ht="16.95" customHeight="1">
      <c r="B259" s="33"/>
      <c r="C259" s="208" t="s">
        <v>1626</v>
      </c>
      <c r="D259" s="208" t="s">
        <v>1050</v>
      </c>
      <c r="E259" s="18" t="s">
        <v>138</v>
      </c>
      <c r="F259" s="209">
        <v>70.33</v>
      </c>
      <c r="H259" s="33"/>
    </row>
    <row r="260" spans="2:8" s="1" customFormat="1" ht="16.95" customHeight="1">
      <c r="B260" s="33"/>
      <c r="C260" s="208" t="s">
        <v>1502</v>
      </c>
      <c r="D260" s="208" t="s">
        <v>4998</v>
      </c>
      <c r="E260" s="18" t="s">
        <v>138</v>
      </c>
      <c r="F260" s="209">
        <v>70.33</v>
      </c>
      <c r="H260" s="33"/>
    </row>
    <row r="261" spans="2:8" s="1" customFormat="1" ht="16.95" customHeight="1">
      <c r="B261" s="33"/>
      <c r="C261" s="203" t="s">
        <v>1067</v>
      </c>
      <c r="D261" s="204" t="s">
        <v>1068</v>
      </c>
      <c r="E261" s="205" t="s">
        <v>384</v>
      </c>
      <c r="F261" s="206">
        <v>38.104999999999997</v>
      </c>
      <c r="H261" s="33"/>
    </row>
    <row r="262" spans="2:8" s="1" customFormat="1" ht="16.95" customHeight="1">
      <c r="B262" s="33"/>
      <c r="C262" s="208" t="s">
        <v>19</v>
      </c>
      <c r="D262" s="208" t="s">
        <v>1600</v>
      </c>
      <c r="E262" s="18" t="s">
        <v>19</v>
      </c>
      <c r="F262" s="209">
        <v>0</v>
      </c>
      <c r="H262" s="33"/>
    </row>
    <row r="263" spans="2:8" s="1" customFormat="1" ht="16.95" customHeight="1">
      <c r="B263" s="33"/>
      <c r="C263" s="208" t="s">
        <v>19</v>
      </c>
      <c r="D263" s="208" t="s">
        <v>1548</v>
      </c>
      <c r="E263" s="18" t="s">
        <v>19</v>
      </c>
      <c r="F263" s="209">
        <v>0</v>
      </c>
      <c r="H263" s="33"/>
    </row>
    <row r="264" spans="2:8" s="1" customFormat="1" ht="16.95" customHeight="1">
      <c r="B264" s="33"/>
      <c r="C264" s="208" t="s">
        <v>19</v>
      </c>
      <c r="D264" s="208" t="s">
        <v>1601</v>
      </c>
      <c r="E264" s="18" t="s">
        <v>19</v>
      </c>
      <c r="F264" s="209">
        <v>13.465</v>
      </c>
      <c r="H264" s="33"/>
    </row>
    <row r="265" spans="2:8" s="1" customFormat="1" ht="16.95" customHeight="1">
      <c r="B265" s="33"/>
      <c r="C265" s="208" t="s">
        <v>19</v>
      </c>
      <c r="D265" s="208" t="s">
        <v>1602</v>
      </c>
      <c r="E265" s="18" t="s">
        <v>19</v>
      </c>
      <c r="F265" s="209">
        <v>11.43</v>
      </c>
      <c r="H265" s="33"/>
    </row>
    <row r="266" spans="2:8" s="1" customFormat="1" ht="16.95" customHeight="1">
      <c r="B266" s="33"/>
      <c r="C266" s="208" t="s">
        <v>19</v>
      </c>
      <c r="D266" s="208" t="s">
        <v>1551</v>
      </c>
      <c r="E266" s="18" t="s">
        <v>19</v>
      </c>
      <c r="F266" s="209">
        <v>0</v>
      </c>
      <c r="H266" s="33"/>
    </row>
    <row r="267" spans="2:8" s="1" customFormat="1" ht="16.95" customHeight="1">
      <c r="B267" s="33"/>
      <c r="C267" s="208" t="s">
        <v>19</v>
      </c>
      <c r="D267" s="208" t="s">
        <v>1603</v>
      </c>
      <c r="E267" s="18" t="s">
        <v>19</v>
      </c>
      <c r="F267" s="209">
        <v>8.4499999999999993</v>
      </c>
      <c r="H267" s="33"/>
    </row>
    <row r="268" spans="2:8" s="1" customFormat="1" ht="16.95" customHeight="1">
      <c r="B268" s="33"/>
      <c r="C268" s="208" t="s">
        <v>19</v>
      </c>
      <c r="D268" s="208" t="s">
        <v>1091</v>
      </c>
      <c r="E268" s="18" t="s">
        <v>19</v>
      </c>
      <c r="F268" s="209">
        <v>0</v>
      </c>
      <c r="H268" s="33"/>
    </row>
    <row r="269" spans="2:8" s="1" customFormat="1" ht="16.95" customHeight="1">
      <c r="B269" s="33"/>
      <c r="C269" s="208" t="s">
        <v>19</v>
      </c>
      <c r="D269" s="208" t="s">
        <v>1604</v>
      </c>
      <c r="E269" s="18" t="s">
        <v>19</v>
      </c>
      <c r="F269" s="209">
        <v>4.76</v>
      </c>
      <c r="H269" s="33"/>
    </row>
    <row r="270" spans="2:8" s="1" customFormat="1" ht="16.95" customHeight="1">
      <c r="B270" s="33"/>
      <c r="C270" s="208" t="s">
        <v>1067</v>
      </c>
      <c r="D270" s="208" t="s">
        <v>204</v>
      </c>
      <c r="E270" s="18" t="s">
        <v>19</v>
      </c>
      <c r="F270" s="209">
        <v>38.104999999999997</v>
      </c>
      <c r="H270" s="33"/>
    </row>
    <row r="271" spans="2:8" s="1" customFormat="1" ht="16.95" customHeight="1">
      <c r="B271" s="33"/>
      <c r="C271" s="207" t="s">
        <v>4964</v>
      </c>
      <c r="H271" s="33"/>
    </row>
    <row r="272" spans="2:8" s="1" customFormat="1" ht="16.95" customHeight="1">
      <c r="B272" s="33"/>
      <c r="C272" s="208" t="s">
        <v>1586</v>
      </c>
      <c r="D272" s="208" t="s">
        <v>4970</v>
      </c>
      <c r="E272" s="18" t="s">
        <v>384</v>
      </c>
      <c r="F272" s="209">
        <v>292.39499999999998</v>
      </c>
      <c r="H272" s="33"/>
    </row>
    <row r="273" spans="2:8" s="1" customFormat="1" ht="16.95" customHeight="1">
      <c r="B273" s="33"/>
      <c r="C273" s="208" t="s">
        <v>1618</v>
      </c>
      <c r="D273" s="208" t="s">
        <v>1619</v>
      </c>
      <c r="E273" s="18" t="s">
        <v>384</v>
      </c>
      <c r="F273" s="209">
        <v>40.01</v>
      </c>
      <c r="H273" s="33"/>
    </row>
    <row r="274" spans="2:8" s="1" customFormat="1" ht="24">
      <c r="B274" s="33"/>
      <c r="C274" s="203" t="s">
        <v>927</v>
      </c>
      <c r="D274" s="204" t="s">
        <v>928</v>
      </c>
      <c r="E274" s="205" t="s">
        <v>138</v>
      </c>
      <c r="F274" s="206">
        <v>227.696</v>
      </c>
      <c r="H274" s="33"/>
    </row>
    <row r="275" spans="2:8" s="1" customFormat="1" ht="16.95" customHeight="1">
      <c r="B275" s="33"/>
      <c r="C275" s="208" t="s">
        <v>19</v>
      </c>
      <c r="D275" s="208" t="s">
        <v>1697</v>
      </c>
      <c r="E275" s="18" t="s">
        <v>19</v>
      </c>
      <c r="F275" s="209">
        <v>0</v>
      </c>
      <c r="H275" s="33"/>
    </row>
    <row r="276" spans="2:8" s="1" customFormat="1" ht="16.95" customHeight="1">
      <c r="B276" s="33"/>
      <c r="C276" s="208" t="s">
        <v>19</v>
      </c>
      <c r="D276" s="208" t="s">
        <v>3504</v>
      </c>
      <c r="E276" s="18" t="s">
        <v>19</v>
      </c>
      <c r="F276" s="209">
        <v>5.6159999999999997</v>
      </c>
      <c r="H276" s="33"/>
    </row>
    <row r="277" spans="2:8" s="1" customFormat="1" ht="16.95" customHeight="1">
      <c r="B277" s="33"/>
      <c r="C277" s="208" t="s">
        <v>19</v>
      </c>
      <c r="D277" s="208" t="s">
        <v>3505</v>
      </c>
      <c r="E277" s="18" t="s">
        <v>19</v>
      </c>
      <c r="F277" s="209">
        <v>2.52</v>
      </c>
      <c r="H277" s="33"/>
    </row>
    <row r="278" spans="2:8" s="1" customFormat="1" ht="16.95" customHeight="1">
      <c r="B278" s="33"/>
      <c r="C278" s="208" t="s">
        <v>19</v>
      </c>
      <c r="D278" s="208" t="s">
        <v>3506</v>
      </c>
      <c r="E278" s="18" t="s">
        <v>19</v>
      </c>
      <c r="F278" s="209">
        <v>12.58</v>
      </c>
      <c r="H278" s="33"/>
    </row>
    <row r="279" spans="2:8" s="1" customFormat="1" ht="16.95" customHeight="1">
      <c r="B279" s="33"/>
      <c r="C279" s="208" t="s">
        <v>19</v>
      </c>
      <c r="D279" s="208" t="s">
        <v>2286</v>
      </c>
      <c r="E279" s="18" t="s">
        <v>19</v>
      </c>
      <c r="F279" s="209">
        <v>1.92</v>
      </c>
      <c r="H279" s="33"/>
    </row>
    <row r="280" spans="2:8" s="1" customFormat="1" ht="16.95" customHeight="1">
      <c r="B280" s="33"/>
      <c r="C280" s="208" t="s">
        <v>19</v>
      </c>
      <c r="D280" s="208" t="s">
        <v>3507</v>
      </c>
      <c r="E280" s="18" t="s">
        <v>19</v>
      </c>
      <c r="F280" s="209">
        <v>6.64</v>
      </c>
      <c r="H280" s="33"/>
    </row>
    <row r="281" spans="2:8" s="1" customFormat="1" ht="16.95" customHeight="1">
      <c r="B281" s="33"/>
      <c r="C281" s="208" t="s">
        <v>19</v>
      </c>
      <c r="D281" s="208" t="s">
        <v>2288</v>
      </c>
      <c r="E281" s="18" t="s">
        <v>19</v>
      </c>
      <c r="F281" s="209">
        <v>5.1840000000000002</v>
      </c>
      <c r="H281" s="33"/>
    </row>
    <row r="282" spans="2:8" s="1" customFormat="1" ht="16.95" customHeight="1">
      <c r="B282" s="33"/>
      <c r="C282" s="208" t="s">
        <v>19</v>
      </c>
      <c r="D282" s="208" t="s">
        <v>2289</v>
      </c>
      <c r="E282" s="18" t="s">
        <v>19</v>
      </c>
      <c r="F282" s="209">
        <v>4.4160000000000004</v>
      </c>
      <c r="H282" s="33"/>
    </row>
    <row r="283" spans="2:8" s="1" customFormat="1" ht="16.95" customHeight="1">
      <c r="B283" s="33"/>
      <c r="C283" s="208" t="s">
        <v>19</v>
      </c>
      <c r="D283" s="208" t="s">
        <v>2436</v>
      </c>
      <c r="E283" s="18" t="s">
        <v>19</v>
      </c>
      <c r="F283" s="209">
        <v>30.71</v>
      </c>
      <c r="H283" s="33"/>
    </row>
    <row r="284" spans="2:8" s="1" customFormat="1" ht="16.95" customHeight="1">
      <c r="B284" s="33"/>
      <c r="C284" s="208" t="s">
        <v>19</v>
      </c>
      <c r="D284" s="208" t="s">
        <v>2300</v>
      </c>
      <c r="E284" s="18" t="s">
        <v>19</v>
      </c>
      <c r="F284" s="209">
        <v>61</v>
      </c>
      <c r="H284" s="33"/>
    </row>
    <row r="285" spans="2:8" s="1" customFormat="1" ht="16.95" customHeight="1">
      <c r="B285" s="33"/>
      <c r="C285" s="208" t="s">
        <v>19</v>
      </c>
      <c r="D285" s="208" t="s">
        <v>3508</v>
      </c>
      <c r="E285" s="18" t="s">
        <v>19</v>
      </c>
      <c r="F285" s="209">
        <v>24.95</v>
      </c>
      <c r="H285" s="33"/>
    </row>
    <row r="286" spans="2:8" s="1" customFormat="1" ht="16.95" customHeight="1">
      <c r="B286" s="33"/>
      <c r="C286" s="208" t="s">
        <v>19</v>
      </c>
      <c r="D286" s="208" t="s">
        <v>3509</v>
      </c>
      <c r="E286" s="18" t="s">
        <v>19</v>
      </c>
      <c r="F286" s="209">
        <v>6.72</v>
      </c>
      <c r="H286" s="33"/>
    </row>
    <row r="287" spans="2:8" s="1" customFormat="1" ht="16.95" customHeight="1">
      <c r="B287" s="33"/>
      <c r="C287" s="208" t="s">
        <v>19</v>
      </c>
      <c r="D287" s="208" t="s">
        <v>3510</v>
      </c>
      <c r="E287" s="18" t="s">
        <v>19</v>
      </c>
      <c r="F287" s="209">
        <v>0.56000000000000005</v>
      </c>
      <c r="H287" s="33"/>
    </row>
    <row r="288" spans="2:8" s="1" customFormat="1" ht="16.95" customHeight="1">
      <c r="B288" s="33"/>
      <c r="C288" s="208" t="s">
        <v>19</v>
      </c>
      <c r="D288" s="208" t="s">
        <v>2419</v>
      </c>
      <c r="E288" s="18" t="s">
        <v>19</v>
      </c>
      <c r="F288" s="209">
        <v>0</v>
      </c>
      <c r="H288" s="33"/>
    </row>
    <row r="289" spans="2:8" s="1" customFormat="1" ht="16.95" customHeight="1">
      <c r="B289" s="33"/>
      <c r="C289" s="208" t="s">
        <v>19</v>
      </c>
      <c r="D289" s="208" t="s">
        <v>3511</v>
      </c>
      <c r="E289" s="18" t="s">
        <v>19</v>
      </c>
      <c r="F289" s="209">
        <v>64.88</v>
      </c>
      <c r="H289" s="33"/>
    </row>
    <row r="290" spans="2:8" s="1" customFormat="1" ht="16.95" customHeight="1">
      <c r="B290" s="33"/>
      <c r="C290" s="208" t="s">
        <v>927</v>
      </c>
      <c r="D290" s="208" t="s">
        <v>207</v>
      </c>
      <c r="E290" s="18" t="s">
        <v>19</v>
      </c>
      <c r="F290" s="209">
        <v>227.696</v>
      </c>
      <c r="H290" s="33"/>
    </row>
    <row r="291" spans="2:8" s="1" customFormat="1" ht="16.95" customHeight="1">
      <c r="B291" s="33"/>
      <c r="C291" s="207" t="s">
        <v>4964</v>
      </c>
      <c r="H291" s="33"/>
    </row>
    <row r="292" spans="2:8" s="1" customFormat="1" ht="16.95" customHeight="1">
      <c r="B292" s="33"/>
      <c r="C292" s="208" t="s">
        <v>3500</v>
      </c>
      <c r="D292" s="208" t="s">
        <v>928</v>
      </c>
      <c r="E292" s="18" t="s">
        <v>138</v>
      </c>
      <c r="F292" s="209">
        <v>227.696</v>
      </c>
      <c r="H292" s="33"/>
    </row>
    <row r="293" spans="2:8" s="1" customFormat="1" ht="16.95" customHeight="1">
      <c r="B293" s="33"/>
      <c r="C293" s="208" t="s">
        <v>3485</v>
      </c>
      <c r="D293" s="208" t="s">
        <v>4999</v>
      </c>
      <c r="E293" s="18" t="s">
        <v>138</v>
      </c>
      <c r="F293" s="209">
        <v>227.696</v>
      </c>
      <c r="H293" s="33"/>
    </row>
    <row r="294" spans="2:8" s="1" customFormat="1" ht="20.399999999999999">
      <c r="B294" s="33"/>
      <c r="C294" s="208" t="s">
        <v>3490</v>
      </c>
      <c r="D294" s="208" t="s">
        <v>5000</v>
      </c>
      <c r="E294" s="18" t="s">
        <v>138</v>
      </c>
      <c r="F294" s="209">
        <v>227.696</v>
      </c>
      <c r="H294" s="33"/>
    </row>
    <row r="295" spans="2:8" s="1" customFormat="1" ht="16.95" customHeight="1">
      <c r="B295" s="33"/>
      <c r="C295" s="203" t="s">
        <v>918</v>
      </c>
      <c r="D295" s="204" t="s">
        <v>919</v>
      </c>
      <c r="E295" s="205" t="s">
        <v>138</v>
      </c>
      <c r="F295" s="206">
        <v>11.523999999999999</v>
      </c>
      <c r="H295" s="33"/>
    </row>
    <row r="296" spans="2:8" s="1" customFormat="1" ht="16.95" customHeight="1">
      <c r="B296" s="33"/>
      <c r="C296" s="208" t="s">
        <v>19</v>
      </c>
      <c r="D296" s="208" t="s">
        <v>1697</v>
      </c>
      <c r="E296" s="18" t="s">
        <v>19</v>
      </c>
      <c r="F296" s="209">
        <v>0</v>
      </c>
      <c r="H296" s="33"/>
    </row>
    <row r="297" spans="2:8" s="1" customFormat="1" ht="16.95" customHeight="1">
      <c r="B297" s="33"/>
      <c r="C297" s="208" t="s">
        <v>19</v>
      </c>
      <c r="D297" s="208" t="s">
        <v>3168</v>
      </c>
      <c r="E297" s="18" t="s">
        <v>19</v>
      </c>
      <c r="F297" s="209">
        <v>0</v>
      </c>
      <c r="H297" s="33"/>
    </row>
    <row r="298" spans="2:8" s="1" customFormat="1" ht="16.95" customHeight="1">
      <c r="B298" s="33"/>
      <c r="C298" s="208" t="s">
        <v>19</v>
      </c>
      <c r="D298" s="208" t="s">
        <v>3536</v>
      </c>
      <c r="E298" s="18" t="s">
        <v>19</v>
      </c>
      <c r="F298" s="209">
        <v>11.423999999999999</v>
      </c>
      <c r="H298" s="33"/>
    </row>
    <row r="299" spans="2:8" s="1" customFormat="1" ht="16.95" customHeight="1">
      <c r="B299" s="33"/>
      <c r="C299" s="208" t="s">
        <v>19</v>
      </c>
      <c r="D299" s="208" t="s">
        <v>3537</v>
      </c>
      <c r="E299" s="18" t="s">
        <v>19</v>
      </c>
      <c r="F299" s="209">
        <v>0.1</v>
      </c>
      <c r="H299" s="33"/>
    </row>
    <row r="300" spans="2:8" s="1" customFormat="1" ht="16.95" customHeight="1">
      <c r="B300" s="33"/>
      <c r="C300" s="208" t="s">
        <v>918</v>
      </c>
      <c r="D300" s="208" t="s">
        <v>204</v>
      </c>
      <c r="E300" s="18" t="s">
        <v>19</v>
      </c>
      <c r="F300" s="209">
        <v>11.523999999999999</v>
      </c>
      <c r="H300" s="33"/>
    </row>
    <row r="301" spans="2:8" s="1" customFormat="1" ht="16.95" customHeight="1">
      <c r="B301" s="33"/>
      <c r="C301" s="207" t="s">
        <v>4964</v>
      </c>
      <c r="H301" s="33"/>
    </row>
    <row r="302" spans="2:8" s="1" customFormat="1" ht="16.95" customHeight="1">
      <c r="B302" s="33"/>
      <c r="C302" s="208" t="s">
        <v>3532</v>
      </c>
      <c r="D302" s="208" t="s">
        <v>5001</v>
      </c>
      <c r="E302" s="18" t="s">
        <v>138</v>
      </c>
      <c r="F302" s="209">
        <v>36.112000000000002</v>
      </c>
      <c r="H302" s="33"/>
    </row>
    <row r="303" spans="2:8" s="1" customFormat="1" ht="16.95" customHeight="1">
      <c r="B303" s="33"/>
      <c r="C303" s="208" t="s">
        <v>3521</v>
      </c>
      <c r="D303" s="208" t="s">
        <v>5002</v>
      </c>
      <c r="E303" s="18" t="s">
        <v>138</v>
      </c>
      <c r="F303" s="209">
        <v>36.112000000000002</v>
      </c>
      <c r="H303" s="33"/>
    </row>
    <row r="304" spans="2:8" s="1" customFormat="1" ht="16.95" customHeight="1">
      <c r="B304" s="33"/>
      <c r="C304" s="208" t="s">
        <v>3527</v>
      </c>
      <c r="D304" s="208" t="s">
        <v>5003</v>
      </c>
      <c r="E304" s="18" t="s">
        <v>138</v>
      </c>
      <c r="F304" s="209">
        <v>36.112000000000002</v>
      </c>
      <c r="H304" s="33"/>
    </row>
    <row r="305" spans="2:8" s="1" customFormat="1" ht="16.95" customHeight="1">
      <c r="B305" s="33"/>
      <c r="C305" s="203" t="s">
        <v>921</v>
      </c>
      <c r="D305" s="204" t="s">
        <v>922</v>
      </c>
      <c r="E305" s="205" t="s">
        <v>138</v>
      </c>
      <c r="F305" s="206">
        <v>24.588000000000001</v>
      </c>
      <c r="H305" s="33"/>
    </row>
    <row r="306" spans="2:8" s="1" customFormat="1" ht="16.95" customHeight="1">
      <c r="B306" s="33"/>
      <c r="C306" s="208" t="s">
        <v>19</v>
      </c>
      <c r="D306" s="208" t="s">
        <v>1745</v>
      </c>
      <c r="E306" s="18" t="s">
        <v>19</v>
      </c>
      <c r="F306" s="209">
        <v>0</v>
      </c>
      <c r="H306" s="33"/>
    </row>
    <row r="307" spans="2:8" s="1" customFormat="1" ht="16.95" customHeight="1">
      <c r="B307" s="33"/>
      <c r="C307" s="208" t="s">
        <v>19</v>
      </c>
      <c r="D307" s="208" t="s">
        <v>3538</v>
      </c>
      <c r="E307" s="18" t="s">
        <v>19</v>
      </c>
      <c r="F307" s="209">
        <v>1.452</v>
      </c>
      <c r="H307" s="33"/>
    </row>
    <row r="308" spans="2:8" s="1" customFormat="1" ht="16.95" customHeight="1">
      <c r="B308" s="33"/>
      <c r="C308" s="208" t="s">
        <v>19</v>
      </c>
      <c r="D308" s="208" t="s">
        <v>3539</v>
      </c>
      <c r="E308" s="18" t="s">
        <v>19</v>
      </c>
      <c r="F308" s="209">
        <v>2.8439999999999999</v>
      </c>
      <c r="H308" s="33"/>
    </row>
    <row r="309" spans="2:8" s="1" customFormat="1" ht="16.95" customHeight="1">
      <c r="B309" s="33"/>
      <c r="C309" s="208" t="s">
        <v>19</v>
      </c>
      <c r="D309" s="208" t="s">
        <v>3540</v>
      </c>
      <c r="E309" s="18" t="s">
        <v>19</v>
      </c>
      <c r="F309" s="209">
        <v>2.8439999999999999</v>
      </c>
      <c r="H309" s="33"/>
    </row>
    <row r="310" spans="2:8" s="1" customFormat="1" ht="16.95" customHeight="1">
      <c r="B310" s="33"/>
      <c r="C310" s="208" t="s">
        <v>19</v>
      </c>
      <c r="D310" s="208" t="s">
        <v>3541</v>
      </c>
      <c r="E310" s="18" t="s">
        <v>19</v>
      </c>
      <c r="F310" s="209">
        <v>0.94799999999999995</v>
      </c>
      <c r="H310" s="33"/>
    </row>
    <row r="311" spans="2:8" s="1" customFormat="1" ht="16.95" customHeight="1">
      <c r="B311" s="33"/>
      <c r="C311" s="208" t="s">
        <v>19</v>
      </c>
      <c r="D311" s="208" t="s">
        <v>3542</v>
      </c>
      <c r="E311" s="18" t="s">
        <v>19</v>
      </c>
      <c r="F311" s="209">
        <v>1.3919999999999999</v>
      </c>
      <c r="H311" s="33"/>
    </row>
    <row r="312" spans="2:8" s="1" customFormat="1" ht="16.95" customHeight="1">
      <c r="B312" s="33"/>
      <c r="C312" s="208" t="s">
        <v>19</v>
      </c>
      <c r="D312" s="208" t="s">
        <v>3543</v>
      </c>
      <c r="E312" s="18" t="s">
        <v>19</v>
      </c>
      <c r="F312" s="209">
        <v>4.1760000000000002</v>
      </c>
      <c r="H312" s="33"/>
    </row>
    <row r="313" spans="2:8" s="1" customFormat="1" ht="16.95" customHeight="1">
      <c r="B313" s="33"/>
      <c r="C313" s="208" t="s">
        <v>19</v>
      </c>
      <c r="D313" s="208" t="s">
        <v>3544</v>
      </c>
      <c r="E313" s="18" t="s">
        <v>19</v>
      </c>
      <c r="F313" s="209">
        <v>1.452</v>
      </c>
      <c r="H313" s="33"/>
    </row>
    <row r="314" spans="2:8" s="1" customFormat="1" ht="16.95" customHeight="1">
      <c r="B314" s="33"/>
      <c r="C314" s="208" t="s">
        <v>19</v>
      </c>
      <c r="D314" s="208" t="s">
        <v>3545</v>
      </c>
      <c r="E314" s="18" t="s">
        <v>19</v>
      </c>
      <c r="F314" s="209">
        <v>1.4219999999999999</v>
      </c>
      <c r="H314" s="33"/>
    </row>
    <row r="315" spans="2:8" s="1" customFormat="1" ht="16.95" customHeight="1">
      <c r="B315" s="33"/>
      <c r="C315" s="208" t="s">
        <v>19</v>
      </c>
      <c r="D315" s="208" t="s">
        <v>3546</v>
      </c>
      <c r="E315" s="18" t="s">
        <v>19</v>
      </c>
      <c r="F315" s="209">
        <v>1.4219999999999999</v>
      </c>
      <c r="H315" s="33"/>
    </row>
    <row r="316" spans="2:8" s="1" customFormat="1" ht="16.95" customHeight="1">
      <c r="B316" s="33"/>
      <c r="C316" s="208" t="s">
        <v>19</v>
      </c>
      <c r="D316" s="208" t="s">
        <v>3547</v>
      </c>
      <c r="E316" s="18" t="s">
        <v>19</v>
      </c>
      <c r="F316" s="209">
        <v>1.8959999999999999</v>
      </c>
      <c r="H316" s="33"/>
    </row>
    <row r="317" spans="2:8" s="1" customFormat="1" ht="16.95" customHeight="1">
      <c r="B317" s="33"/>
      <c r="C317" s="208" t="s">
        <v>19</v>
      </c>
      <c r="D317" s="208" t="s">
        <v>3548</v>
      </c>
      <c r="E317" s="18" t="s">
        <v>19</v>
      </c>
      <c r="F317" s="209">
        <v>0.94799999999999995</v>
      </c>
      <c r="H317" s="33"/>
    </row>
    <row r="318" spans="2:8" s="1" customFormat="1" ht="16.95" customHeight="1">
      <c r="B318" s="33"/>
      <c r="C318" s="208" t="s">
        <v>19</v>
      </c>
      <c r="D318" s="208" t="s">
        <v>3549</v>
      </c>
      <c r="E318" s="18" t="s">
        <v>19</v>
      </c>
      <c r="F318" s="209">
        <v>1.8959999999999999</v>
      </c>
      <c r="H318" s="33"/>
    </row>
    <row r="319" spans="2:8" s="1" customFormat="1" ht="16.95" customHeight="1">
      <c r="B319" s="33"/>
      <c r="C319" s="208" t="s">
        <v>19</v>
      </c>
      <c r="D319" s="208" t="s">
        <v>3550</v>
      </c>
      <c r="E319" s="18" t="s">
        <v>19</v>
      </c>
      <c r="F319" s="209">
        <v>1.8959999999999999</v>
      </c>
      <c r="H319" s="33"/>
    </row>
    <row r="320" spans="2:8" s="1" customFormat="1" ht="16.95" customHeight="1">
      <c r="B320" s="33"/>
      <c r="C320" s="208" t="s">
        <v>921</v>
      </c>
      <c r="D320" s="208" t="s">
        <v>204</v>
      </c>
      <c r="E320" s="18" t="s">
        <v>19</v>
      </c>
      <c r="F320" s="209">
        <v>24.588000000000001</v>
      </c>
      <c r="H320" s="33"/>
    </row>
    <row r="321" spans="2:8" s="1" customFormat="1" ht="16.95" customHeight="1">
      <c r="B321" s="33"/>
      <c r="C321" s="207" t="s">
        <v>4964</v>
      </c>
      <c r="H321" s="33"/>
    </row>
    <row r="322" spans="2:8" s="1" customFormat="1" ht="16.95" customHeight="1">
      <c r="B322" s="33"/>
      <c r="C322" s="208" t="s">
        <v>3532</v>
      </c>
      <c r="D322" s="208" t="s">
        <v>5001</v>
      </c>
      <c r="E322" s="18" t="s">
        <v>138</v>
      </c>
      <c r="F322" s="209">
        <v>36.112000000000002</v>
      </c>
      <c r="H322" s="33"/>
    </row>
    <row r="323" spans="2:8" s="1" customFormat="1" ht="16.95" customHeight="1">
      <c r="B323" s="33"/>
      <c r="C323" s="208" t="s">
        <v>3521</v>
      </c>
      <c r="D323" s="208" t="s">
        <v>5002</v>
      </c>
      <c r="E323" s="18" t="s">
        <v>138</v>
      </c>
      <c r="F323" s="209">
        <v>36.112000000000002</v>
      </c>
      <c r="H323" s="33"/>
    </row>
    <row r="324" spans="2:8" s="1" customFormat="1" ht="16.95" customHeight="1">
      <c r="B324" s="33"/>
      <c r="C324" s="208" t="s">
        <v>3527</v>
      </c>
      <c r="D324" s="208" t="s">
        <v>5003</v>
      </c>
      <c r="E324" s="18" t="s">
        <v>138</v>
      </c>
      <c r="F324" s="209">
        <v>36.112000000000002</v>
      </c>
      <c r="H324" s="33"/>
    </row>
    <row r="325" spans="2:8" s="1" customFormat="1" ht="24">
      <c r="B325" s="33"/>
      <c r="C325" s="203" t="s">
        <v>879</v>
      </c>
      <c r="D325" s="204" t="s">
        <v>880</v>
      </c>
      <c r="E325" s="205" t="s">
        <v>138</v>
      </c>
      <c r="F325" s="206">
        <v>160.387</v>
      </c>
      <c r="H325" s="33"/>
    </row>
    <row r="326" spans="2:8" s="1" customFormat="1" ht="16.95" customHeight="1">
      <c r="B326" s="33"/>
      <c r="C326" s="208" t="s">
        <v>19</v>
      </c>
      <c r="D326" s="208" t="s">
        <v>251</v>
      </c>
      <c r="E326" s="18" t="s">
        <v>19</v>
      </c>
      <c r="F326" s="209">
        <v>0</v>
      </c>
      <c r="H326" s="33"/>
    </row>
    <row r="327" spans="2:8" s="1" customFormat="1" ht="16.95" customHeight="1">
      <c r="B327" s="33"/>
      <c r="C327" s="208" t="s">
        <v>19</v>
      </c>
      <c r="D327" s="208" t="s">
        <v>3416</v>
      </c>
      <c r="E327" s="18" t="s">
        <v>19</v>
      </c>
      <c r="F327" s="209">
        <v>15.646000000000001</v>
      </c>
      <c r="H327" s="33"/>
    </row>
    <row r="328" spans="2:8" s="1" customFormat="1" ht="16.95" customHeight="1">
      <c r="B328" s="33"/>
      <c r="C328" s="208" t="s">
        <v>19</v>
      </c>
      <c r="D328" s="208" t="s">
        <v>3417</v>
      </c>
      <c r="E328" s="18" t="s">
        <v>19</v>
      </c>
      <c r="F328" s="209">
        <v>36.356999999999999</v>
      </c>
      <c r="H328" s="33"/>
    </row>
    <row r="329" spans="2:8" s="1" customFormat="1" ht="16.95" customHeight="1">
      <c r="B329" s="33"/>
      <c r="C329" s="208" t="s">
        <v>19</v>
      </c>
      <c r="D329" s="208" t="s">
        <v>3418</v>
      </c>
      <c r="E329" s="18" t="s">
        <v>19</v>
      </c>
      <c r="F329" s="209">
        <v>14.667</v>
      </c>
      <c r="H329" s="33"/>
    </row>
    <row r="330" spans="2:8" s="1" customFormat="1" ht="16.95" customHeight="1">
      <c r="B330" s="33"/>
      <c r="C330" s="208" t="s">
        <v>19</v>
      </c>
      <c r="D330" s="208" t="s">
        <v>3419</v>
      </c>
      <c r="E330" s="18" t="s">
        <v>19</v>
      </c>
      <c r="F330" s="209">
        <v>6.3529999999999998</v>
      </c>
      <c r="H330" s="33"/>
    </row>
    <row r="331" spans="2:8" s="1" customFormat="1" ht="16.95" customHeight="1">
      <c r="B331" s="33"/>
      <c r="C331" s="208" t="s">
        <v>19</v>
      </c>
      <c r="D331" s="208" t="s">
        <v>3420</v>
      </c>
      <c r="E331" s="18" t="s">
        <v>19</v>
      </c>
      <c r="F331" s="209">
        <v>13.943</v>
      </c>
      <c r="H331" s="33"/>
    </row>
    <row r="332" spans="2:8" s="1" customFormat="1" ht="16.95" customHeight="1">
      <c r="B332" s="33"/>
      <c r="C332" s="208" t="s">
        <v>19</v>
      </c>
      <c r="D332" s="208" t="s">
        <v>3421</v>
      </c>
      <c r="E332" s="18" t="s">
        <v>19</v>
      </c>
      <c r="F332" s="209">
        <v>2.4540000000000002</v>
      </c>
      <c r="H332" s="33"/>
    </row>
    <row r="333" spans="2:8" s="1" customFormat="1" ht="16.95" customHeight="1">
      <c r="B333" s="33"/>
      <c r="C333" s="208" t="s">
        <v>19</v>
      </c>
      <c r="D333" s="208" t="s">
        <v>1247</v>
      </c>
      <c r="E333" s="18" t="s">
        <v>19</v>
      </c>
      <c r="F333" s="209">
        <v>0</v>
      </c>
      <c r="H333" s="33"/>
    </row>
    <row r="334" spans="2:8" s="1" customFormat="1" ht="16.95" customHeight="1">
      <c r="B334" s="33"/>
      <c r="C334" s="208" t="s">
        <v>19</v>
      </c>
      <c r="D334" s="208" t="s">
        <v>3422</v>
      </c>
      <c r="E334" s="18" t="s">
        <v>19</v>
      </c>
      <c r="F334" s="209">
        <v>22.808</v>
      </c>
      <c r="H334" s="33"/>
    </row>
    <row r="335" spans="2:8" s="1" customFormat="1" ht="16.95" customHeight="1">
      <c r="B335" s="33"/>
      <c r="C335" s="208" t="s">
        <v>19</v>
      </c>
      <c r="D335" s="208" t="s">
        <v>3423</v>
      </c>
      <c r="E335" s="18" t="s">
        <v>19</v>
      </c>
      <c r="F335" s="209">
        <v>26.234999999999999</v>
      </c>
      <c r="H335" s="33"/>
    </row>
    <row r="336" spans="2:8" s="1" customFormat="1" ht="16.95" customHeight="1">
      <c r="B336" s="33"/>
      <c r="C336" s="208" t="s">
        <v>19</v>
      </c>
      <c r="D336" s="208" t="s">
        <v>3424</v>
      </c>
      <c r="E336" s="18" t="s">
        <v>19</v>
      </c>
      <c r="F336" s="209">
        <v>21.923999999999999</v>
      </c>
      <c r="H336" s="33"/>
    </row>
    <row r="337" spans="2:8" s="1" customFormat="1" ht="16.95" customHeight="1">
      <c r="B337" s="33"/>
      <c r="C337" s="208" t="s">
        <v>879</v>
      </c>
      <c r="D337" s="208" t="s">
        <v>207</v>
      </c>
      <c r="E337" s="18" t="s">
        <v>19</v>
      </c>
      <c r="F337" s="209">
        <v>160.387</v>
      </c>
      <c r="H337" s="33"/>
    </row>
    <row r="338" spans="2:8" s="1" customFormat="1" ht="16.95" customHeight="1">
      <c r="B338" s="33"/>
      <c r="C338" s="207" t="s">
        <v>4964</v>
      </c>
      <c r="H338" s="33"/>
    </row>
    <row r="339" spans="2:8" s="1" customFormat="1" ht="20.399999999999999">
      <c r="B339" s="33"/>
      <c r="C339" s="208" t="s">
        <v>3412</v>
      </c>
      <c r="D339" s="208" t="s">
        <v>5004</v>
      </c>
      <c r="E339" s="18" t="s">
        <v>138</v>
      </c>
      <c r="F339" s="209">
        <v>160.387</v>
      </c>
      <c r="H339" s="33"/>
    </row>
    <row r="340" spans="2:8" s="1" customFormat="1" ht="16.95" customHeight="1">
      <c r="B340" s="33"/>
      <c r="C340" s="208" t="s">
        <v>3391</v>
      </c>
      <c r="D340" s="208" t="s">
        <v>5005</v>
      </c>
      <c r="E340" s="18" t="s">
        <v>138</v>
      </c>
      <c r="F340" s="209">
        <v>160.387</v>
      </c>
      <c r="H340" s="33"/>
    </row>
    <row r="341" spans="2:8" s="1" customFormat="1" ht="16.95" customHeight="1">
      <c r="B341" s="33"/>
      <c r="C341" s="208" t="s">
        <v>3464</v>
      </c>
      <c r="D341" s="208" t="s">
        <v>5006</v>
      </c>
      <c r="E341" s="18" t="s">
        <v>138</v>
      </c>
      <c r="F341" s="209">
        <v>160.387</v>
      </c>
      <c r="H341" s="33"/>
    </row>
    <row r="342" spans="2:8" s="1" customFormat="1" ht="20.399999999999999">
      <c r="B342" s="33"/>
      <c r="C342" s="208" t="s">
        <v>3573</v>
      </c>
      <c r="D342" s="208" t="s">
        <v>1001</v>
      </c>
      <c r="E342" s="18" t="s">
        <v>138</v>
      </c>
      <c r="F342" s="209">
        <v>1519.3610000000001</v>
      </c>
      <c r="H342" s="33"/>
    </row>
    <row r="343" spans="2:8" s="1" customFormat="1" ht="24">
      <c r="B343" s="33"/>
      <c r="C343" s="203" t="s">
        <v>938</v>
      </c>
      <c r="D343" s="204" t="s">
        <v>939</v>
      </c>
      <c r="E343" s="205" t="s">
        <v>142</v>
      </c>
      <c r="F343" s="206">
        <v>30.696000000000002</v>
      </c>
      <c r="H343" s="33"/>
    </row>
    <row r="344" spans="2:8" s="1" customFormat="1" ht="16.95" customHeight="1">
      <c r="B344" s="33"/>
      <c r="C344" s="208" t="s">
        <v>19</v>
      </c>
      <c r="D344" s="208" t="s">
        <v>251</v>
      </c>
      <c r="E344" s="18" t="s">
        <v>19</v>
      </c>
      <c r="F344" s="209">
        <v>0</v>
      </c>
      <c r="H344" s="33"/>
    </row>
    <row r="345" spans="2:8" s="1" customFormat="1" ht="16.95" customHeight="1">
      <c r="B345" s="33"/>
      <c r="C345" s="208" t="s">
        <v>19</v>
      </c>
      <c r="D345" s="208" t="s">
        <v>1083</v>
      </c>
      <c r="E345" s="18" t="s">
        <v>19</v>
      </c>
      <c r="F345" s="209">
        <v>0</v>
      </c>
      <c r="H345" s="33"/>
    </row>
    <row r="346" spans="2:8" s="1" customFormat="1" ht="16.95" customHeight="1">
      <c r="B346" s="33"/>
      <c r="C346" s="208" t="s">
        <v>19</v>
      </c>
      <c r="D346" s="208" t="s">
        <v>1084</v>
      </c>
      <c r="E346" s="18" t="s">
        <v>19</v>
      </c>
      <c r="F346" s="209">
        <v>17.652000000000001</v>
      </c>
      <c r="H346" s="33"/>
    </row>
    <row r="347" spans="2:8" s="1" customFormat="1" ht="16.95" customHeight="1">
      <c r="B347" s="33"/>
      <c r="C347" s="208" t="s">
        <v>19</v>
      </c>
      <c r="D347" s="208" t="s">
        <v>1085</v>
      </c>
      <c r="E347" s="18" t="s">
        <v>19</v>
      </c>
      <c r="F347" s="209">
        <v>13.044</v>
      </c>
      <c r="H347" s="33"/>
    </row>
    <row r="348" spans="2:8" s="1" customFormat="1" ht="16.95" customHeight="1">
      <c r="B348" s="33"/>
      <c r="C348" s="208" t="s">
        <v>938</v>
      </c>
      <c r="D348" s="208" t="s">
        <v>207</v>
      </c>
      <c r="E348" s="18" t="s">
        <v>19</v>
      </c>
      <c r="F348" s="209">
        <v>30.696000000000002</v>
      </c>
      <c r="H348" s="33"/>
    </row>
    <row r="349" spans="2:8" s="1" customFormat="1" ht="16.95" customHeight="1">
      <c r="B349" s="33"/>
      <c r="C349" s="207" t="s">
        <v>4964</v>
      </c>
      <c r="H349" s="33"/>
    </row>
    <row r="350" spans="2:8" s="1" customFormat="1" ht="20.399999999999999">
      <c r="B350" s="33"/>
      <c r="C350" s="208" t="s">
        <v>1079</v>
      </c>
      <c r="D350" s="208" t="s">
        <v>939</v>
      </c>
      <c r="E350" s="18" t="s">
        <v>142</v>
      </c>
      <c r="F350" s="209">
        <v>30.696000000000002</v>
      </c>
      <c r="H350" s="33"/>
    </row>
    <row r="351" spans="2:8" s="1" customFormat="1" ht="20.399999999999999">
      <c r="B351" s="33"/>
      <c r="C351" s="208" t="s">
        <v>1101</v>
      </c>
      <c r="D351" s="208" t="s">
        <v>5007</v>
      </c>
      <c r="E351" s="18" t="s">
        <v>142</v>
      </c>
      <c r="F351" s="209">
        <v>81.418999999999997</v>
      </c>
      <c r="H351" s="33"/>
    </row>
    <row r="352" spans="2:8" s="1" customFormat="1" ht="16.95" customHeight="1">
      <c r="B352" s="33"/>
      <c r="C352" s="208" t="s">
        <v>1111</v>
      </c>
      <c r="D352" s="208" t="s">
        <v>5008</v>
      </c>
      <c r="E352" s="18" t="s">
        <v>142</v>
      </c>
      <c r="F352" s="209">
        <v>58.469000000000001</v>
      </c>
      <c r="H352" s="33"/>
    </row>
    <row r="353" spans="2:8" s="1" customFormat="1" ht="16.95" customHeight="1">
      <c r="B353" s="33"/>
      <c r="C353" s="203" t="s">
        <v>930</v>
      </c>
      <c r="D353" s="204" t="s">
        <v>931</v>
      </c>
      <c r="E353" s="205" t="s">
        <v>138</v>
      </c>
      <c r="F353" s="206">
        <v>29.419</v>
      </c>
      <c r="H353" s="33"/>
    </row>
    <row r="354" spans="2:8" s="1" customFormat="1" ht="16.95" customHeight="1">
      <c r="B354" s="33"/>
      <c r="C354" s="208" t="s">
        <v>19</v>
      </c>
      <c r="D354" s="208" t="s">
        <v>1697</v>
      </c>
      <c r="E354" s="18" t="s">
        <v>19</v>
      </c>
      <c r="F354" s="209">
        <v>0</v>
      </c>
      <c r="H354" s="33"/>
    </row>
    <row r="355" spans="2:8" s="1" customFormat="1" ht="16.95" customHeight="1">
      <c r="B355" s="33"/>
      <c r="C355" s="208" t="s">
        <v>19</v>
      </c>
      <c r="D355" s="208" t="s">
        <v>1739</v>
      </c>
      <c r="E355" s="18" t="s">
        <v>19</v>
      </c>
      <c r="F355" s="209">
        <v>29.419</v>
      </c>
      <c r="H355" s="33"/>
    </row>
    <row r="356" spans="2:8" s="1" customFormat="1" ht="16.95" customHeight="1">
      <c r="B356" s="33"/>
      <c r="C356" s="208" t="s">
        <v>930</v>
      </c>
      <c r="D356" s="208" t="s">
        <v>207</v>
      </c>
      <c r="E356" s="18" t="s">
        <v>19</v>
      </c>
      <c r="F356" s="209">
        <v>29.419</v>
      </c>
      <c r="H356" s="33"/>
    </row>
    <row r="357" spans="2:8" s="1" customFormat="1" ht="16.95" customHeight="1">
      <c r="B357" s="33"/>
      <c r="C357" s="207" t="s">
        <v>4964</v>
      </c>
      <c r="H357" s="33"/>
    </row>
    <row r="358" spans="2:8" s="1" customFormat="1" ht="16.95" customHeight="1">
      <c r="B358" s="33"/>
      <c r="C358" s="208" t="s">
        <v>1735</v>
      </c>
      <c r="D358" s="208" t="s">
        <v>931</v>
      </c>
      <c r="E358" s="18" t="s">
        <v>138</v>
      </c>
      <c r="F358" s="209">
        <v>29.419</v>
      </c>
      <c r="H358" s="33"/>
    </row>
    <row r="359" spans="2:8" s="1" customFormat="1" ht="16.95" customHeight="1">
      <c r="B359" s="33"/>
      <c r="C359" s="208" t="s">
        <v>1075</v>
      </c>
      <c r="D359" s="208" t="s">
        <v>937</v>
      </c>
      <c r="E359" s="18" t="s">
        <v>138</v>
      </c>
      <c r="F359" s="209">
        <v>29.419</v>
      </c>
      <c r="H359" s="33"/>
    </row>
    <row r="360" spans="2:8" s="1" customFormat="1" ht="16.95" customHeight="1">
      <c r="B360" s="33"/>
      <c r="C360" s="208" t="s">
        <v>1796</v>
      </c>
      <c r="D360" s="208" t="s">
        <v>5009</v>
      </c>
      <c r="E360" s="18" t="s">
        <v>138</v>
      </c>
      <c r="F360" s="209">
        <v>29.419</v>
      </c>
      <c r="H360" s="33"/>
    </row>
    <row r="361" spans="2:8" s="1" customFormat="1" ht="24">
      <c r="B361" s="33"/>
      <c r="C361" s="203" t="s">
        <v>136</v>
      </c>
      <c r="D361" s="204" t="s">
        <v>137</v>
      </c>
      <c r="E361" s="205" t="s">
        <v>138</v>
      </c>
      <c r="F361" s="206">
        <v>56.838999999999999</v>
      </c>
      <c r="H361" s="33"/>
    </row>
    <row r="362" spans="2:8" s="1" customFormat="1" ht="16.95" customHeight="1">
      <c r="B362" s="33"/>
      <c r="C362" s="208" t="s">
        <v>19</v>
      </c>
      <c r="D362" s="208" t="s">
        <v>251</v>
      </c>
      <c r="E362" s="18" t="s">
        <v>19</v>
      </c>
      <c r="F362" s="209">
        <v>0</v>
      </c>
      <c r="H362" s="33"/>
    </row>
    <row r="363" spans="2:8" s="1" customFormat="1" ht="16.95" customHeight="1">
      <c r="B363" s="33"/>
      <c r="C363" s="208" t="s">
        <v>19</v>
      </c>
      <c r="D363" s="208" t="s">
        <v>1432</v>
      </c>
      <c r="E363" s="18" t="s">
        <v>19</v>
      </c>
      <c r="F363" s="209">
        <v>9.6120000000000001</v>
      </c>
      <c r="H363" s="33"/>
    </row>
    <row r="364" spans="2:8" s="1" customFormat="1" ht="16.95" customHeight="1">
      <c r="B364" s="33"/>
      <c r="C364" s="208" t="s">
        <v>19</v>
      </c>
      <c r="D364" s="208" t="s">
        <v>1433</v>
      </c>
      <c r="E364" s="18" t="s">
        <v>19</v>
      </c>
      <c r="F364" s="209">
        <v>9.5519999999999996</v>
      </c>
      <c r="H364" s="33"/>
    </row>
    <row r="365" spans="2:8" s="1" customFormat="1" ht="16.95" customHeight="1">
      <c r="B365" s="33"/>
      <c r="C365" s="208" t="s">
        <v>19</v>
      </c>
      <c r="D365" s="208" t="s">
        <v>1434</v>
      </c>
      <c r="E365" s="18" t="s">
        <v>19</v>
      </c>
      <c r="F365" s="209">
        <v>6.7779999999999996</v>
      </c>
      <c r="H365" s="33"/>
    </row>
    <row r="366" spans="2:8" s="1" customFormat="1" ht="16.95" customHeight="1">
      <c r="B366" s="33"/>
      <c r="C366" s="208" t="s">
        <v>19</v>
      </c>
      <c r="D366" s="208" t="s">
        <v>1435</v>
      </c>
      <c r="E366" s="18" t="s">
        <v>19</v>
      </c>
      <c r="F366" s="209">
        <v>2.1240000000000001</v>
      </c>
      <c r="H366" s="33"/>
    </row>
    <row r="367" spans="2:8" s="1" customFormat="1" ht="16.95" customHeight="1">
      <c r="B367" s="33"/>
      <c r="C367" s="208" t="s">
        <v>19</v>
      </c>
      <c r="D367" s="208" t="s">
        <v>1436</v>
      </c>
      <c r="E367" s="18" t="s">
        <v>19</v>
      </c>
      <c r="F367" s="209">
        <v>2.5259999999999998</v>
      </c>
      <c r="H367" s="33"/>
    </row>
    <row r="368" spans="2:8" s="1" customFormat="1" ht="16.95" customHeight="1">
      <c r="B368" s="33"/>
      <c r="C368" s="208" t="s">
        <v>19</v>
      </c>
      <c r="D368" s="208" t="s">
        <v>1437</v>
      </c>
      <c r="E368" s="18" t="s">
        <v>19</v>
      </c>
      <c r="F368" s="209">
        <v>1.4790000000000001</v>
      </c>
      <c r="H368" s="33"/>
    </row>
    <row r="369" spans="2:8" s="1" customFormat="1" ht="16.95" customHeight="1">
      <c r="B369" s="33"/>
      <c r="C369" s="208" t="s">
        <v>19</v>
      </c>
      <c r="D369" s="208" t="s">
        <v>1438</v>
      </c>
      <c r="E369" s="18" t="s">
        <v>19</v>
      </c>
      <c r="F369" s="209">
        <v>6.0359999999999996</v>
      </c>
      <c r="H369" s="33"/>
    </row>
    <row r="370" spans="2:8" s="1" customFormat="1" ht="16.95" customHeight="1">
      <c r="B370" s="33"/>
      <c r="C370" s="208" t="s">
        <v>19</v>
      </c>
      <c r="D370" s="208" t="s">
        <v>1439</v>
      </c>
      <c r="E370" s="18" t="s">
        <v>19</v>
      </c>
      <c r="F370" s="209">
        <v>3.3210000000000002</v>
      </c>
      <c r="H370" s="33"/>
    </row>
    <row r="371" spans="2:8" s="1" customFormat="1" ht="16.95" customHeight="1">
      <c r="B371" s="33"/>
      <c r="C371" s="208" t="s">
        <v>19</v>
      </c>
      <c r="D371" s="208" t="s">
        <v>1440</v>
      </c>
      <c r="E371" s="18" t="s">
        <v>19</v>
      </c>
      <c r="F371" s="209">
        <v>2.3159999999999998</v>
      </c>
      <c r="H371" s="33"/>
    </row>
    <row r="372" spans="2:8" s="1" customFormat="1" ht="16.95" customHeight="1">
      <c r="B372" s="33"/>
      <c r="C372" s="208" t="s">
        <v>19</v>
      </c>
      <c r="D372" s="208" t="s">
        <v>1442</v>
      </c>
      <c r="E372" s="18" t="s">
        <v>19</v>
      </c>
      <c r="F372" s="209">
        <v>2.5499999999999998</v>
      </c>
      <c r="H372" s="33"/>
    </row>
    <row r="373" spans="2:8" s="1" customFormat="1" ht="16.95" customHeight="1">
      <c r="B373" s="33"/>
      <c r="C373" s="208" t="s">
        <v>19</v>
      </c>
      <c r="D373" s="208" t="s">
        <v>1443</v>
      </c>
      <c r="E373" s="18" t="s">
        <v>19</v>
      </c>
      <c r="F373" s="209">
        <v>1.9890000000000001</v>
      </c>
      <c r="H373" s="33"/>
    </row>
    <row r="374" spans="2:8" s="1" customFormat="1" ht="16.95" customHeight="1">
      <c r="B374" s="33"/>
      <c r="C374" s="208" t="s">
        <v>19</v>
      </c>
      <c r="D374" s="208" t="s">
        <v>1444</v>
      </c>
      <c r="E374" s="18" t="s">
        <v>19</v>
      </c>
      <c r="F374" s="209">
        <v>4.0279999999999996</v>
      </c>
      <c r="H374" s="33"/>
    </row>
    <row r="375" spans="2:8" s="1" customFormat="1" ht="16.95" customHeight="1">
      <c r="B375" s="33"/>
      <c r="C375" s="208" t="s">
        <v>19</v>
      </c>
      <c r="D375" s="208" t="s">
        <v>1445</v>
      </c>
      <c r="E375" s="18" t="s">
        <v>19</v>
      </c>
      <c r="F375" s="209">
        <v>4.5279999999999996</v>
      </c>
      <c r="H375" s="33"/>
    </row>
    <row r="376" spans="2:8" s="1" customFormat="1" ht="16.95" customHeight="1">
      <c r="B376" s="33"/>
      <c r="C376" s="208" t="s">
        <v>136</v>
      </c>
      <c r="D376" s="208" t="s">
        <v>207</v>
      </c>
      <c r="E376" s="18" t="s">
        <v>19</v>
      </c>
      <c r="F376" s="209">
        <v>56.838999999999999</v>
      </c>
      <c r="H376" s="33"/>
    </row>
    <row r="377" spans="2:8" s="1" customFormat="1" ht="16.95" customHeight="1">
      <c r="B377" s="33"/>
      <c r="C377" s="207" t="s">
        <v>4964</v>
      </c>
      <c r="H377" s="33"/>
    </row>
    <row r="378" spans="2:8" s="1" customFormat="1" ht="16.95" customHeight="1">
      <c r="B378" s="33"/>
      <c r="C378" s="208" t="s">
        <v>1428</v>
      </c>
      <c r="D378" s="208" t="s">
        <v>5010</v>
      </c>
      <c r="E378" s="18" t="s">
        <v>138</v>
      </c>
      <c r="F378" s="209">
        <v>56.838999999999999</v>
      </c>
      <c r="H378" s="33"/>
    </row>
    <row r="379" spans="2:8" s="1" customFormat="1" ht="20.399999999999999">
      <c r="B379" s="33"/>
      <c r="C379" s="208" t="s">
        <v>3573</v>
      </c>
      <c r="D379" s="208" t="s">
        <v>1001</v>
      </c>
      <c r="E379" s="18" t="s">
        <v>138</v>
      </c>
      <c r="F379" s="209">
        <v>1519.3610000000001</v>
      </c>
      <c r="H379" s="33"/>
    </row>
    <row r="380" spans="2:8" s="1" customFormat="1" ht="24">
      <c r="B380" s="33"/>
      <c r="C380" s="203" t="s">
        <v>1032</v>
      </c>
      <c r="D380" s="204" t="s">
        <v>1033</v>
      </c>
      <c r="E380" s="205" t="s">
        <v>138</v>
      </c>
      <c r="F380" s="206">
        <v>583.03</v>
      </c>
      <c r="H380" s="33"/>
    </row>
    <row r="381" spans="2:8" s="1" customFormat="1" ht="16.95" customHeight="1">
      <c r="B381" s="33"/>
      <c r="C381" s="208" t="s">
        <v>19</v>
      </c>
      <c r="D381" s="208" t="s">
        <v>251</v>
      </c>
      <c r="E381" s="18" t="s">
        <v>19</v>
      </c>
      <c r="F381" s="209">
        <v>0</v>
      </c>
      <c r="H381" s="33"/>
    </row>
    <row r="382" spans="2:8" s="1" customFormat="1" ht="16.95" customHeight="1">
      <c r="B382" s="33"/>
      <c r="C382" s="208" t="s">
        <v>19</v>
      </c>
      <c r="D382" s="208" t="s">
        <v>1083</v>
      </c>
      <c r="E382" s="18" t="s">
        <v>19</v>
      </c>
      <c r="F382" s="209">
        <v>0</v>
      </c>
      <c r="H382" s="33"/>
    </row>
    <row r="383" spans="2:8" s="1" customFormat="1" ht="16.95" customHeight="1">
      <c r="B383" s="33"/>
      <c r="C383" s="208" t="s">
        <v>19</v>
      </c>
      <c r="D383" s="208" t="s">
        <v>1451</v>
      </c>
      <c r="E383" s="18" t="s">
        <v>19</v>
      </c>
      <c r="F383" s="209">
        <v>14.858000000000001</v>
      </c>
      <c r="H383" s="33"/>
    </row>
    <row r="384" spans="2:8" s="1" customFormat="1" ht="16.95" customHeight="1">
      <c r="B384" s="33"/>
      <c r="C384" s="208" t="s">
        <v>19</v>
      </c>
      <c r="D384" s="208" t="s">
        <v>1452</v>
      </c>
      <c r="E384" s="18" t="s">
        <v>19</v>
      </c>
      <c r="F384" s="209">
        <v>149</v>
      </c>
      <c r="H384" s="33"/>
    </row>
    <row r="385" spans="2:8" s="1" customFormat="1" ht="16.95" customHeight="1">
      <c r="B385" s="33"/>
      <c r="C385" s="208" t="s">
        <v>19</v>
      </c>
      <c r="D385" s="208" t="s">
        <v>1453</v>
      </c>
      <c r="E385" s="18" t="s">
        <v>19</v>
      </c>
      <c r="F385" s="209">
        <v>49.274999999999999</v>
      </c>
      <c r="H385" s="33"/>
    </row>
    <row r="386" spans="2:8" s="1" customFormat="1" ht="16.95" customHeight="1">
      <c r="B386" s="33"/>
      <c r="C386" s="208" t="s">
        <v>19</v>
      </c>
      <c r="D386" s="208" t="s">
        <v>1454</v>
      </c>
      <c r="E386" s="18" t="s">
        <v>19</v>
      </c>
      <c r="F386" s="209">
        <v>40.890999999999998</v>
      </c>
      <c r="H386" s="33"/>
    </row>
    <row r="387" spans="2:8" s="1" customFormat="1" ht="16.95" customHeight="1">
      <c r="B387" s="33"/>
      <c r="C387" s="208" t="s">
        <v>19</v>
      </c>
      <c r="D387" s="208" t="s">
        <v>1455</v>
      </c>
      <c r="E387" s="18" t="s">
        <v>19</v>
      </c>
      <c r="F387" s="209">
        <v>23.79</v>
      </c>
      <c r="H387" s="33"/>
    </row>
    <row r="388" spans="2:8" s="1" customFormat="1" ht="16.95" customHeight="1">
      <c r="B388" s="33"/>
      <c r="C388" s="208" t="s">
        <v>19</v>
      </c>
      <c r="D388" s="208" t="s">
        <v>1456</v>
      </c>
      <c r="E388" s="18" t="s">
        <v>19</v>
      </c>
      <c r="F388" s="209">
        <v>27.279</v>
      </c>
      <c r="H388" s="33"/>
    </row>
    <row r="389" spans="2:8" s="1" customFormat="1" ht="16.95" customHeight="1">
      <c r="B389" s="33"/>
      <c r="C389" s="208" t="s">
        <v>19</v>
      </c>
      <c r="D389" s="208" t="s">
        <v>1457</v>
      </c>
      <c r="E389" s="18" t="s">
        <v>19</v>
      </c>
      <c r="F389" s="209">
        <v>35.261000000000003</v>
      </c>
      <c r="H389" s="33"/>
    </row>
    <row r="390" spans="2:8" s="1" customFormat="1" ht="16.95" customHeight="1">
      <c r="B390" s="33"/>
      <c r="C390" s="208" t="s">
        <v>19</v>
      </c>
      <c r="D390" s="208" t="s">
        <v>1458</v>
      </c>
      <c r="E390" s="18" t="s">
        <v>19</v>
      </c>
      <c r="F390" s="209">
        <v>41.976999999999997</v>
      </c>
      <c r="H390" s="33"/>
    </row>
    <row r="391" spans="2:8" s="1" customFormat="1" ht="16.95" customHeight="1">
      <c r="B391" s="33"/>
      <c r="C391" s="208" t="s">
        <v>19</v>
      </c>
      <c r="D391" s="208" t="s">
        <v>1459</v>
      </c>
      <c r="E391" s="18" t="s">
        <v>19</v>
      </c>
      <c r="F391" s="209">
        <v>64.387</v>
      </c>
      <c r="H391" s="33"/>
    </row>
    <row r="392" spans="2:8" s="1" customFormat="1" ht="16.95" customHeight="1">
      <c r="B392" s="33"/>
      <c r="C392" s="208" t="s">
        <v>19</v>
      </c>
      <c r="D392" s="208" t="s">
        <v>1460</v>
      </c>
      <c r="E392" s="18" t="s">
        <v>19</v>
      </c>
      <c r="F392" s="209">
        <v>22.564</v>
      </c>
      <c r="H392" s="33"/>
    </row>
    <row r="393" spans="2:8" s="1" customFormat="1" ht="16.95" customHeight="1">
      <c r="B393" s="33"/>
      <c r="C393" s="208" t="s">
        <v>19</v>
      </c>
      <c r="D393" s="208" t="s">
        <v>1461</v>
      </c>
      <c r="E393" s="18" t="s">
        <v>19</v>
      </c>
      <c r="F393" s="209">
        <v>42.079000000000001</v>
      </c>
      <c r="H393" s="33"/>
    </row>
    <row r="394" spans="2:8" s="1" customFormat="1" ht="16.95" customHeight="1">
      <c r="B394" s="33"/>
      <c r="C394" s="208" t="s">
        <v>19</v>
      </c>
      <c r="D394" s="208" t="s">
        <v>1462</v>
      </c>
      <c r="E394" s="18" t="s">
        <v>19</v>
      </c>
      <c r="F394" s="209">
        <v>25.411999999999999</v>
      </c>
      <c r="H394" s="33"/>
    </row>
    <row r="395" spans="2:8" s="1" customFormat="1" ht="16.95" customHeight="1">
      <c r="B395" s="33"/>
      <c r="C395" s="208" t="s">
        <v>19</v>
      </c>
      <c r="D395" s="208" t="s">
        <v>1463</v>
      </c>
      <c r="E395" s="18" t="s">
        <v>19</v>
      </c>
      <c r="F395" s="209">
        <v>17.832000000000001</v>
      </c>
      <c r="H395" s="33"/>
    </row>
    <row r="396" spans="2:8" s="1" customFormat="1" ht="16.95" customHeight="1">
      <c r="B396" s="33"/>
      <c r="C396" s="208" t="s">
        <v>19</v>
      </c>
      <c r="D396" s="208" t="s">
        <v>1247</v>
      </c>
      <c r="E396" s="18" t="s">
        <v>19</v>
      </c>
      <c r="F396" s="209">
        <v>0</v>
      </c>
      <c r="H396" s="33"/>
    </row>
    <row r="397" spans="2:8" s="1" customFormat="1" ht="16.95" customHeight="1">
      <c r="B397" s="33"/>
      <c r="C397" s="208" t="s">
        <v>19</v>
      </c>
      <c r="D397" s="208" t="s">
        <v>1464</v>
      </c>
      <c r="E397" s="18" t="s">
        <v>19</v>
      </c>
      <c r="F397" s="209">
        <v>18.75</v>
      </c>
      <c r="H397" s="33"/>
    </row>
    <row r="398" spans="2:8" s="1" customFormat="1" ht="16.95" customHeight="1">
      <c r="B398" s="33"/>
      <c r="C398" s="208" t="s">
        <v>19</v>
      </c>
      <c r="D398" s="208" t="s">
        <v>1465</v>
      </c>
      <c r="E398" s="18" t="s">
        <v>19</v>
      </c>
      <c r="F398" s="209">
        <v>4.1749999999999998</v>
      </c>
      <c r="H398" s="33"/>
    </row>
    <row r="399" spans="2:8" s="1" customFormat="1" ht="16.95" customHeight="1">
      <c r="B399" s="33"/>
      <c r="C399" s="208" t="s">
        <v>19</v>
      </c>
      <c r="D399" s="208" t="s">
        <v>1466</v>
      </c>
      <c r="E399" s="18" t="s">
        <v>19</v>
      </c>
      <c r="F399" s="209">
        <v>5.5</v>
      </c>
      <c r="H399" s="33"/>
    </row>
    <row r="400" spans="2:8" s="1" customFormat="1" ht="16.95" customHeight="1">
      <c r="B400" s="33"/>
      <c r="C400" s="208" t="s">
        <v>1032</v>
      </c>
      <c r="D400" s="208" t="s">
        <v>207</v>
      </c>
      <c r="E400" s="18" t="s">
        <v>19</v>
      </c>
      <c r="F400" s="209">
        <v>583.03</v>
      </c>
      <c r="H400" s="33"/>
    </row>
    <row r="401" spans="2:8" s="1" customFormat="1" ht="16.95" customHeight="1">
      <c r="B401" s="33"/>
      <c r="C401" s="207" t="s">
        <v>4964</v>
      </c>
      <c r="H401" s="33"/>
    </row>
    <row r="402" spans="2:8" s="1" customFormat="1" ht="20.399999999999999">
      <c r="B402" s="33"/>
      <c r="C402" s="208" t="s">
        <v>1447</v>
      </c>
      <c r="D402" s="208" t="s">
        <v>5011</v>
      </c>
      <c r="E402" s="18" t="s">
        <v>138</v>
      </c>
      <c r="F402" s="209">
        <v>583.03</v>
      </c>
      <c r="H402" s="33"/>
    </row>
    <row r="403" spans="2:8" s="1" customFormat="1" ht="16.95" customHeight="1">
      <c r="B403" s="33"/>
      <c r="C403" s="208" t="s">
        <v>1408</v>
      </c>
      <c r="D403" s="208" t="s">
        <v>5012</v>
      </c>
      <c r="E403" s="18" t="s">
        <v>138</v>
      </c>
      <c r="F403" s="209">
        <v>1004.4880000000001</v>
      </c>
      <c r="H403" s="33"/>
    </row>
    <row r="404" spans="2:8" s="1" customFormat="1" ht="16.95" customHeight="1">
      <c r="B404" s="33"/>
      <c r="C404" s="208" t="s">
        <v>3554</v>
      </c>
      <c r="D404" s="208" t="s">
        <v>5013</v>
      </c>
      <c r="E404" s="18" t="s">
        <v>138</v>
      </c>
      <c r="F404" s="209">
        <v>817.13</v>
      </c>
      <c r="H404" s="33"/>
    </row>
    <row r="405" spans="2:8" s="1" customFormat="1" ht="16.95" customHeight="1">
      <c r="B405" s="33"/>
      <c r="C405" s="208" t="s">
        <v>3563</v>
      </c>
      <c r="D405" s="208" t="s">
        <v>5014</v>
      </c>
      <c r="E405" s="18" t="s">
        <v>138</v>
      </c>
      <c r="F405" s="209">
        <v>817.13</v>
      </c>
      <c r="H405" s="33"/>
    </row>
    <row r="406" spans="2:8" s="1" customFormat="1" ht="20.399999999999999">
      <c r="B406" s="33"/>
      <c r="C406" s="208" t="s">
        <v>3573</v>
      </c>
      <c r="D406" s="208" t="s">
        <v>1001</v>
      </c>
      <c r="E406" s="18" t="s">
        <v>138</v>
      </c>
      <c r="F406" s="209">
        <v>1519.3610000000001</v>
      </c>
      <c r="H406" s="33"/>
    </row>
    <row r="407" spans="2:8" s="1" customFormat="1" ht="24">
      <c r="B407" s="33"/>
      <c r="C407" s="203" t="s">
        <v>1028</v>
      </c>
      <c r="D407" s="204" t="s">
        <v>1029</v>
      </c>
      <c r="E407" s="205" t="s">
        <v>138</v>
      </c>
      <c r="F407" s="206">
        <v>234.1</v>
      </c>
      <c r="H407" s="33"/>
    </row>
    <row r="408" spans="2:8" s="1" customFormat="1" ht="16.95" customHeight="1">
      <c r="B408" s="33"/>
      <c r="C408" s="208" t="s">
        <v>19</v>
      </c>
      <c r="D408" s="208" t="s">
        <v>251</v>
      </c>
      <c r="E408" s="18" t="s">
        <v>19</v>
      </c>
      <c r="F408" s="209">
        <v>0</v>
      </c>
      <c r="H408" s="33"/>
    </row>
    <row r="409" spans="2:8" s="1" customFormat="1" ht="16.95" customHeight="1">
      <c r="B409" s="33"/>
      <c r="C409" s="208" t="s">
        <v>19</v>
      </c>
      <c r="D409" s="208" t="s">
        <v>1083</v>
      </c>
      <c r="E409" s="18" t="s">
        <v>19</v>
      </c>
      <c r="F409" s="209">
        <v>0</v>
      </c>
      <c r="H409" s="33"/>
    </row>
    <row r="410" spans="2:8" s="1" customFormat="1" ht="16.95" customHeight="1">
      <c r="B410" s="33"/>
      <c r="C410" s="208" t="s">
        <v>19</v>
      </c>
      <c r="D410" s="208" t="s">
        <v>1395</v>
      </c>
      <c r="E410" s="18" t="s">
        <v>19</v>
      </c>
      <c r="F410" s="209">
        <v>87.4</v>
      </c>
      <c r="H410" s="33"/>
    </row>
    <row r="411" spans="2:8" s="1" customFormat="1" ht="16.95" customHeight="1">
      <c r="B411" s="33"/>
      <c r="C411" s="208" t="s">
        <v>19</v>
      </c>
      <c r="D411" s="208" t="s">
        <v>1396</v>
      </c>
      <c r="E411" s="18" t="s">
        <v>19</v>
      </c>
      <c r="F411" s="209">
        <v>30</v>
      </c>
      <c r="H411" s="33"/>
    </row>
    <row r="412" spans="2:8" s="1" customFormat="1" ht="16.95" customHeight="1">
      <c r="B412" s="33"/>
      <c r="C412" s="208" t="s">
        <v>19</v>
      </c>
      <c r="D412" s="208" t="s">
        <v>1397</v>
      </c>
      <c r="E412" s="18" t="s">
        <v>19</v>
      </c>
      <c r="F412" s="209">
        <v>17.5</v>
      </c>
      <c r="H412" s="33"/>
    </row>
    <row r="413" spans="2:8" s="1" customFormat="1" ht="16.95" customHeight="1">
      <c r="B413" s="33"/>
      <c r="C413" s="208" t="s">
        <v>19</v>
      </c>
      <c r="D413" s="208" t="s">
        <v>1398</v>
      </c>
      <c r="E413" s="18" t="s">
        <v>19</v>
      </c>
      <c r="F413" s="209">
        <v>1.2</v>
      </c>
      <c r="H413" s="33"/>
    </row>
    <row r="414" spans="2:8" s="1" customFormat="1" ht="16.95" customHeight="1">
      <c r="B414" s="33"/>
      <c r="C414" s="208" t="s">
        <v>19</v>
      </c>
      <c r="D414" s="208" t="s">
        <v>1399</v>
      </c>
      <c r="E414" s="18" t="s">
        <v>19</v>
      </c>
      <c r="F414" s="209">
        <v>16.100000000000001</v>
      </c>
      <c r="H414" s="33"/>
    </row>
    <row r="415" spans="2:8" s="1" customFormat="1" ht="16.95" customHeight="1">
      <c r="B415" s="33"/>
      <c r="C415" s="208" t="s">
        <v>19</v>
      </c>
      <c r="D415" s="208" t="s">
        <v>1400</v>
      </c>
      <c r="E415" s="18" t="s">
        <v>19</v>
      </c>
      <c r="F415" s="209">
        <v>10.4</v>
      </c>
      <c r="H415" s="33"/>
    </row>
    <row r="416" spans="2:8" s="1" customFormat="1" ht="16.95" customHeight="1">
      <c r="B416" s="33"/>
      <c r="C416" s="208" t="s">
        <v>19</v>
      </c>
      <c r="D416" s="208" t="s">
        <v>1401</v>
      </c>
      <c r="E416" s="18" t="s">
        <v>19</v>
      </c>
      <c r="F416" s="209">
        <v>11.8</v>
      </c>
      <c r="H416" s="33"/>
    </row>
    <row r="417" spans="2:8" s="1" customFormat="1" ht="16.95" customHeight="1">
      <c r="B417" s="33"/>
      <c r="C417" s="208" t="s">
        <v>19</v>
      </c>
      <c r="D417" s="208" t="s">
        <v>1402</v>
      </c>
      <c r="E417" s="18" t="s">
        <v>19</v>
      </c>
      <c r="F417" s="209">
        <v>16.100000000000001</v>
      </c>
      <c r="H417" s="33"/>
    </row>
    <row r="418" spans="2:8" s="1" customFormat="1" ht="16.95" customHeight="1">
      <c r="B418" s="33"/>
      <c r="C418" s="208" t="s">
        <v>19</v>
      </c>
      <c r="D418" s="208" t="s">
        <v>1403</v>
      </c>
      <c r="E418" s="18" t="s">
        <v>19</v>
      </c>
      <c r="F418" s="209">
        <v>7.5</v>
      </c>
      <c r="H418" s="33"/>
    </row>
    <row r="419" spans="2:8" s="1" customFormat="1" ht="16.95" customHeight="1">
      <c r="B419" s="33"/>
      <c r="C419" s="208" t="s">
        <v>19</v>
      </c>
      <c r="D419" s="208" t="s">
        <v>1404</v>
      </c>
      <c r="E419" s="18" t="s">
        <v>19</v>
      </c>
      <c r="F419" s="209">
        <v>5.5</v>
      </c>
      <c r="H419" s="33"/>
    </row>
    <row r="420" spans="2:8" s="1" customFormat="1" ht="16.95" customHeight="1">
      <c r="B420" s="33"/>
      <c r="C420" s="208" t="s">
        <v>19</v>
      </c>
      <c r="D420" s="208" t="s">
        <v>1405</v>
      </c>
      <c r="E420" s="18" t="s">
        <v>19</v>
      </c>
      <c r="F420" s="209">
        <v>18</v>
      </c>
      <c r="H420" s="33"/>
    </row>
    <row r="421" spans="2:8" s="1" customFormat="1" ht="16.95" customHeight="1">
      <c r="B421" s="33"/>
      <c r="C421" s="208" t="s">
        <v>19</v>
      </c>
      <c r="D421" s="208" t="s">
        <v>1406</v>
      </c>
      <c r="E421" s="18" t="s">
        <v>19</v>
      </c>
      <c r="F421" s="209">
        <v>9.3000000000000007</v>
      </c>
      <c r="H421" s="33"/>
    </row>
    <row r="422" spans="2:8" s="1" customFormat="1" ht="16.95" customHeight="1">
      <c r="B422" s="33"/>
      <c r="C422" s="208" t="s">
        <v>19</v>
      </c>
      <c r="D422" s="208" t="s">
        <v>1407</v>
      </c>
      <c r="E422" s="18" t="s">
        <v>19</v>
      </c>
      <c r="F422" s="209">
        <v>3.3</v>
      </c>
      <c r="H422" s="33"/>
    </row>
    <row r="423" spans="2:8" s="1" customFormat="1" ht="16.95" customHeight="1">
      <c r="B423" s="33"/>
      <c r="C423" s="208" t="s">
        <v>1028</v>
      </c>
      <c r="D423" s="208" t="s">
        <v>207</v>
      </c>
      <c r="E423" s="18" t="s">
        <v>19</v>
      </c>
      <c r="F423" s="209">
        <v>234.1</v>
      </c>
      <c r="H423" s="33"/>
    </row>
    <row r="424" spans="2:8" s="1" customFormat="1" ht="16.95" customHeight="1">
      <c r="B424" s="33"/>
      <c r="C424" s="207" t="s">
        <v>4964</v>
      </c>
      <c r="H424" s="33"/>
    </row>
    <row r="425" spans="2:8" s="1" customFormat="1" ht="20.399999999999999">
      <c r="B425" s="33"/>
      <c r="C425" s="208" t="s">
        <v>1391</v>
      </c>
      <c r="D425" s="208" t="s">
        <v>5015</v>
      </c>
      <c r="E425" s="18" t="s">
        <v>138</v>
      </c>
      <c r="F425" s="209">
        <v>234.1</v>
      </c>
      <c r="H425" s="33"/>
    </row>
    <row r="426" spans="2:8" s="1" customFormat="1" ht="16.95" customHeight="1">
      <c r="B426" s="33"/>
      <c r="C426" s="208" t="s">
        <v>1408</v>
      </c>
      <c r="D426" s="208" t="s">
        <v>5012</v>
      </c>
      <c r="E426" s="18" t="s">
        <v>138</v>
      </c>
      <c r="F426" s="209">
        <v>1004.4880000000001</v>
      </c>
      <c r="H426" s="33"/>
    </row>
    <row r="427" spans="2:8" s="1" customFormat="1" ht="16.95" customHeight="1">
      <c r="B427" s="33"/>
      <c r="C427" s="208" t="s">
        <v>3554</v>
      </c>
      <c r="D427" s="208" t="s">
        <v>5013</v>
      </c>
      <c r="E427" s="18" t="s">
        <v>138</v>
      </c>
      <c r="F427" s="209">
        <v>817.13</v>
      </c>
      <c r="H427" s="33"/>
    </row>
    <row r="428" spans="2:8" s="1" customFormat="1" ht="16.95" customHeight="1">
      <c r="B428" s="33"/>
      <c r="C428" s="208" t="s">
        <v>3563</v>
      </c>
      <c r="D428" s="208" t="s">
        <v>5014</v>
      </c>
      <c r="E428" s="18" t="s">
        <v>138</v>
      </c>
      <c r="F428" s="209">
        <v>817.13</v>
      </c>
      <c r="H428" s="33"/>
    </row>
    <row r="429" spans="2:8" s="1" customFormat="1" ht="20.399999999999999">
      <c r="B429" s="33"/>
      <c r="C429" s="208" t="s">
        <v>3573</v>
      </c>
      <c r="D429" s="208" t="s">
        <v>1001</v>
      </c>
      <c r="E429" s="18" t="s">
        <v>138</v>
      </c>
      <c r="F429" s="209">
        <v>1519.3610000000001</v>
      </c>
      <c r="H429" s="33"/>
    </row>
    <row r="430" spans="2:8" s="1" customFormat="1" ht="16.95" customHeight="1">
      <c r="B430" s="33"/>
      <c r="C430" s="203" t="s">
        <v>936</v>
      </c>
      <c r="D430" s="204" t="s">
        <v>937</v>
      </c>
      <c r="E430" s="205" t="s">
        <v>138</v>
      </c>
      <c r="F430" s="206">
        <v>29.419</v>
      </c>
      <c r="H430" s="33"/>
    </row>
    <row r="431" spans="2:8" s="1" customFormat="1" ht="16.95" customHeight="1">
      <c r="B431" s="33"/>
      <c r="C431" s="208" t="s">
        <v>19</v>
      </c>
      <c r="D431" s="208" t="s">
        <v>930</v>
      </c>
      <c r="E431" s="18" t="s">
        <v>19</v>
      </c>
      <c r="F431" s="209">
        <v>29.419</v>
      </c>
      <c r="H431" s="33"/>
    </row>
    <row r="432" spans="2:8" s="1" customFormat="1" ht="16.95" customHeight="1">
      <c r="B432" s="33"/>
      <c r="C432" s="208" t="s">
        <v>936</v>
      </c>
      <c r="D432" s="208" t="s">
        <v>207</v>
      </c>
      <c r="E432" s="18" t="s">
        <v>19</v>
      </c>
      <c r="F432" s="209">
        <v>29.419</v>
      </c>
      <c r="H432" s="33"/>
    </row>
    <row r="433" spans="2:8" s="1" customFormat="1" ht="16.95" customHeight="1">
      <c r="B433" s="33"/>
      <c r="C433" s="207" t="s">
        <v>4964</v>
      </c>
      <c r="H433" s="33"/>
    </row>
    <row r="434" spans="2:8" s="1" customFormat="1" ht="16.95" customHeight="1">
      <c r="B434" s="33"/>
      <c r="C434" s="208" t="s">
        <v>1075</v>
      </c>
      <c r="D434" s="208" t="s">
        <v>937</v>
      </c>
      <c r="E434" s="18" t="s">
        <v>138</v>
      </c>
      <c r="F434" s="209">
        <v>29.419</v>
      </c>
      <c r="H434" s="33"/>
    </row>
    <row r="435" spans="2:8" s="1" customFormat="1" ht="20.399999999999999">
      <c r="B435" s="33"/>
      <c r="C435" s="208" t="s">
        <v>1101</v>
      </c>
      <c r="D435" s="208" t="s">
        <v>5007</v>
      </c>
      <c r="E435" s="18" t="s">
        <v>142</v>
      </c>
      <c r="F435" s="209">
        <v>81.418999999999997</v>
      </c>
      <c r="H435" s="33"/>
    </row>
    <row r="436" spans="2:8" s="1" customFormat="1" ht="16.95" customHeight="1">
      <c r="B436" s="33"/>
      <c r="C436" s="208" t="s">
        <v>1111</v>
      </c>
      <c r="D436" s="208" t="s">
        <v>5008</v>
      </c>
      <c r="E436" s="18" t="s">
        <v>142</v>
      </c>
      <c r="F436" s="209">
        <v>58.469000000000001</v>
      </c>
      <c r="H436" s="33"/>
    </row>
    <row r="437" spans="2:8" s="1" customFormat="1" ht="24">
      <c r="B437" s="33"/>
      <c r="C437" s="203" t="s">
        <v>1021</v>
      </c>
      <c r="D437" s="204" t="s">
        <v>1022</v>
      </c>
      <c r="E437" s="205" t="s">
        <v>138</v>
      </c>
      <c r="F437" s="206">
        <v>158.69999999999999</v>
      </c>
      <c r="H437" s="33"/>
    </row>
    <row r="438" spans="2:8" s="1" customFormat="1" ht="16.95" customHeight="1">
      <c r="B438" s="33"/>
      <c r="C438" s="208" t="s">
        <v>19</v>
      </c>
      <c r="D438" s="208" t="s">
        <v>1247</v>
      </c>
      <c r="E438" s="18" t="s">
        <v>19</v>
      </c>
      <c r="F438" s="209">
        <v>0</v>
      </c>
      <c r="H438" s="33"/>
    </row>
    <row r="439" spans="2:8" s="1" customFormat="1" ht="16.95" customHeight="1">
      <c r="B439" s="33"/>
      <c r="C439" s="208" t="s">
        <v>19</v>
      </c>
      <c r="D439" s="208" t="s">
        <v>1083</v>
      </c>
      <c r="E439" s="18" t="s">
        <v>19</v>
      </c>
      <c r="F439" s="209">
        <v>0</v>
      </c>
      <c r="H439" s="33"/>
    </row>
    <row r="440" spans="2:8" s="1" customFormat="1" ht="16.95" customHeight="1">
      <c r="B440" s="33"/>
      <c r="C440" s="208" t="s">
        <v>19</v>
      </c>
      <c r="D440" s="208" t="s">
        <v>2502</v>
      </c>
      <c r="E440" s="18" t="s">
        <v>19</v>
      </c>
      <c r="F440" s="209">
        <v>0</v>
      </c>
      <c r="H440" s="33"/>
    </row>
    <row r="441" spans="2:8" s="1" customFormat="1" ht="16.95" customHeight="1">
      <c r="B441" s="33"/>
      <c r="C441" s="208" t="s">
        <v>19</v>
      </c>
      <c r="D441" s="208" t="s">
        <v>1839</v>
      </c>
      <c r="E441" s="18" t="s">
        <v>19</v>
      </c>
      <c r="F441" s="209">
        <v>8.5</v>
      </c>
      <c r="H441" s="33"/>
    </row>
    <row r="442" spans="2:8" s="1" customFormat="1" ht="16.95" customHeight="1">
      <c r="B442" s="33"/>
      <c r="C442" s="208" t="s">
        <v>19</v>
      </c>
      <c r="D442" s="208" t="s">
        <v>1840</v>
      </c>
      <c r="E442" s="18" t="s">
        <v>19</v>
      </c>
      <c r="F442" s="209">
        <v>7.2</v>
      </c>
      <c r="H442" s="33"/>
    </row>
    <row r="443" spans="2:8" s="1" customFormat="1" ht="16.95" customHeight="1">
      <c r="B443" s="33"/>
      <c r="C443" s="208" t="s">
        <v>19</v>
      </c>
      <c r="D443" s="208" t="s">
        <v>1841</v>
      </c>
      <c r="E443" s="18" t="s">
        <v>19</v>
      </c>
      <c r="F443" s="209">
        <v>5</v>
      </c>
      <c r="H443" s="33"/>
    </row>
    <row r="444" spans="2:8" s="1" customFormat="1" ht="16.95" customHeight="1">
      <c r="B444" s="33"/>
      <c r="C444" s="208" t="s">
        <v>19</v>
      </c>
      <c r="D444" s="208" t="s">
        <v>1842</v>
      </c>
      <c r="E444" s="18" t="s">
        <v>19</v>
      </c>
      <c r="F444" s="209">
        <v>2.7</v>
      </c>
      <c r="H444" s="33"/>
    </row>
    <row r="445" spans="2:8" s="1" customFormat="1" ht="16.95" customHeight="1">
      <c r="B445" s="33"/>
      <c r="C445" s="208" t="s">
        <v>19</v>
      </c>
      <c r="D445" s="208" t="s">
        <v>1843</v>
      </c>
      <c r="E445" s="18" t="s">
        <v>19</v>
      </c>
      <c r="F445" s="209">
        <v>14.6</v>
      </c>
      <c r="H445" s="33"/>
    </row>
    <row r="446" spans="2:8" s="1" customFormat="1" ht="16.95" customHeight="1">
      <c r="B446" s="33"/>
      <c r="C446" s="208" t="s">
        <v>19</v>
      </c>
      <c r="D446" s="208" t="s">
        <v>1844</v>
      </c>
      <c r="E446" s="18" t="s">
        <v>19</v>
      </c>
      <c r="F446" s="209">
        <v>18</v>
      </c>
      <c r="H446" s="33"/>
    </row>
    <row r="447" spans="2:8" s="1" customFormat="1" ht="16.95" customHeight="1">
      <c r="B447" s="33"/>
      <c r="C447" s="208" t="s">
        <v>19</v>
      </c>
      <c r="D447" s="208" t="s">
        <v>1845</v>
      </c>
      <c r="E447" s="18" t="s">
        <v>19</v>
      </c>
      <c r="F447" s="209">
        <v>7.5</v>
      </c>
      <c r="H447" s="33"/>
    </row>
    <row r="448" spans="2:8" s="1" customFormat="1" ht="16.95" customHeight="1">
      <c r="B448" s="33"/>
      <c r="C448" s="208" t="s">
        <v>19</v>
      </c>
      <c r="D448" s="208" t="s">
        <v>1846</v>
      </c>
      <c r="E448" s="18" t="s">
        <v>19</v>
      </c>
      <c r="F448" s="209">
        <v>5.3</v>
      </c>
      <c r="H448" s="33"/>
    </row>
    <row r="449" spans="2:8" s="1" customFormat="1" ht="16.95" customHeight="1">
      <c r="B449" s="33"/>
      <c r="C449" s="208" t="s">
        <v>19</v>
      </c>
      <c r="D449" s="208" t="s">
        <v>1847</v>
      </c>
      <c r="E449" s="18" t="s">
        <v>19</v>
      </c>
      <c r="F449" s="209">
        <v>8</v>
      </c>
      <c r="H449" s="33"/>
    </row>
    <row r="450" spans="2:8" s="1" customFormat="1" ht="16.95" customHeight="1">
      <c r="B450" s="33"/>
      <c r="C450" s="208" t="s">
        <v>19</v>
      </c>
      <c r="D450" s="208" t="s">
        <v>1848</v>
      </c>
      <c r="E450" s="18" t="s">
        <v>19</v>
      </c>
      <c r="F450" s="209">
        <v>15.4</v>
      </c>
      <c r="H450" s="33"/>
    </row>
    <row r="451" spans="2:8" s="1" customFormat="1" ht="16.95" customHeight="1">
      <c r="B451" s="33"/>
      <c r="C451" s="208" t="s">
        <v>19</v>
      </c>
      <c r="D451" s="208" t="s">
        <v>1849</v>
      </c>
      <c r="E451" s="18" t="s">
        <v>19</v>
      </c>
      <c r="F451" s="209">
        <v>15.5</v>
      </c>
      <c r="H451" s="33"/>
    </row>
    <row r="452" spans="2:8" s="1" customFormat="1" ht="16.95" customHeight="1">
      <c r="B452" s="33"/>
      <c r="C452" s="208" t="s">
        <v>19</v>
      </c>
      <c r="D452" s="208" t="s">
        <v>1850</v>
      </c>
      <c r="E452" s="18" t="s">
        <v>19</v>
      </c>
      <c r="F452" s="209">
        <v>10.5</v>
      </c>
      <c r="H452" s="33"/>
    </row>
    <row r="453" spans="2:8" s="1" customFormat="1" ht="16.95" customHeight="1">
      <c r="B453" s="33"/>
      <c r="C453" s="208" t="s">
        <v>19</v>
      </c>
      <c r="D453" s="208" t="s">
        <v>1851</v>
      </c>
      <c r="E453" s="18" t="s">
        <v>19</v>
      </c>
      <c r="F453" s="209">
        <v>6.5</v>
      </c>
      <c r="H453" s="33"/>
    </row>
    <row r="454" spans="2:8" s="1" customFormat="1" ht="16.95" customHeight="1">
      <c r="B454" s="33"/>
      <c r="C454" s="208" t="s">
        <v>19</v>
      </c>
      <c r="D454" s="208" t="s">
        <v>1852</v>
      </c>
      <c r="E454" s="18" t="s">
        <v>19</v>
      </c>
      <c r="F454" s="209">
        <v>17</v>
      </c>
      <c r="H454" s="33"/>
    </row>
    <row r="455" spans="2:8" s="1" customFormat="1" ht="16.95" customHeight="1">
      <c r="B455" s="33"/>
      <c r="C455" s="208" t="s">
        <v>19</v>
      </c>
      <c r="D455" s="208" t="s">
        <v>1853</v>
      </c>
      <c r="E455" s="18" t="s">
        <v>19</v>
      </c>
      <c r="F455" s="209">
        <v>17</v>
      </c>
      <c r="H455" s="33"/>
    </row>
    <row r="456" spans="2:8" s="1" customFormat="1" ht="16.95" customHeight="1">
      <c r="B456" s="33"/>
      <c r="C456" s="208" t="s">
        <v>1021</v>
      </c>
      <c r="D456" s="208" t="s">
        <v>207</v>
      </c>
      <c r="E456" s="18" t="s">
        <v>19</v>
      </c>
      <c r="F456" s="209">
        <v>158.69999999999999</v>
      </c>
      <c r="H456" s="33"/>
    </row>
    <row r="457" spans="2:8" s="1" customFormat="1" ht="16.95" customHeight="1">
      <c r="B457" s="33"/>
      <c r="C457" s="207" t="s">
        <v>4964</v>
      </c>
      <c r="H457" s="33"/>
    </row>
    <row r="458" spans="2:8" s="1" customFormat="1" ht="20.399999999999999">
      <c r="B458" s="33"/>
      <c r="C458" s="208" t="s">
        <v>2499</v>
      </c>
      <c r="D458" s="208" t="s">
        <v>1022</v>
      </c>
      <c r="E458" s="18" t="s">
        <v>138</v>
      </c>
      <c r="F458" s="209">
        <v>158.69999999999999</v>
      </c>
      <c r="H458" s="33"/>
    </row>
    <row r="459" spans="2:8" s="1" customFormat="1" ht="16.95" customHeight="1">
      <c r="B459" s="33"/>
      <c r="C459" s="208" t="s">
        <v>2514</v>
      </c>
      <c r="D459" s="208" t="s">
        <v>5016</v>
      </c>
      <c r="E459" s="18" t="s">
        <v>138</v>
      </c>
      <c r="F459" s="209">
        <v>189.2</v>
      </c>
      <c r="H459" s="33"/>
    </row>
    <row r="460" spans="2:8" s="1" customFormat="1" ht="16.95" customHeight="1">
      <c r="B460" s="33"/>
      <c r="C460" s="208" t="s">
        <v>2546</v>
      </c>
      <c r="D460" s="208" t="s">
        <v>5017</v>
      </c>
      <c r="E460" s="18" t="s">
        <v>142</v>
      </c>
      <c r="F460" s="209">
        <v>6.7779999999999996</v>
      </c>
      <c r="H460" s="33"/>
    </row>
    <row r="461" spans="2:8" s="1" customFormat="1" ht="16.95" customHeight="1">
      <c r="B461" s="33"/>
      <c r="C461" s="203" t="s">
        <v>924</v>
      </c>
      <c r="D461" s="204" t="s">
        <v>925</v>
      </c>
      <c r="E461" s="205" t="s">
        <v>384</v>
      </c>
      <c r="F461" s="206">
        <v>30.045000000000002</v>
      </c>
      <c r="H461" s="33"/>
    </row>
    <row r="462" spans="2:8" s="1" customFormat="1" ht="16.95" customHeight="1">
      <c r="B462" s="33"/>
      <c r="C462" s="208" t="s">
        <v>19</v>
      </c>
      <c r="D462" s="208" t="s">
        <v>1605</v>
      </c>
      <c r="E462" s="18" t="s">
        <v>19</v>
      </c>
      <c r="F462" s="209">
        <v>0</v>
      </c>
      <c r="H462" s="33"/>
    </row>
    <row r="463" spans="2:8" s="1" customFormat="1" ht="16.95" customHeight="1">
      <c r="B463" s="33"/>
      <c r="C463" s="208" t="s">
        <v>19</v>
      </c>
      <c r="D463" s="208" t="s">
        <v>1548</v>
      </c>
      <c r="E463" s="18" t="s">
        <v>19</v>
      </c>
      <c r="F463" s="209">
        <v>0</v>
      </c>
      <c r="H463" s="33"/>
    </row>
    <row r="464" spans="2:8" s="1" customFormat="1" ht="16.95" customHeight="1">
      <c r="B464" s="33"/>
      <c r="C464" s="208" t="s">
        <v>19</v>
      </c>
      <c r="D464" s="208" t="s">
        <v>1606</v>
      </c>
      <c r="E464" s="18" t="s">
        <v>19</v>
      </c>
      <c r="F464" s="209">
        <v>11.385</v>
      </c>
      <c r="H464" s="33"/>
    </row>
    <row r="465" spans="2:8" s="1" customFormat="1" ht="16.95" customHeight="1">
      <c r="B465" s="33"/>
      <c r="C465" s="208" t="s">
        <v>19</v>
      </c>
      <c r="D465" s="208" t="s">
        <v>1607</v>
      </c>
      <c r="E465" s="18" t="s">
        <v>19</v>
      </c>
      <c r="F465" s="209">
        <v>8</v>
      </c>
      <c r="H465" s="33"/>
    </row>
    <row r="466" spans="2:8" s="1" customFormat="1" ht="16.95" customHeight="1">
      <c r="B466" s="33"/>
      <c r="C466" s="208" t="s">
        <v>19</v>
      </c>
      <c r="D466" s="208" t="s">
        <v>1551</v>
      </c>
      <c r="E466" s="18" t="s">
        <v>19</v>
      </c>
      <c r="F466" s="209">
        <v>0</v>
      </c>
      <c r="H466" s="33"/>
    </row>
    <row r="467" spans="2:8" s="1" customFormat="1" ht="16.95" customHeight="1">
      <c r="B467" s="33"/>
      <c r="C467" s="208" t="s">
        <v>19</v>
      </c>
      <c r="D467" s="208" t="s">
        <v>1608</v>
      </c>
      <c r="E467" s="18" t="s">
        <v>19</v>
      </c>
      <c r="F467" s="209">
        <v>7.4</v>
      </c>
      <c r="H467" s="33"/>
    </row>
    <row r="468" spans="2:8" s="1" customFormat="1" ht="16.95" customHeight="1">
      <c r="B468" s="33"/>
      <c r="C468" s="208" t="s">
        <v>19</v>
      </c>
      <c r="D468" s="208" t="s">
        <v>1091</v>
      </c>
      <c r="E468" s="18" t="s">
        <v>19</v>
      </c>
      <c r="F468" s="209">
        <v>0</v>
      </c>
      <c r="H468" s="33"/>
    </row>
    <row r="469" spans="2:8" s="1" customFormat="1" ht="16.95" customHeight="1">
      <c r="B469" s="33"/>
      <c r="C469" s="208" t="s">
        <v>19</v>
      </c>
      <c r="D469" s="208" t="s">
        <v>1609</v>
      </c>
      <c r="E469" s="18" t="s">
        <v>19</v>
      </c>
      <c r="F469" s="209">
        <v>3.26</v>
      </c>
      <c r="H469" s="33"/>
    </row>
    <row r="470" spans="2:8" s="1" customFormat="1" ht="16.95" customHeight="1">
      <c r="B470" s="33"/>
      <c r="C470" s="208" t="s">
        <v>924</v>
      </c>
      <c r="D470" s="208" t="s">
        <v>204</v>
      </c>
      <c r="E470" s="18" t="s">
        <v>19</v>
      </c>
      <c r="F470" s="209">
        <v>30.045000000000002</v>
      </c>
      <c r="H470" s="33"/>
    </row>
    <row r="471" spans="2:8" s="1" customFormat="1" ht="16.95" customHeight="1">
      <c r="B471" s="33"/>
      <c r="C471" s="207" t="s">
        <v>4964</v>
      </c>
      <c r="H471" s="33"/>
    </row>
    <row r="472" spans="2:8" s="1" customFormat="1" ht="16.95" customHeight="1">
      <c r="B472" s="33"/>
      <c r="C472" s="208" t="s">
        <v>1586</v>
      </c>
      <c r="D472" s="208" t="s">
        <v>4970</v>
      </c>
      <c r="E472" s="18" t="s">
        <v>384</v>
      </c>
      <c r="F472" s="209">
        <v>292.39499999999998</v>
      </c>
      <c r="H472" s="33"/>
    </row>
    <row r="473" spans="2:8" s="1" customFormat="1" ht="16.95" customHeight="1">
      <c r="B473" s="33"/>
      <c r="C473" s="208" t="s">
        <v>1622</v>
      </c>
      <c r="D473" s="208" t="s">
        <v>1623</v>
      </c>
      <c r="E473" s="18" t="s">
        <v>384</v>
      </c>
      <c r="F473" s="209">
        <v>31.547000000000001</v>
      </c>
      <c r="H473" s="33"/>
    </row>
    <row r="474" spans="2:8" s="1" customFormat="1" ht="16.95" customHeight="1">
      <c r="B474" s="33"/>
      <c r="C474" s="203" t="s">
        <v>2799</v>
      </c>
      <c r="D474" s="204" t="s">
        <v>5018</v>
      </c>
      <c r="E474" s="205" t="s">
        <v>384</v>
      </c>
      <c r="F474" s="206">
        <v>27.937999999999999</v>
      </c>
      <c r="H474" s="33"/>
    </row>
    <row r="475" spans="2:8" s="1" customFormat="1" ht="16.95" customHeight="1">
      <c r="B475" s="33"/>
      <c r="C475" s="208" t="s">
        <v>19</v>
      </c>
      <c r="D475" s="208" t="s">
        <v>2787</v>
      </c>
      <c r="E475" s="18" t="s">
        <v>19</v>
      </c>
      <c r="F475" s="209">
        <v>0</v>
      </c>
      <c r="H475" s="33"/>
    </row>
    <row r="476" spans="2:8" s="1" customFormat="1" ht="16.95" customHeight="1">
      <c r="B476" s="33"/>
      <c r="C476" s="208" t="s">
        <v>19</v>
      </c>
      <c r="D476" s="208" t="s">
        <v>2788</v>
      </c>
      <c r="E476" s="18" t="s">
        <v>19</v>
      </c>
      <c r="F476" s="209">
        <v>8.24</v>
      </c>
      <c r="H476" s="33"/>
    </row>
    <row r="477" spans="2:8" s="1" customFormat="1" ht="16.95" customHeight="1">
      <c r="B477" s="33"/>
      <c r="C477" s="208" t="s">
        <v>19</v>
      </c>
      <c r="D477" s="208" t="s">
        <v>2789</v>
      </c>
      <c r="E477" s="18" t="s">
        <v>19</v>
      </c>
      <c r="F477" s="209">
        <v>2.06</v>
      </c>
      <c r="H477" s="33"/>
    </row>
    <row r="478" spans="2:8" s="1" customFormat="1" ht="16.95" customHeight="1">
      <c r="B478" s="33"/>
      <c r="C478" s="208" t="s">
        <v>19</v>
      </c>
      <c r="D478" s="208" t="s">
        <v>2790</v>
      </c>
      <c r="E478" s="18" t="s">
        <v>19</v>
      </c>
      <c r="F478" s="209">
        <v>1.2</v>
      </c>
      <c r="H478" s="33"/>
    </row>
    <row r="479" spans="2:8" s="1" customFormat="1" ht="16.95" customHeight="1">
      <c r="B479" s="33"/>
      <c r="C479" s="208" t="s">
        <v>19</v>
      </c>
      <c r="D479" s="208" t="s">
        <v>2791</v>
      </c>
      <c r="E479" s="18" t="s">
        <v>19</v>
      </c>
      <c r="F479" s="209">
        <v>1.31</v>
      </c>
      <c r="H479" s="33"/>
    </row>
    <row r="480" spans="2:8" s="1" customFormat="1" ht="16.95" customHeight="1">
      <c r="B480" s="33"/>
      <c r="C480" s="208" t="s">
        <v>19</v>
      </c>
      <c r="D480" s="208" t="s">
        <v>2792</v>
      </c>
      <c r="E480" s="18" t="s">
        <v>19</v>
      </c>
      <c r="F480" s="209">
        <v>1.77</v>
      </c>
      <c r="H480" s="33"/>
    </row>
    <row r="481" spans="2:8" s="1" customFormat="1" ht="16.95" customHeight="1">
      <c r="B481" s="33"/>
      <c r="C481" s="208" t="s">
        <v>19</v>
      </c>
      <c r="D481" s="208" t="s">
        <v>2793</v>
      </c>
      <c r="E481" s="18" t="s">
        <v>19</v>
      </c>
      <c r="F481" s="209">
        <v>0.85799999999999998</v>
      </c>
      <c r="H481" s="33"/>
    </row>
    <row r="482" spans="2:8" s="1" customFormat="1" ht="16.95" customHeight="1">
      <c r="B482" s="33"/>
      <c r="C482" s="208" t="s">
        <v>19</v>
      </c>
      <c r="D482" s="208" t="s">
        <v>2794</v>
      </c>
      <c r="E482" s="18" t="s">
        <v>19</v>
      </c>
      <c r="F482" s="209">
        <v>4.1399999999999997</v>
      </c>
      <c r="H482" s="33"/>
    </row>
    <row r="483" spans="2:8" s="1" customFormat="1" ht="16.95" customHeight="1">
      <c r="B483" s="33"/>
      <c r="C483" s="208" t="s">
        <v>19</v>
      </c>
      <c r="D483" s="208" t="s">
        <v>2795</v>
      </c>
      <c r="E483" s="18" t="s">
        <v>19</v>
      </c>
      <c r="F483" s="209">
        <v>0.96</v>
      </c>
      <c r="H483" s="33"/>
    </row>
    <row r="484" spans="2:8" s="1" customFormat="1" ht="16.95" customHeight="1">
      <c r="B484" s="33"/>
      <c r="C484" s="208" t="s">
        <v>19</v>
      </c>
      <c r="D484" s="208" t="s">
        <v>2796</v>
      </c>
      <c r="E484" s="18" t="s">
        <v>19</v>
      </c>
      <c r="F484" s="209">
        <v>1.8</v>
      </c>
      <c r="H484" s="33"/>
    </row>
    <row r="485" spans="2:8" s="1" customFormat="1" ht="16.95" customHeight="1">
      <c r="B485" s="33"/>
      <c r="C485" s="208" t="s">
        <v>19</v>
      </c>
      <c r="D485" s="208" t="s">
        <v>2797</v>
      </c>
      <c r="E485" s="18" t="s">
        <v>19</v>
      </c>
      <c r="F485" s="209">
        <v>2.2000000000000002</v>
      </c>
      <c r="H485" s="33"/>
    </row>
    <row r="486" spans="2:8" s="1" customFormat="1" ht="16.95" customHeight="1">
      <c r="B486" s="33"/>
      <c r="C486" s="208" t="s">
        <v>19</v>
      </c>
      <c r="D486" s="208" t="s">
        <v>2798</v>
      </c>
      <c r="E486" s="18" t="s">
        <v>19</v>
      </c>
      <c r="F486" s="209">
        <v>3.4</v>
      </c>
      <c r="H486" s="33"/>
    </row>
    <row r="487" spans="2:8" s="1" customFormat="1" ht="16.95" customHeight="1">
      <c r="B487" s="33"/>
      <c r="C487" s="208" t="s">
        <v>2799</v>
      </c>
      <c r="D487" s="208" t="s">
        <v>207</v>
      </c>
      <c r="E487" s="18" t="s">
        <v>19</v>
      </c>
      <c r="F487" s="209">
        <v>27.937999999999999</v>
      </c>
      <c r="H487" s="33"/>
    </row>
    <row r="488" spans="2:8" s="1" customFormat="1" ht="16.95" customHeight="1">
      <c r="B488" s="33"/>
      <c r="C488" s="203" t="s">
        <v>1035</v>
      </c>
      <c r="D488" s="204" t="s">
        <v>1036</v>
      </c>
      <c r="E488" s="205" t="s">
        <v>138</v>
      </c>
      <c r="F488" s="206">
        <v>187.358</v>
      </c>
      <c r="H488" s="33"/>
    </row>
    <row r="489" spans="2:8" s="1" customFormat="1" ht="16.95" customHeight="1">
      <c r="B489" s="33"/>
      <c r="C489" s="208" t="s">
        <v>19</v>
      </c>
      <c r="D489" s="208" t="s">
        <v>251</v>
      </c>
      <c r="E489" s="18" t="s">
        <v>19</v>
      </c>
      <c r="F489" s="209">
        <v>0</v>
      </c>
      <c r="H489" s="33"/>
    </row>
    <row r="490" spans="2:8" s="1" customFormat="1" ht="16.95" customHeight="1">
      <c r="B490" s="33"/>
      <c r="C490" s="208" t="s">
        <v>19</v>
      </c>
      <c r="D490" s="208" t="s">
        <v>1083</v>
      </c>
      <c r="E490" s="18" t="s">
        <v>19</v>
      </c>
      <c r="F490" s="209">
        <v>0</v>
      </c>
      <c r="H490" s="33"/>
    </row>
    <row r="491" spans="2:8" s="1" customFormat="1" ht="16.95" customHeight="1">
      <c r="B491" s="33"/>
      <c r="C491" s="208" t="s">
        <v>19</v>
      </c>
      <c r="D491" s="208" t="s">
        <v>1417</v>
      </c>
      <c r="E491" s="18" t="s">
        <v>19</v>
      </c>
      <c r="F491" s="209">
        <v>5.875</v>
      </c>
      <c r="H491" s="33"/>
    </row>
    <row r="492" spans="2:8" s="1" customFormat="1" ht="16.95" customHeight="1">
      <c r="B492" s="33"/>
      <c r="C492" s="208" t="s">
        <v>19</v>
      </c>
      <c r="D492" s="208" t="s">
        <v>1418</v>
      </c>
      <c r="E492" s="18" t="s">
        <v>19</v>
      </c>
      <c r="F492" s="209">
        <v>36.706000000000003</v>
      </c>
      <c r="H492" s="33"/>
    </row>
    <row r="493" spans="2:8" s="1" customFormat="1" ht="16.95" customHeight="1">
      <c r="B493" s="33"/>
      <c r="C493" s="208" t="s">
        <v>19</v>
      </c>
      <c r="D493" s="208" t="s">
        <v>1419</v>
      </c>
      <c r="E493" s="18" t="s">
        <v>19</v>
      </c>
      <c r="F493" s="209">
        <v>35.061</v>
      </c>
      <c r="H493" s="33"/>
    </row>
    <row r="494" spans="2:8" s="1" customFormat="1" ht="16.95" customHeight="1">
      <c r="B494" s="33"/>
      <c r="C494" s="208" t="s">
        <v>19</v>
      </c>
      <c r="D494" s="208" t="s">
        <v>1420</v>
      </c>
      <c r="E494" s="18" t="s">
        <v>19</v>
      </c>
      <c r="F494" s="209">
        <v>14.667</v>
      </c>
      <c r="H494" s="33"/>
    </row>
    <row r="495" spans="2:8" s="1" customFormat="1" ht="16.95" customHeight="1">
      <c r="B495" s="33"/>
      <c r="C495" s="208" t="s">
        <v>19</v>
      </c>
      <c r="D495" s="208" t="s">
        <v>1421</v>
      </c>
      <c r="E495" s="18" t="s">
        <v>19</v>
      </c>
      <c r="F495" s="209">
        <v>37.600999999999999</v>
      </c>
      <c r="H495" s="33"/>
    </row>
    <row r="496" spans="2:8" s="1" customFormat="1" ht="16.95" customHeight="1">
      <c r="B496" s="33"/>
      <c r="C496" s="208" t="s">
        <v>19</v>
      </c>
      <c r="D496" s="208" t="s">
        <v>1247</v>
      </c>
      <c r="E496" s="18" t="s">
        <v>19</v>
      </c>
      <c r="F496" s="209">
        <v>0</v>
      </c>
      <c r="H496" s="33"/>
    </row>
    <row r="497" spans="2:8" s="1" customFormat="1" ht="16.95" customHeight="1">
      <c r="B497" s="33"/>
      <c r="C497" s="208" t="s">
        <v>19</v>
      </c>
      <c r="D497" s="208" t="s">
        <v>1261</v>
      </c>
      <c r="E497" s="18" t="s">
        <v>19</v>
      </c>
      <c r="F497" s="209">
        <v>22.172000000000001</v>
      </c>
      <c r="H497" s="33"/>
    </row>
    <row r="498" spans="2:8" s="1" customFormat="1" ht="16.95" customHeight="1">
      <c r="B498" s="33"/>
      <c r="C498" s="208" t="s">
        <v>19</v>
      </c>
      <c r="D498" s="208" t="s">
        <v>1422</v>
      </c>
      <c r="E498" s="18" t="s">
        <v>19</v>
      </c>
      <c r="F498" s="209">
        <v>35.276000000000003</v>
      </c>
      <c r="H498" s="33"/>
    </row>
    <row r="499" spans="2:8" s="1" customFormat="1" ht="16.95" customHeight="1">
      <c r="B499" s="33"/>
      <c r="C499" s="208" t="s">
        <v>1035</v>
      </c>
      <c r="D499" s="208" t="s">
        <v>207</v>
      </c>
      <c r="E499" s="18" t="s">
        <v>19</v>
      </c>
      <c r="F499" s="209">
        <v>187.358</v>
      </c>
      <c r="H499" s="33"/>
    </row>
    <row r="500" spans="2:8" s="1" customFormat="1" ht="16.95" customHeight="1">
      <c r="B500" s="33"/>
      <c r="C500" s="207" t="s">
        <v>4964</v>
      </c>
      <c r="H500" s="33"/>
    </row>
    <row r="501" spans="2:8" s="1" customFormat="1" ht="16.95" customHeight="1">
      <c r="B501" s="33"/>
      <c r="C501" s="208" t="s">
        <v>1413</v>
      </c>
      <c r="D501" s="208" t="s">
        <v>1036</v>
      </c>
      <c r="E501" s="18" t="s">
        <v>138</v>
      </c>
      <c r="F501" s="209">
        <v>187.358</v>
      </c>
      <c r="H501" s="33"/>
    </row>
    <row r="502" spans="2:8" s="1" customFormat="1" ht="16.95" customHeight="1">
      <c r="B502" s="33"/>
      <c r="C502" s="208" t="s">
        <v>1408</v>
      </c>
      <c r="D502" s="208" t="s">
        <v>5012</v>
      </c>
      <c r="E502" s="18" t="s">
        <v>138</v>
      </c>
      <c r="F502" s="209">
        <v>1004.4880000000001</v>
      </c>
      <c r="H502" s="33"/>
    </row>
    <row r="503" spans="2:8" s="1" customFormat="1" ht="20.399999999999999">
      <c r="B503" s="33"/>
      <c r="C503" s="208" t="s">
        <v>3573</v>
      </c>
      <c r="D503" s="208" t="s">
        <v>1001</v>
      </c>
      <c r="E503" s="18" t="s">
        <v>138</v>
      </c>
      <c r="F503" s="209">
        <v>1519.3610000000001</v>
      </c>
      <c r="H503" s="33"/>
    </row>
    <row r="504" spans="2:8" s="1" customFormat="1" ht="16.95" customHeight="1">
      <c r="B504" s="33"/>
      <c r="C504" s="203" t="s">
        <v>1056</v>
      </c>
      <c r="D504" s="204" t="s">
        <v>1057</v>
      </c>
      <c r="E504" s="205" t="s">
        <v>138</v>
      </c>
      <c r="F504" s="206">
        <v>443.2</v>
      </c>
      <c r="H504" s="33"/>
    </row>
    <row r="505" spans="2:8" s="1" customFormat="1" ht="16.95" customHeight="1">
      <c r="B505" s="33"/>
      <c r="C505" s="208" t="s">
        <v>19</v>
      </c>
      <c r="D505" s="208" t="s">
        <v>251</v>
      </c>
      <c r="E505" s="18" t="s">
        <v>19</v>
      </c>
      <c r="F505" s="209">
        <v>0</v>
      </c>
      <c r="H505" s="33"/>
    </row>
    <row r="506" spans="2:8" s="1" customFormat="1" ht="16.95" customHeight="1">
      <c r="B506" s="33"/>
      <c r="C506" s="208" t="s">
        <v>19</v>
      </c>
      <c r="D506" s="208" t="s">
        <v>1083</v>
      </c>
      <c r="E506" s="18" t="s">
        <v>19</v>
      </c>
      <c r="F506" s="209">
        <v>0</v>
      </c>
      <c r="H506" s="33"/>
    </row>
    <row r="507" spans="2:8" s="1" customFormat="1" ht="16.95" customHeight="1">
      <c r="B507" s="33"/>
      <c r="C507" s="208" t="s">
        <v>19</v>
      </c>
      <c r="D507" s="208" t="s">
        <v>1834</v>
      </c>
      <c r="E507" s="18" t="s">
        <v>19</v>
      </c>
      <c r="F507" s="209">
        <v>11.9</v>
      </c>
      <c r="H507" s="33"/>
    </row>
    <row r="508" spans="2:8" s="1" customFormat="1" ht="16.95" customHeight="1">
      <c r="B508" s="33"/>
      <c r="C508" s="208" t="s">
        <v>19</v>
      </c>
      <c r="D508" s="208" t="s">
        <v>1835</v>
      </c>
      <c r="E508" s="18" t="s">
        <v>19</v>
      </c>
      <c r="F508" s="209">
        <v>6.3</v>
      </c>
      <c r="H508" s="33"/>
    </row>
    <row r="509" spans="2:8" s="1" customFormat="1" ht="16.95" customHeight="1">
      <c r="B509" s="33"/>
      <c r="C509" s="208" t="s">
        <v>19</v>
      </c>
      <c r="D509" s="208" t="s">
        <v>1836</v>
      </c>
      <c r="E509" s="18" t="s">
        <v>19</v>
      </c>
      <c r="F509" s="209">
        <v>7.1</v>
      </c>
      <c r="H509" s="33"/>
    </row>
    <row r="510" spans="2:8" s="1" customFormat="1" ht="16.95" customHeight="1">
      <c r="B510" s="33"/>
      <c r="C510" s="208" t="s">
        <v>19</v>
      </c>
      <c r="D510" s="208" t="s">
        <v>1837</v>
      </c>
      <c r="E510" s="18" t="s">
        <v>19</v>
      </c>
      <c r="F510" s="209">
        <v>2.6</v>
      </c>
      <c r="H510" s="33"/>
    </row>
    <row r="511" spans="2:8" s="1" customFormat="1" ht="16.95" customHeight="1">
      <c r="B511" s="33"/>
      <c r="C511" s="208" t="s">
        <v>19</v>
      </c>
      <c r="D511" s="208" t="s">
        <v>1395</v>
      </c>
      <c r="E511" s="18" t="s">
        <v>19</v>
      </c>
      <c r="F511" s="209">
        <v>87.4</v>
      </c>
      <c r="H511" s="33"/>
    </row>
    <row r="512" spans="2:8" s="1" customFormat="1" ht="16.95" customHeight="1">
      <c r="B512" s="33"/>
      <c r="C512" s="208" t="s">
        <v>19</v>
      </c>
      <c r="D512" s="208" t="s">
        <v>1838</v>
      </c>
      <c r="E512" s="18" t="s">
        <v>19</v>
      </c>
      <c r="F512" s="209">
        <v>22.5</v>
      </c>
      <c r="H512" s="33"/>
    </row>
    <row r="513" spans="2:8" s="1" customFormat="1" ht="16.95" customHeight="1">
      <c r="B513" s="33"/>
      <c r="C513" s="208" t="s">
        <v>19</v>
      </c>
      <c r="D513" s="208" t="s">
        <v>1396</v>
      </c>
      <c r="E513" s="18" t="s">
        <v>19</v>
      </c>
      <c r="F513" s="209">
        <v>30</v>
      </c>
      <c r="H513" s="33"/>
    </row>
    <row r="514" spans="2:8" s="1" customFormat="1" ht="16.95" customHeight="1">
      <c r="B514" s="33"/>
      <c r="C514" s="208" t="s">
        <v>19</v>
      </c>
      <c r="D514" s="208" t="s">
        <v>1397</v>
      </c>
      <c r="E514" s="18" t="s">
        <v>19</v>
      </c>
      <c r="F514" s="209">
        <v>17.5</v>
      </c>
      <c r="H514" s="33"/>
    </row>
    <row r="515" spans="2:8" s="1" customFormat="1" ht="16.95" customHeight="1">
      <c r="B515" s="33"/>
      <c r="C515" s="208" t="s">
        <v>19</v>
      </c>
      <c r="D515" s="208" t="s">
        <v>1398</v>
      </c>
      <c r="E515" s="18" t="s">
        <v>19</v>
      </c>
      <c r="F515" s="209">
        <v>1.2</v>
      </c>
      <c r="H515" s="33"/>
    </row>
    <row r="516" spans="2:8" s="1" customFormat="1" ht="16.95" customHeight="1">
      <c r="B516" s="33"/>
      <c r="C516" s="208" t="s">
        <v>19</v>
      </c>
      <c r="D516" s="208" t="s">
        <v>1399</v>
      </c>
      <c r="E516" s="18" t="s">
        <v>19</v>
      </c>
      <c r="F516" s="209">
        <v>16.100000000000001</v>
      </c>
      <c r="H516" s="33"/>
    </row>
    <row r="517" spans="2:8" s="1" customFormat="1" ht="16.95" customHeight="1">
      <c r="B517" s="33"/>
      <c r="C517" s="208" t="s">
        <v>19</v>
      </c>
      <c r="D517" s="208" t="s">
        <v>1400</v>
      </c>
      <c r="E517" s="18" t="s">
        <v>19</v>
      </c>
      <c r="F517" s="209">
        <v>10.4</v>
      </c>
      <c r="H517" s="33"/>
    </row>
    <row r="518" spans="2:8" s="1" customFormat="1" ht="16.95" customHeight="1">
      <c r="B518" s="33"/>
      <c r="C518" s="208" t="s">
        <v>19</v>
      </c>
      <c r="D518" s="208" t="s">
        <v>1401</v>
      </c>
      <c r="E518" s="18" t="s">
        <v>19</v>
      </c>
      <c r="F518" s="209">
        <v>11.8</v>
      </c>
      <c r="H518" s="33"/>
    </row>
    <row r="519" spans="2:8" s="1" customFormat="1" ht="16.95" customHeight="1">
      <c r="B519" s="33"/>
      <c r="C519" s="208" t="s">
        <v>19</v>
      </c>
      <c r="D519" s="208" t="s">
        <v>1402</v>
      </c>
      <c r="E519" s="18" t="s">
        <v>19</v>
      </c>
      <c r="F519" s="209">
        <v>16.100000000000001</v>
      </c>
      <c r="H519" s="33"/>
    </row>
    <row r="520" spans="2:8" s="1" customFormat="1" ht="16.95" customHeight="1">
      <c r="B520" s="33"/>
      <c r="C520" s="208" t="s">
        <v>19</v>
      </c>
      <c r="D520" s="208" t="s">
        <v>1403</v>
      </c>
      <c r="E520" s="18" t="s">
        <v>19</v>
      </c>
      <c r="F520" s="209">
        <v>7.5</v>
      </c>
      <c r="H520" s="33"/>
    </row>
    <row r="521" spans="2:8" s="1" customFormat="1" ht="16.95" customHeight="1">
      <c r="B521" s="33"/>
      <c r="C521" s="208" t="s">
        <v>19</v>
      </c>
      <c r="D521" s="208" t="s">
        <v>1404</v>
      </c>
      <c r="E521" s="18" t="s">
        <v>19</v>
      </c>
      <c r="F521" s="209">
        <v>5.5</v>
      </c>
      <c r="H521" s="33"/>
    </row>
    <row r="522" spans="2:8" s="1" customFormat="1" ht="16.95" customHeight="1">
      <c r="B522" s="33"/>
      <c r="C522" s="208" t="s">
        <v>19</v>
      </c>
      <c r="D522" s="208" t="s">
        <v>1405</v>
      </c>
      <c r="E522" s="18" t="s">
        <v>19</v>
      </c>
      <c r="F522" s="209">
        <v>18</v>
      </c>
      <c r="H522" s="33"/>
    </row>
    <row r="523" spans="2:8" s="1" customFormat="1" ht="16.95" customHeight="1">
      <c r="B523" s="33"/>
      <c r="C523" s="208" t="s">
        <v>19</v>
      </c>
      <c r="D523" s="208" t="s">
        <v>1406</v>
      </c>
      <c r="E523" s="18" t="s">
        <v>19</v>
      </c>
      <c r="F523" s="209">
        <v>9.3000000000000007</v>
      </c>
      <c r="H523" s="33"/>
    </row>
    <row r="524" spans="2:8" s="1" customFormat="1" ht="16.95" customHeight="1">
      <c r="B524" s="33"/>
      <c r="C524" s="208" t="s">
        <v>19</v>
      </c>
      <c r="D524" s="208" t="s">
        <v>1407</v>
      </c>
      <c r="E524" s="18" t="s">
        <v>19</v>
      </c>
      <c r="F524" s="209">
        <v>3.3</v>
      </c>
      <c r="H524" s="33"/>
    </row>
    <row r="525" spans="2:8" s="1" customFormat="1" ht="16.95" customHeight="1">
      <c r="B525" s="33"/>
      <c r="C525" s="208" t="s">
        <v>19</v>
      </c>
      <c r="D525" s="208" t="s">
        <v>1247</v>
      </c>
      <c r="E525" s="18" t="s">
        <v>19</v>
      </c>
      <c r="F525" s="209">
        <v>0</v>
      </c>
      <c r="H525" s="33"/>
    </row>
    <row r="526" spans="2:8" s="1" customFormat="1" ht="16.95" customHeight="1">
      <c r="B526" s="33"/>
      <c r="C526" s="208" t="s">
        <v>19</v>
      </c>
      <c r="D526" s="208" t="s">
        <v>1839</v>
      </c>
      <c r="E526" s="18" t="s">
        <v>19</v>
      </c>
      <c r="F526" s="209">
        <v>8.5</v>
      </c>
      <c r="H526" s="33"/>
    </row>
    <row r="527" spans="2:8" s="1" customFormat="1" ht="16.95" customHeight="1">
      <c r="B527" s="33"/>
      <c r="C527" s="208" t="s">
        <v>19</v>
      </c>
      <c r="D527" s="208" t="s">
        <v>1840</v>
      </c>
      <c r="E527" s="18" t="s">
        <v>19</v>
      </c>
      <c r="F527" s="209">
        <v>7.2</v>
      </c>
      <c r="H527" s="33"/>
    </row>
    <row r="528" spans="2:8" s="1" customFormat="1" ht="16.95" customHeight="1">
      <c r="B528" s="33"/>
      <c r="C528" s="208" t="s">
        <v>19</v>
      </c>
      <c r="D528" s="208" t="s">
        <v>1841</v>
      </c>
      <c r="E528" s="18" t="s">
        <v>19</v>
      </c>
      <c r="F528" s="209">
        <v>5</v>
      </c>
      <c r="H528" s="33"/>
    </row>
    <row r="529" spans="2:8" s="1" customFormat="1" ht="16.95" customHeight="1">
      <c r="B529" s="33"/>
      <c r="C529" s="208" t="s">
        <v>19</v>
      </c>
      <c r="D529" s="208" t="s">
        <v>1842</v>
      </c>
      <c r="E529" s="18" t="s">
        <v>19</v>
      </c>
      <c r="F529" s="209">
        <v>2.7</v>
      </c>
      <c r="H529" s="33"/>
    </row>
    <row r="530" spans="2:8" s="1" customFormat="1" ht="16.95" customHeight="1">
      <c r="B530" s="33"/>
      <c r="C530" s="208" t="s">
        <v>19</v>
      </c>
      <c r="D530" s="208" t="s">
        <v>1843</v>
      </c>
      <c r="E530" s="18" t="s">
        <v>19</v>
      </c>
      <c r="F530" s="209">
        <v>14.6</v>
      </c>
      <c r="H530" s="33"/>
    </row>
    <row r="531" spans="2:8" s="1" customFormat="1" ht="16.95" customHeight="1">
      <c r="B531" s="33"/>
      <c r="C531" s="208" t="s">
        <v>19</v>
      </c>
      <c r="D531" s="208" t="s">
        <v>1844</v>
      </c>
      <c r="E531" s="18" t="s">
        <v>19</v>
      </c>
      <c r="F531" s="209">
        <v>18</v>
      </c>
      <c r="H531" s="33"/>
    </row>
    <row r="532" spans="2:8" s="1" customFormat="1" ht="16.95" customHeight="1">
      <c r="B532" s="33"/>
      <c r="C532" s="208" t="s">
        <v>19</v>
      </c>
      <c r="D532" s="208" t="s">
        <v>1845</v>
      </c>
      <c r="E532" s="18" t="s">
        <v>19</v>
      </c>
      <c r="F532" s="209">
        <v>7.5</v>
      </c>
      <c r="H532" s="33"/>
    </row>
    <row r="533" spans="2:8" s="1" customFormat="1" ht="16.95" customHeight="1">
      <c r="B533" s="33"/>
      <c r="C533" s="208" t="s">
        <v>19</v>
      </c>
      <c r="D533" s="208" t="s">
        <v>1846</v>
      </c>
      <c r="E533" s="18" t="s">
        <v>19</v>
      </c>
      <c r="F533" s="209">
        <v>5.3</v>
      </c>
      <c r="H533" s="33"/>
    </row>
    <row r="534" spans="2:8" s="1" customFormat="1" ht="16.95" customHeight="1">
      <c r="B534" s="33"/>
      <c r="C534" s="208" t="s">
        <v>19</v>
      </c>
      <c r="D534" s="208" t="s">
        <v>1847</v>
      </c>
      <c r="E534" s="18" t="s">
        <v>19</v>
      </c>
      <c r="F534" s="209">
        <v>8</v>
      </c>
      <c r="H534" s="33"/>
    </row>
    <row r="535" spans="2:8" s="1" customFormat="1" ht="16.95" customHeight="1">
      <c r="B535" s="33"/>
      <c r="C535" s="208" t="s">
        <v>19</v>
      </c>
      <c r="D535" s="208" t="s">
        <v>1848</v>
      </c>
      <c r="E535" s="18" t="s">
        <v>19</v>
      </c>
      <c r="F535" s="209">
        <v>15.4</v>
      </c>
      <c r="H535" s="33"/>
    </row>
    <row r="536" spans="2:8" s="1" customFormat="1" ht="16.95" customHeight="1">
      <c r="B536" s="33"/>
      <c r="C536" s="208" t="s">
        <v>19</v>
      </c>
      <c r="D536" s="208" t="s">
        <v>1849</v>
      </c>
      <c r="E536" s="18" t="s">
        <v>19</v>
      </c>
      <c r="F536" s="209">
        <v>15.5</v>
      </c>
      <c r="H536" s="33"/>
    </row>
    <row r="537" spans="2:8" s="1" customFormat="1" ht="16.95" customHeight="1">
      <c r="B537" s="33"/>
      <c r="C537" s="208" t="s">
        <v>19</v>
      </c>
      <c r="D537" s="208" t="s">
        <v>1850</v>
      </c>
      <c r="E537" s="18" t="s">
        <v>19</v>
      </c>
      <c r="F537" s="209">
        <v>10.5</v>
      </c>
      <c r="H537" s="33"/>
    </row>
    <row r="538" spans="2:8" s="1" customFormat="1" ht="16.95" customHeight="1">
      <c r="B538" s="33"/>
      <c r="C538" s="208" t="s">
        <v>19</v>
      </c>
      <c r="D538" s="208" t="s">
        <v>1851</v>
      </c>
      <c r="E538" s="18" t="s">
        <v>19</v>
      </c>
      <c r="F538" s="209">
        <v>6.5</v>
      </c>
      <c r="H538" s="33"/>
    </row>
    <row r="539" spans="2:8" s="1" customFormat="1" ht="16.95" customHeight="1">
      <c r="B539" s="33"/>
      <c r="C539" s="208" t="s">
        <v>19</v>
      </c>
      <c r="D539" s="208" t="s">
        <v>1852</v>
      </c>
      <c r="E539" s="18" t="s">
        <v>19</v>
      </c>
      <c r="F539" s="209">
        <v>17</v>
      </c>
      <c r="H539" s="33"/>
    </row>
    <row r="540" spans="2:8" s="1" customFormat="1" ht="16.95" customHeight="1">
      <c r="B540" s="33"/>
      <c r="C540" s="208" t="s">
        <v>19</v>
      </c>
      <c r="D540" s="208" t="s">
        <v>1853</v>
      </c>
      <c r="E540" s="18" t="s">
        <v>19</v>
      </c>
      <c r="F540" s="209">
        <v>17</v>
      </c>
      <c r="H540" s="33"/>
    </row>
    <row r="541" spans="2:8" s="1" customFormat="1" ht="16.95" customHeight="1">
      <c r="B541" s="33"/>
      <c r="C541" s="208" t="s">
        <v>1056</v>
      </c>
      <c r="D541" s="208" t="s">
        <v>207</v>
      </c>
      <c r="E541" s="18" t="s">
        <v>19</v>
      </c>
      <c r="F541" s="209">
        <v>443.2</v>
      </c>
      <c r="H541" s="33"/>
    </row>
    <row r="542" spans="2:8" s="1" customFormat="1" ht="16.95" customHeight="1">
      <c r="B542" s="33"/>
      <c r="C542" s="207" t="s">
        <v>4964</v>
      </c>
      <c r="H542" s="33"/>
    </row>
    <row r="543" spans="2:8" s="1" customFormat="1" ht="16.95" customHeight="1">
      <c r="B543" s="33"/>
      <c r="C543" s="208" t="s">
        <v>1830</v>
      </c>
      <c r="D543" s="208" t="s">
        <v>5019</v>
      </c>
      <c r="E543" s="18" t="s">
        <v>138</v>
      </c>
      <c r="F543" s="209">
        <v>443.2</v>
      </c>
      <c r="H543" s="33"/>
    </row>
    <row r="544" spans="2:8" s="1" customFormat="1" ht="20.399999999999999">
      <c r="B544" s="33"/>
      <c r="C544" s="208" t="s">
        <v>1825</v>
      </c>
      <c r="D544" s="208" t="s">
        <v>5020</v>
      </c>
      <c r="E544" s="18" t="s">
        <v>138</v>
      </c>
      <c r="F544" s="209">
        <v>443.2</v>
      </c>
      <c r="H544" s="33"/>
    </row>
    <row r="545" spans="2:8" s="1" customFormat="1" ht="24">
      <c r="B545" s="33"/>
      <c r="C545" s="203" t="s">
        <v>894</v>
      </c>
      <c r="D545" s="204" t="s">
        <v>895</v>
      </c>
      <c r="E545" s="205" t="s">
        <v>138</v>
      </c>
      <c r="F545" s="206">
        <v>25.867999999999999</v>
      </c>
      <c r="H545" s="33"/>
    </row>
    <row r="546" spans="2:8" s="1" customFormat="1" ht="16.95" customHeight="1">
      <c r="B546" s="33"/>
      <c r="C546" s="208" t="s">
        <v>19</v>
      </c>
      <c r="D546" s="208" t="s">
        <v>1090</v>
      </c>
      <c r="E546" s="18" t="s">
        <v>19</v>
      </c>
      <c r="F546" s="209">
        <v>0</v>
      </c>
      <c r="H546" s="33"/>
    </row>
    <row r="547" spans="2:8" s="1" customFormat="1" ht="16.95" customHeight="1">
      <c r="B547" s="33"/>
      <c r="C547" s="208" t="s">
        <v>19</v>
      </c>
      <c r="D547" s="208" t="s">
        <v>1234</v>
      </c>
      <c r="E547" s="18" t="s">
        <v>19</v>
      </c>
      <c r="F547" s="209">
        <v>0</v>
      </c>
      <c r="H547" s="33"/>
    </row>
    <row r="548" spans="2:8" s="1" customFormat="1" ht="16.95" customHeight="1">
      <c r="B548" s="33"/>
      <c r="C548" s="208" t="s">
        <v>19</v>
      </c>
      <c r="D548" s="208" t="s">
        <v>1235</v>
      </c>
      <c r="E548" s="18" t="s">
        <v>19</v>
      </c>
      <c r="F548" s="209">
        <v>0</v>
      </c>
      <c r="H548" s="33"/>
    </row>
    <row r="549" spans="2:8" s="1" customFormat="1" ht="16.95" customHeight="1">
      <c r="B549" s="33"/>
      <c r="C549" s="208" t="s">
        <v>19</v>
      </c>
      <c r="D549" s="208" t="s">
        <v>1236</v>
      </c>
      <c r="E549" s="18" t="s">
        <v>19</v>
      </c>
      <c r="F549" s="209">
        <v>0.221</v>
      </c>
      <c r="H549" s="33"/>
    </row>
    <row r="550" spans="2:8" s="1" customFormat="1" ht="16.95" customHeight="1">
      <c r="B550" s="33"/>
      <c r="C550" s="208" t="s">
        <v>19</v>
      </c>
      <c r="D550" s="208" t="s">
        <v>1237</v>
      </c>
      <c r="E550" s="18" t="s">
        <v>19</v>
      </c>
      <c r="F550" s="209">
        <v>1.496</v>
      </c>
      <c r="H550" s="33"/>
    </row>
    <row r="551" spans="2:8" s="1" customFormat="1" ht="16.95" customHeight="1">
      <c r="B551" s="33"/>
      <c r="C551" s="208" t="s">
        <v>19</v>
      </c>
      <c r="D551" s="208" t="s">
        <v>1238</v>
      </c>
      <c r="E551" s="18" t="s">
        <v>19</v>
      </c>
      <c r="F551" s="209">
        <v>1.4490000000000001</v>
      </c>
      <c r="H551" s="33"/>
    </row>
    <row r="552" spans="2:8" s="1" customFormat="1" ht="16.95" customHeight="1">
      <c r="B552" s="33"/>
      <c r="C552" s="208" t="s">
        <v>19</v>
      </c>
      <c r="D552" s="208" t="s">
        <v>1239</v>
      </c>
      <c r="E552" s="18" t="s">
        <v>19</v>
      </c>
      <c r="F552" s="209">
        <v>3.4550000000000001</v>
      </c>
      <c r="H552" s="33"/>
    </row>
    <row r="553" spans="2:8" s="1" customFormat="1" ht="16.95" customHeight="1">
      <c r="B553" s="33"/>
      <c r="C553" s="208" t="s">
        <v>19</v>
      </c>
      <c r="D553" s="208" t="s">
        <v>1240</v>
      </c>
      <c r="E553" s="18" t="s">
        <v>19</v>
      </c>
      <c r="F553" s="209">
        <v>4.9349999999999996</v>
      </c>
      <c r="H553" s="33"/>
    </row>
    <row r="554" spans="2:8" s="1" customFormat="1" ht="16.95" customHeight="1">
      <c r="B554" s="33"/>
      <c r="C554" s="208" t="s">
        <v>19</v>
      </c>
      <c r="D554" s="208" t="s">
        <v>1241</v>
      </c>
      <c r="E554" s="18" t="s">
        <v>19</v>
      </c>
      <c r="F554" s="209">
        <v>6.4160000000000004</v>
      </c>
      <c r="H554" s="33"/>
    </row>
    <row r="555" spans="2:8" s="1" customFormat="1" ht="16.95" customHeight="1">
      <c r="B555" s="33"/>
      <c r="C555" s="208" t="s">
        <v>19</v>
      </c>
      <c r="D555" s="208" t="s">
        <v>1242</v>
      </c>
      <c r="E555" s="18" t="s">
        <v>19</v>
      </c>
      <c r="F555" s="209">
        <v>7.8959999999999999</v>
      </c>
      <c r="H555" s="33"/>
    </row>
    <row r="556" spans="2:8" s="1" customFormat="1" ht="16.95" customHeight="1">
      <c r="B556" s="33"/>
      <c r="C556" s="208" t="s">
        <v>894</v>
      </c>
      <c r="D556" s="208" t="s">
        <v>207</v>
      </c>
      <c r="E556" s="18" t="s">
        <v>19</v>
      </c>
      <c r="F556" s="209">
        <v>25.867999999999999</v>
      </c>
      <c r="H556" s="33"/>
    </row>
    <row r="557" spans="2:8" s="1" customFormat="1" ht="16.95" customHeight="1">
      <c r="B557" s="33"/>
      <c r="C557" s="207" t="s">
        <v>4964</v>
      </c>
      <c r="H557" s="33"/>
    </row>
    <row r="558" spans="2:8" s="1" customFormat="1" ht="20.399999999999999">
      <c r="B558" s="33"/>
      <c r="C558" s="208" t="s">
        <v>1230</v>
      </c>
      <c r="D558" s="208" t="s">
        <v>5021</v>
      </c>
      <c r="E558" s="18" t="s">
        <v>138</v>
      </c>
      <c r="F558" s="209">
        <v>25.867999999999999</v>
      </c>
      <c r="H558" s="33"/>
    </row>
    <row r="559" spans="2:8" s="1" customFormat="1" ht="16.95" customHeight="1">
      <c r="B559" s="33"/>
      <c r="C559" s="208" t="s">
        <v>1263</v>
      </c>
      <c r="D559" s="208" t="s">
        <v>5022</v>
      </c>
      <c r="E559" s="18" t="s">
        <v>241</v>
      </c>
      <c r="F559" s="209">
        <v>0.46600000000000003</v>
      </c>
      <c r="H559" s="33"/>
    </row>
    <row r="560" spans="2:8" s="1" customFormat="1" ht="24">
      <c r="B560" s="33"/>
      <c r="C560" s="203" t="s">
        <v>944</v>
      </c>
      <c r="D560" s="204" t="s">
        <v>945</v>
      </c>
      <c r="E560" s="205" t="s">
        <v>142</v>
      </c>
      <c r="F560" s="206">
        <v>16.332000000000001</v>
      </c>
      <c r="H560" s="33"/>
    </row>
    <row r="561" spans="2:8" s="1" customFormat="1" ht="16.95" customHeight="1">
      <c r="B561" s="33"/>
      <c r="C561" s="208" t="s">
        <v>19</v>
      </c>
      <c r="D561" s="208" t="s">
        <v>251</v>
      </c>
      <c r="E561" s="18" t="s">
        <v>19</v>
      </c>
      <c r="F561" s="209">
        <v>0</v>
      </c>
      <c r="H561" s="33"/>
    </row>
    <row r="562" spans="2:8" s="1" customFormat="1" ht="16.95" customHeight="1">
      <c r="B562" s="33"/>
      <c r="C562" s="208" t="s">
        <v>19</v>
      </c>
      <c r="D562" s="208" t="s">
        <v>1168</v>
      </c>
      <c r="E562" s="18" t="s">
        <v>19</v>
      </c>
      <c r="F562" s="209">
        <v>0</v>
      </c>
      <c r="H562" s="33"/>
    </row>
    <row r="563" spans="2:8" s="1" customFormat="1" ht="16.95" customHeight="1">
      <c r="B563" s="33"/>
      <c r="C563" s="208" t="s">
        <v>19</v>
      </c>
      <c r="D563" s="208" t="s">
        <v>1674</v>
      </c>
      <c r="E563" s="18" t="s">
        <v>19</v>
      </c>
      <c r="F563" s="209">
        <v>10.488</v>
      </c>
      <c r="H563" s="33"/>
    </row>
    <row r="564" spans="2:8" s="1" customFormat="1" ht="16.95" customHeight="1">
      <c r="B564" s="33"/>
      <c r="C564" s="208" t="s">
        <v>19</v>
      </c>
      <c r="D564" s="208" t="s">
        <v>1675</v>
      </c>
      <c r="E564" s="18" t="s">
        <v>19</v>
      </c>
      <c r="F564" s="209">
        <v>3.6</v>
      </c>
      <c r="H564" s="33"/>
    </row>
    <row r="565" spans="2:8" s="1" customFormat="1" ht="16.95" customHeight="1">
      <c r="B565" s="33"/>
      <c r="C565" s="208" t="s">
        <v>19</v>
      </c>
      <c r="D565" s="208" t="s">
        <v>1676</v>
      </c>
      <c r="E565" s="18" t="s">
        <v>19</v>
      </c>
      <c r="F565" s="209">
        <v>2.1</v>
      </c>
      <c r="H565" s="33"/>
    </row>
    <row r="566" spans="2:8" s="1" customFormat="1" ht="16.95" customHeight="1">
      <c r="B566" s="33"/>
      <c r="C566" s="208" t="s">
        <v>19</v>
      </c>
      <c r="D566" s="208" t="s">
        <v>1677</v>
      </c>
      <c r="E566" s="18" t="s">
        <v>19</v>
      </c>
      <c r="F566" s="209">
        <v>0.14399999999999999</v>
      </c>
      <c r="H566" s="33"/>
    </row>
    <row r="567" spans="2:8" s="1" customFormat="1" ht="16.95" customHeight="1">
      <c r="B567" s="33"/>
      <c r="C567" s="208" t="s">
        <v>944</v>
      </c>
      <c r="D567" s="208" t="s">
        <v>207</v>
      </c>
      <c r="E567" s="18" t="s">
        <v>19</v>
      </c>
      <c r="F567" s="209">
        <v>16.332000000000001</v>
      </c>
      <c r="H567" s="33"/>
    </row>
    <row r="568" spans="2:8" s="1" customFormat="1" ht="16.95" customHeight="1">
      <c r="B568" s="33"/>
      <c r="C568" s="208" t="s">
        <v>19</v>
      </c>
      <c r="D568" s="208" t="s">
        <v>4059</v>
      </c>
      <c r="E568" s="18" t="s">
        <v>19</v>
      </c>
      <c r="F568" s="209">
        <v>0</v>
      </c>
      <c r="H568" s="33"/>
    </row>
    <row r="569" spans="2:8" s="1" customFormat="1" ht="16.95" customHeight="1">
      <c r="B569" s="33"/>
      <c r="C569" s="208" t="s">
        <v>19</v>
      </c>
      <c r="D569" s="208" t="s">
        <v>4387</v>
      </c>
      <c r="E569" s="18" t="s">
        <v>19</v>
      </c>
      <c r="F569" s="209">
        <v>23.2</v>
      </c>
      <c r="H569" s="33"/>
    </row>
    <row r="570" spans="2:8" s="1" customFormat="1" ht="16.95" customHeight="1">
      <c r="B570" s="33"/>
      <c r="C570" s="208" t="s">
        <v>4016</v>
      </c>
      <c r="D570" s="208" t="s">
        <v>207</v>
      </c>
      <c r="E570" s="18" t="s">
        <v>19</v>
      </c>
      <c r="F570" s="209">
        <v>60.2</v>
      </c>
      <c r="H570" s="33"/>
    </row>
    <row r="571" spans="2:8" s="1" customFormat="1" ht="16.95" customHeight="1">
      <c r="B571" s="33"/>
      <c r="C571" s="207" t="s">
        <v>4964</v>
      </c>
      <c r="H571" s="33"/>
    </row>
    <row r="572" spans="2:8" s="1" customFormat="1" ht="16.95" customHeight="1">
      <c r="B572" s="33"/>
      <c r="C572" s="208" t="s">
        <v>4382</v>
      </c>
      <c r="D572" s="208" t="s">
        <v>5023</v>
      </c>
      <c r="E572" s="18" t="s">
        <v>138</v>
      </c>
      <c r="F572" s="209">
        <v>60.2</v>
      </c>
      <c r="H572" s="33"/>
    </row>
    <row r="573" spans="2:8" s="1" customFormat="1" ht="16.95" customHeight="1">
      <c r="B573" s="33"/>
      <c r="C573" s="208" t="s">
        <v>4547</v>
      </c>
      <c r="D573" s="208" t="s">
        <v>5024</v>
      </c>
      <c r="E573" s="18" t="s">
        <v>138</v>
      </c>
      <c r="F573" s="209">
        <v>289.625</v>
      </c>
      <c r="H573" s="33"/>
    </row>
    <row r="574" spans="2:8" s="1" customFormat="1" ht="16.95" customHeight="1">
      <c r="B574" s="33"/>
      <c r="C574" s="203" t="s">
        <v>857</v>
      </c>
      <c r="D574" s="204" t="s">
        <v>858</v>
      </c>
      <c r="E574" s="205" t="s">
        <v>142</v>
      </c>
      <c r="F574" s="206">
        <v>2.3170000000000002</v>
      </c>
      <c r="H574" s="33"/>
    </row>
    <row r="575" spans="2:8" s="1" customFormat="1" ht="16.95" customHeight="1">
      <c r="B575" s="33"/>
      <c r="C575" s="208" t="s">
        <v>19</v>
      </c>
      <c r="D575" s="208" t="s">
        <v>2420</v>
      </c>
      <c r="E575" s="18" t="s">
        <v>19</v>
      </c>
      <c r="F575" s="209">
        <v>0</v>
      </c>
      <c r="H575" s="33"/>
    </row>
    <row r="576" spans="2:8" s="1" customFormat="1" ht="16.95" customHeight="1">
      <c r="B576" s="33"/>
      <c r="C576" s="208" t="s">
        <v>19</v>
      </c>
      <c r="D576" s="208" t="s">
        <v>4366</v>
      </c>
      <c r="E576" s="18" t="s">
        <v>19</v>
      </c>
      <c r="F576" s="209">
        <v>2.3170000000000002</v>
      </c>
      <c r="H576" s="33"/>
    </row>
    <row r="577" spans="2:8" s="1" customFormat="1" ht="16.95" customHeight="1">
      <c r="B577" s="33"/>
      <c r="C577" s="208" t="s">
        <v>857</v>
      </c>
      <c r="D577" s="208" t="s">
        <v>207</v>
      </c>
      <c r="E577" s="18" t="s">
        <v>19</v>
      </c>
      <c r="F577" s="209">
        <v>2.3170000000000002</v>
      </c>
      <c r="H577" s="33"/>
    </row>
    <row r="578" spans="2:8" s="1" customFormat="1" ht="16.95" customHeight="1">
      <c r="B578" s="33"/>
      <c r="C578" s="207" t="s">
        <v>4964</v>
      </c>
      <c r="H578" s="33"/>
    </row>
    <row r="579" spans="2:8" s="1" customFormat="1" ht="16.95" customHeight="1">
      <c r="B579" s="33"/>
      <c r="C579" s="208" t="s">
        <v>2319</v>
      </c>
      <c r="D579" s="208" t="s">
        <v>2320</v>
      </c>
      <c r="E579" s="18" t="s">
        <v>142</v>
      </c>
      <c r="F579" s="209">
        <v>2.3170000000000002</v>
      </c>
      <c r="H579" s="33"/>
    </row>
    <row r="580" spans="2:8" s="1" customFormat="1" ht="20.399999999999999">
      <c r="B580" s="33"/>
      <c r="C580" s="208" t="s">
        <v>2303</v>
      </c>
      <c r="D580" s="208" t="s">
        <v>5025</v>
      </c>
      <c r="E580" s="18" t="s">
        <v>142</v>
      </c>
      <c r="F580" s="209">
        <v>5.85</v>
      </c>
      <c r="H580" s="33"/>
    </row>
    <row r="581" spans="2:8" s="1" customFormat="1" ht="16.95" customHeight="1">
      <c r="B581" s="33"/>
      <c r="C581" s="208" t="s">
        <v>2493</v>
      </c>
      <c r="D581" s="208" t="s">
        <v>5026</v>
      </c>
      <c r="E581" s="18" t="s">
        <v>142</v>
      </c>
      <c r="F581" s="209">
        <v>5.0439999999999996</v>
      </c>
      <c r="H581" s="33"/>
    </row>
    <row r="582" spans="2:8" s="1" customFormat="1" ht="16.95" customHeight="1">
      <c r="B582" s="33"/>
      <c r="C582" s="203" t="s">
        <v>860</v>
      </c>
      <c r="D582" s="204" t="s">
        <v>861</v>
      </c>
      <c r="E582" s="205" t="s">
        <v>142</v>
      </c>
      <c r="F582" s="206">
        <v>1.518</v>
      </c>
      <c r="H582" s="33"/>
    </row>
    <row r="583" spans="2:8" s="1" customFormat="1" ht="16.95" customHeight="1">
      <c r="B583" s="33"/>
      <c r="C583" s="203" t="s">
        <v>854</v>
      </c>
      <c r="D583" s="204" t="s">
        <v>855</v>
      </c>
      <c r="E583" s="205" t="s">
        <v>142</v>
      </c>
      <c r="F583" s="206">
        <v>2.9649999999999999</v>
      </c>
      <c r="H583" s="33"/>
    </row>
    <row r="584" spans="2:8" s="1" customFormat="1" ht="16.95" customHeight="1">
      <c r="B584" s="33"/>
      <c r="C584" s="203" t="s">
        <v>851</v>
      </c>
      <c r="D584" s="204" t="s">
        <v>852</v>
      </c>
      <c r="E584" s="205" t="s">
        <v>142</v>
      </c>
      <c r="F584" s="206">
        <v>4.4249999999999998</v>
      </c>
      <c r="H584" s="33"/>
    </row>
    <row r="585" spans="2:8" s="1" customFormat="1" ht="16.95" customHeight="1">
      <c r="B585" s="33"/>
      <c r="C585" s="203" t="s">
        <v>848</v>
      </c>
      <c r="D585" s="204" t="s">
        <v>849</v>
      </c>
      <c r="E585" s="205" t="s">
        <v>142</v>
      </c>
      <c r="F585" s="206">
        <v>0.53800000000000003</v>
      </c>
      <c r="H585" s="33"/>
    </row>
    <row r="586" spans="2:8" s="1" customFormat="1" ht="16.95" customHeight="1">
      <c r="B586" s="33"/>
      <c r="C586" s="203" t="s">
        <v>845</v>
      </c>
      <c r="D586" s="204" t="s">
        <v>846</v>
      </c>
      <c r="E586" s="205" t="s">
        <v>142</v>
      </c>
      <c r="F586" s="206">
        <v>2.4340000000000002</v>
      </c>
      <c r="H586" s="33"/>
    </row>
    <row r="587" spans="2:8" s="1" customFormat="1" ht="16.95" customHeight="1">
      <c r="B587" s="33"/>
      <c r="C587" s="203" t="s">
        <v>909</v>
      </c>
      <c r="D587" s="204" t="s">
        <v>910</v>
      </c>
      <c r="E587" s="205" t="s">
        <v>142</v>
      </c>
      <c r="F587" s="206">
        <v>0.76</v>
      </c>
      <c r="H587" s="33"/>
    </row>
    <row r="588" spans="2:8" s="1" customFormat="1" ht="16.95" customHeight="1">
      <c r="B588" s="33"/>
      <c r="C588" s="203" t="s">
        <v>900</v>
      </c>
      <c r="D588" s="204" t="s">
        <v>901</v>
      </c>
      <c r="E588" s="205" t="s">
        <v>142</v>
      </c>
      <c r="F588" s="206">
        <v>0.5</v>
      </c>
      <c r="H588" s="33"/>
    </row>
    <row r="589" spans="2:8" s="1" customFormat="1" ht="16.95" customHeight="1">
      <c r="B589" s="33"/>
      <c r="C589" s="203" t="s">
        <v>903</v>
      </c>
      <c r="D589" s="204" t="s">
        <v>904</v>
      </c>
      <c r="E589" s="205" t="s">
        <v>142</v>
      </c>
      <c r="F589" s="206">
        <v>0.56999999999999995</v>
      </c>
      <c r="H589" s="33"/>
    </row>
    <row r="590" spans="2:8" s="1" customFormat="1" ht="16.95" customHeight="1">
      <c r="B590" s="33"/>
      <c r="C590" s="203" t="s">
        <v>906</v>
      </c>
      <c r="D590" s="204" t="s">
        <v>907</v>
      </c>
      <c r="E590" s="205" t="s">
        <v>142</v>
      </c>
      <c r="F590" s="206">
        <v>0.76800000000000002</v>
      </c>
      <c r="H590" s="33"/>
    </row>
    <row r="591" spans="2:8" s="1" customFormat="1" ht="16.95" customHeight="1">
      <c r="B591" s="33"/>
      <c r="C591" s="203" t="s">
        <v>839</v>
      </c>
      <c r="D591" s="204" t="s">
        <v>840</v>
      </c>
      <c r="E591" s="205" t="s">
        <v>142</v>
      </c>
      <c r="F591" s="206">
        <v>0.28199999999999997</v>
      </c>
      <c r="H591" s="33"/>
    </row>
    <row r="592" spans="2:8" s="1" customFormat="1" ht="16.95" customHeight="1">
      <c r="B592" s="33"/>
      <c r="C592" s="203" t="s">
        <v>842</v>
      </c>
      <c r="D592" s="204" t="s">
        <v>843</v>
      </c>
      <c r="E592" s="205" t="s">
        <v>142</v>
      </c>
      <c r="F592" s="206">
        <v>0.39200000000000002</v>
      </c>
      <c r="H592" s="33"/>
    </row>
    <row r="593" spans="2:8" s="1" customFormat="1" ht="16.95" customHeight="1">
      <c r="B593" s="33"/>
      <c r="C593" s="203" t="s">
        <v>4010</v>
      </c>
      <c r="D593" s="204" t="s">
        <v>4011</v>
      </c>
      <c r="E593" s="205" t="s">
        <v>138</v>
      </c>
      <c r="F593" s="206">
        <v>164.125</v>
      </c>
      <c r="H593" s="33"/>
    </row>
    <row r="594" spans="2:8" s="1" customFormat="1" ht="16.95" customHeight="1">
      <c r="B594" s="33"/>
      <c r="C594" s="208" t="s">
        <v>19</v>
      </c>
      <c r="D594" s="208" t="s">
        <v>4050</v>
      </c>
      <c r="E594" s="18" t="s">
        <v>19</v>
      </c>
      <c r="F594" s="209">
        <v>0</v>
      </c>
      <c r="H594" s="33"/>
    </row>
    <row r="595" spans="2:8" s="1" customFormat="1" ht="16.95" customHeight="1">
      <c r="B595" s="33"/>
      <c r="C595" s="208" t="s">
        <v>19</v>
      </c>
      <c r="D595" s="208" t="s">
        <v>4051</v>
      </c>
      <c r="E595" s="18" t="s">
        <v>19</v>
      </c>
      <c r="F595" s="209">
        <v>0</v>
      </c>
      <c r="H595" s="33"/>
    </row>
    <row r="596" spans="2:8" s="1" customFormat="1" ht="16.95" customHeight="1">
      <c r="B596" s="33"/>
      <c r="C596" s="208" t="s">
        <v>19</v>
      </c>
      <c r="D596" s="208" t="s">
        <v>4125</v>
      </c>
      <c r="E596" s="18" t="s">
        <v>19</v>
      </c>
      <c r="F596" s="209">
        <v>45.624000000000002</v>
      </c>
      <c r="H596" s="33"/>
    </row>
    <row r="597" spans="2:8" s="1" customFormat="1" ht="16.95" customHeight="1">
      <c r="B597" s="33"/>
      <c r="C597" s="208" t="s">
        <v>19</v>
      </c>
      <c r="D597" s="208" t="s">
        <v>4126</v>
      </c>
      <c r="E597" s="18" t="s">
        <v>19</v>
      </c>
      <c r="F597" s="209">
        <v>68.850999999999999</v>
      </c>
      <c r="H597" s="33"/>
    </row>
    <row r="598" spans="2:8" s="1" customFormat="1" ht="16.95" customHeight="1">
      <c r="B598" s="33"/>
      <c r="C598" s="208" t="s">
        <v>19</v>
      </c>
      <c r="D598" s="208" t="s">
        <v>4059</v>
      </c>
      <c r="E598" s="18" t="s">
        <v>19</v>
      </c>
      <c r="F598" s="209">
        <v>0</v>
      </c>
      <c r="H598" s="33"/>
    </row>
    <row r="599" spans="2:8" s="1" customFormat="1" ht="16.95" customHeight="1">
      <c r="B599" s="33"/>
      <c r="C599" s="208" t="s">
        <v>19</v>
      </c>
      <c r="D599" s="208" t="s">
        <v>4127</v>
      </c>
      <c r="E599" s="18" t="s">
        <v>19</v>
      </c>
      <c r="F599" s="209">
        <v>49.65</v>
      </c>
      <c r="H599" s="33"/>
    </row>
    <row r="600" spans="2:8" s="1" customFormat="1" ht="16.95" customHeight="1">
      <c r="B600" s="33"/>
      <c r="C600" s="208" t="s">
        <v>4010</v>
      </c>
      <c r="D600" s="208" t="s">
        <v>207</v>
      </c>
      <c r="E600" s="18" t="s">
        <v>19</v>
      </c>
      <c r="F600" s="209">
        <v>164.125</v>
      </c>
      <c r="H600" s="33"/>
    </row>
    <row r="601" spans="2:8" s="1" customFormat="1" ht="16.95" customHeight="1">
      <c r="B601" s="33"/>
      <c r="C601" s="207" t="s">
        <v>4964</v>
      </c>
      <c r="H601" s="33"/>
    </row>
    <row r="602" spans="2:8" s="1" customFormat="1" ht="16.95" customHeight="1">
      <c r="B602" s="33"/>
      <c r="C602" s="208" t="s">
        <v>1408</v>
      </c>
      <c r="D602" s="208" t="s">
        <v>5012</v>
      </c>
      <c r="E602" s="18" t="s">
        <v>138</v>
      </c>
      <c r="F602" s="209">
        <v>164.125</v>
      </c>
      <c r="H602" s="33"/>
    </row>
    <row r="603" spans="2:8" s="1" customFormat="1" ht="16.95" customHeight="1">
      <c r="B603" s="33"/>
      <c r="C603" s="208" t="s">
        <v>4120</v>
      </c>
      <c r="D603" s="208" t="s">
        <v>5027</v>
      </c>
      <c r="E603" s="18" t="s">
        <v>138</v>
      </c>
      <c r="F603" s="209">
        <v>164.125</v>
      </c>
      <c r="H603" s="33"/>
    </row>
    <row r="604" spans="2:8" s="1" customFormat="1" ht="16.95" customHeight="1">
      <c r="B604" s="33"/>
      <c r="C604" s="208" t="s">
        <v>4128</v>
      </c>
      <c r="D604" s="208" t="s">
        <v>5028</v>
      </c>
      <c r="E604" s="18" t="s">
        <v>138</v>
      </c>
      <c r="F604" s="209">
        <v>164.125</v>
      </c>
      <c r="H604" s="33"/>
    </row>
    <row r="605" spans="2:8" s="1" customFormat="1" ht="16.95" customHeight="1">
      <c r="B605" s="33"/>
      <c r="C605" s="208" t="s">
        <v>4132</v>
      </c>
      <c r="D605" s="208" t="s">
        <v>5029</v>
      </c>
      <c r="E605" s="18" t="s">
        <v>138</v>
      </c>
      <c r="F605" s="209">
        <v>164.125</v>
      </c>
      <c r="H605" s="33"/>
    </row>
    <row r="606" spans="2:8" s="1" customFormat="1" ht="16.95" customHeight="1">
      <c r="B606" s="33"/>
      <c r="C606" s="208" t="s">
        <v>4547</v>
      </c>
      <c r="D606" s="208" t="s">
        <v>5024</v>
      </c>
      <c r="E606" s="18" t="s">
        <v>138</v>
      </c>
      <c r="F606" s="209">
        <v>289.625</v>
      </c>
      <c r="H606" s="33"/>
    </row>
    <row r="607" spans="2:8" s="1" customFormat="1" ht="16.95" customHeight="1">
      <c r="B607" s="33"/>
      <c r="C607" s="203" t="s">
        <v>4013</v>
      </c>
      <c r="D607" s="204" t="s">
        <v>4014</v>
      </c>
      <c r="E607" s="205" t="s">
        <v>138</v>
      </c>
      <c r="F607" s="206">
        <v>21.3</v>
      </c>
      <c r="H607" s="33"/>
    </row>
    <row r="608" spans="2:8" s="1" customFormat="1" ht="16.95" customHeight="1">
      <c r="B608" s="33"/>
      <c r="C608" s="208" t="s">
        <v>19</v>
      </c>
      <c r="D608" s="208" t="s">
        <v>4050</v>
      </c>
      <c r="E608" s="18" t="s">
        <v>19</v>
      </c>
      <c r="F608" s="209">
        <v>0</v>
      </c>
      <c r="H608" s="33"/>
    </row>
    <row r="609" spans="2:8" s="1" customFormat="1" ht="16.95" customHeight="1">
      <c r="B609" s="33"/>
      <c r="C609" s="208" t="s">
        <v>19</v>
      </c>
      <c r="D609" s="208" t="s">
        <v>4051</v>
      </c>
      <c r="E609" s="18" t="s">
        <v>19</v>
      </c>
      <c r="F609" s="209">
        <v>0</v>
      </c>
      <c r="H609" s="33"/>
    </row>
    <row r="610" spans="2:8" s="1" customFormat="1" ht="16.95" customHeight="1">
      <c r="B610" s="33"/>
      <c r="C610" s="208" t="s">
        <v>19</v>
      </c>
      <c r="D610" s="208" t="s">
        <v>4115</v>
      </c>
      <c r="E610" s="18" t="s">
        <v>19</v>
      </c>
      <c r="F610" s="209">
        <v>21.3</v>
      </c>
      <c r="H610" s="33"/>
    </row>
    <row r="611" spans="2:8" s="1" customFormat="1" ht="16.95" customHeight="1">
      <c r="B611" s="33"/>
      <c r="C611" s="208" t="s">
        <v>4013</v>
      </c>
      <c r="D611" s="208" t="s">
        <v>207</v>
      </c>
      <c r="E611" s="18" t="s">
        <v>19</v>
      </c>
      <c r="F611" s="209">
        <v>21.3</v>
      </c>
      <c r="H611" s="33"/>
    </row>
    <row r="612" spans="2:8" s="1" customFormat="1" ht="16.95" customHeight="1">
      <c r="B612" s="33"/>
      <c r="C612" s="207" t="s">
        <v>4964</v>
      </c>
      <c r="H612" s="33"/>
    </row>
    <row r="613" spans="2:8" s="1" customFormat="1" ht="16.95" customHeight="1">
      <c r="B613" s="33"/>
      <c r="C613" s="208" t="s">
        <v>4111</v>
      </c>
      <c r="D613" s="208" t="s">
        <v>5030</v>
      </c>
      <c r="E613" s="18" t="s">
        <v>138</v>
      </c>
      <c r="F613" s="209">
        <v>21.3</v>
      </c>
      <c r="H613" s="33"/>
    </row>
    <row r="614" spans="2:8" s="1" customFormat="1" ht="16.95" customHeight="1">
      <c r="B614" s="33"/>
      <c r="C614" s="208" t="s">
        <v>4116</v>
      </c>
      <c r="D614" s="208" t="s">
        <v>5031</v>
      </c>
      <c r="E614" s="18" t="s">
        <v>138</v>
      </c>
      <c r="F614" s="209">
        <v>21.3</v>
      </c>
      <c r="H614" s="33"/>
    </row>
    <row r="615" spans="2:8" s="1" customFormat="1" ht="16.95" customHeight="1">
      <c r="B615" s="33"/>
      <c r="C615" s="208" t="s">
        <v>4547</v>
      </c>
      <c r="D615" s="208" t="s">
        <v>5024</v>
      </c>
      <c r="E615" s="18" t="s">
        <v>138</v>
      </c>
      <c r="F615" s="209">
        <v>289.625</v>
      </c>
      <c r="H615" s="33"/>
    </row>
    <row r="616" spans="2:8" s="1" customFormat="1" ht="26.4" customHeight="1">
      <c r="B616" s="33"/>
      <c r="C616" s="202" t="s">
        <v>118</v>
      </c>
      <c r="D616" s="202" t="s">
        <v>119</v>
      </c>
      <c r="H616" s="33"/>
    </row>
    <row r="617" spans="2:8" s="1" customFormat="1" ht="16.95" customHeight="1">
      <c r="B617" s="33"/>
      <c r="C617" s="203" t="s">
        <v>936</v>
      </c>
      <c r="D617" s="204" t="s">
        <v>4556</v>
      </c>
      <c r="E617" s="205" t="s">
        <v>138</v>
      </c>
      <c r="F617" s="206">
        <v>168.2</v>
      </c>
      <c r="H617" s="33"/>
    </row>
    <row r="618" spans="2:8" s="1" customFormat="1" ht="16.95" customHeight="1">
      <c r="B618" s="33"/>
      <c r="C618" s="208" t="s">
        <v>19</v>
      </c>
      <c r="D618" s="208" t="s">
        <v>387</v>
      </c>
      <c r="E618" s="18" t="s">
        <v>19</v>
      </c>
      <c r="F618" s="209">
        <v>0</v>
      </c>
      <c r="H618" s="33"/>
    </row>
    <row r="619" spans="2:8" s="1" customFormat="1" ht="16.95" customHeight="1">
      <c r="B619" s="33"/>
      <c r="C619" s="208" t="s">
        <v>19</v>
      </c>
      <c r="D619" s="208" t="s">
        <v>4567</v>
      </c>
      <c r="E619" s="18" t="s">
        <v>19</v>
      </c>
      <c r="F619" s="209">
        <v>0</v>
      </c>
      <c r="H619" s="33"/>
    </row>
    <row r="620" spans="2:8" s="1" customFormat="1" ht="16.95" customHeight="1">
      <c r="B620" s="33"/>
      <c r="C620" s="208" t="s">
        <v>19</v>
      </c>
      <c r="D620" s="208" t="s">
        <v>4568</v>
      </c>
      <c r="E620" s="18" t="s">
        <v>19</v>
      </c>
      <c r="F620" s="209">
        <v>0</v>
      </c>
      <c r="H620" s="33"/>
    </row>
    <row r="621" spans="2:8" s="1" customFormat="1" ht="16.95" customHeight="1">
      <c r="B621" s="33"/>
      <c r="C621" s="208" t="s">
        <v>19</v>
      </c>
      <c r="D621" s="208" t="s">
        <v>4563</v>
      </c>
      <c r="E621" s="18" t="s">
        <v>19</v>
      </c>
      <c r="F621" s="209">
        <v>29.7</v>
      </c>
      <c r="H621" s="33"/>
    </row>
    <row r="622" spans="2:8" s="1" customFormat="1" ht="16.95" customHeight="1">
      <c r="B622" s="33"/>
      <c r="C622" s="208" t="s">
        <v>19</v>
      </c>
      <c r="D622" s="208" t="s">
        <v>4569</v>
      </c>
      <c r="E622" s="18" t="s">
        <v>19</v>
      </c>
      <c r="F622" s="209">
        <v>0</v>
      </c>
      <c r="H622" s="33"/>
    </row>
    <row r="623" spans="2:8" s="1" customFormat="1" ht="16.95" customHeight="1">
      <c r="B623" s="33"/>
      <c r="C623" s="208" t="s">
        <v>19</v>
      </c>
      <c r="D623" s="208" t="s">
        <v>4560</v>
      </c>
      <c r="E623" s="18" t="s">
        <v>19</v>
      </c>
      <c r="F623" s="209">
        <v>138.5</v>
      </c>
      <c r="H623" s="33"/>
    </row>
    <row r="624" spans="2:8" s="1" customFormat="1" ht="16.95" customHeight="1">
      <c r="B624" s="33"/>
      <c r="C624" s="208" t="s">
        <v>936</v>
      </c>
      <c r="D624" s="208" t="s">
        <v>207</v>
      </c>
      <c r="E624" s="18" t="s">
        <v>19</v>
      </c>
      <c r="F624" s="209">
        <v>168.2</v>
      </c>
      <c r="H624" s="33"/>
    </row>
    <row r="625" spans="2:8" s="1" customFormat="1" ht="16.95" customHeight="1">
      <c r="B625" s="33"/>
      <c r="C625" s="207" t="s">
        <v>4964</v>
      </c>
      <c r="H625" s="33"/>
    </row>
    <row r="626" spans="2:8" s="1" customFormat="1" ht="16.95" customHeight="1">
      <c r="B626" s="33"/>
      <c r="C626" s="208" t="s">
        <v>1075</v>
      </c>
      <c r="D626" s="208" t="s">
        <v>937</v>
      </c>
      <c r="E626" s="18" t="s">
        <v>138</v>
      </c>
      <c r="F626" s="209">
        <v>168.2</v>
      </c>
      <c r="H626" s="33"/>
    </row>
    <row r="627" spans="2:8" s="1" customFormat="1" ht="16.95" customHeight="1">
      <c r="B627" s="33"/>
      <c r="C627" s="208" t="s">
        <v>1111</v>
      </c>
      <c r="D627" s="208" t="s">
        <v>5008</v>
      </c>
      <c r="E627" s="18" t="s">
        <v>142</v>
      </c>
      <c r="F627" s="209">
        <v>45.12</v>
      </c>
      <c r="H627" s="33"/>
    </row>
    <row r="628" spans="2:8" s="1" customFormat="1" ht="16.95" customHeight="1">
      <c r="B628" s="33"/>
      <c r="C628" s="203" t="s">
        <v>4561</v>
      </c>
      <c r="D628" s="204" t="s">
        <v>4562</v>
      </c>
      <c r="E628" s="205" t="s">
        <v>138</v>
      </c>
      <c r="F628" s="206">
        <v>29.7</v>
      </c>
      <c r="H628" s="33"/>
    </row>
    <row r="629" spans="2:8" s="1" customFormat="1" ht="16.95" customHeight="1">
      <c r="B629" s="33"/>
      <c r="C629" s="208" t="s">
        <v>19</v>
      </c>
      <c r="D629" s="208" t="s">
        <v>387</v>
      </c>
      <c r="E629" s="18" t="s">
        <v>19</v>
      </c>
      <c r="F629" s="209">
        <v>0</v>
      </c>
      <c r="H629" s="33"/>
    </row>
    <row r="630" spans="2:8" s="1" customFormat="1" ht="16.95" customHeight="1">
      <c r="B630" s="33"/>
      <c r="C630" s="208" t="s">
        <v>19</v>
      </c>
      <c r="D630" s="208" t="s">
        <v>4567</v>
      </c>
      <c r="E630" s="18" t="s">
        <v>19</v>
      </c>
      <c r="F630" s="209">
        <v>0</v>
      </c>
      <c r="H630" s="33"/>
    </row>
    <row r="631" spans="2:8" s="1" customFormat="1" ht="16.95" customHeight="1">
      <c r="B631" s="33"/>
      <c r="C631" s="208" t="s">
        <v>19</v>
      </c>
      <c r="D631" s="208" t="s">
        <v>4568</v>
      </c>
      <c r="E631" s="18" t="s">
        <v>19</v>
      </c>
      <c r="F631" s="209">
        <v>0</v>
      </c>
      <c r="H631" s="33"/>
    </row>
    <row r="632" spans="2:8" s="1" customFormat="1" ht="16.95" customHeight="1">
      <c r="B632" s="33"/>
      <c r="C632" s="208" t="s">
        <v>19</v>
      </c>
      <c r="D632" s="208" t="s">
        <v>4563</v>
      </c>
      <c r="E632" s="18" t="s">
        <v>19</v>
      </c>
      <c r="F632" s="209">
        <v>29.7</v>
      </c>
      <c r="H632" s="33"/>
    </row>
    <row r="633" spans="2:8" s="1" customFormat="1" ht="16.95" customHeight="1">
      <c r="B633" s="33"/>
      <c r="C633" s="208" t="s">
        <v>4561</v>
      </c>
      <c r="D633" s="208" t="s">
        <v>207</v>
      </c>
      <c r="E633" s="18" t="s">
        <v>19</v>
      </c>
      <c r="F633" s="209">
        <v>29.7</v>
      </c>
      <c r="H633" s="33"/>
    </row>
    <row r="634" spans="2:8" s="1" customFormat="1" ht="16.95" customHeight="1">
      <c r="B634" s="33"/>
      <c r="C634" s="207" t="s">
        <v>4964</v>
      </c>
      <c r="H634" s="33"/>
    </row>
    <row r="635" spans="2:8" s="1" customFormat="1" ht="20.399999999999999">
      <c r="B635" s="33"/>
      <c r="C635" s="208" t="s">
        <v>4605</v>
      </c>
      <c r="D635" s="208" t="s">
        <v>5032</v>
      </c>
      <c r="E635" s="18" t="s">
        <v>138</v>
      </c>
      <c r="F635" s="209">
        <v>29.7</v>
      </c>
      <c r="H635" s="33"/>
    </row>
    <row r="636" spans="2:8" s="1" customFormat="1" ht="20.399999999999999">
      <c r="B636" s="33"/>
      <c r="C636" s="208" t="s">
        <v>4570</v>
      </c>
      <c r="D636" s="208" t="s">
        <v>5033</v>
      </c>
      <c r="E636" s="18" t="s">
        <v>142</v>
      </c>
      <c r="F636" s="209">
        <v>28.3</v>
      </c>
      <c r="H636" s="33"/>
    </row>
    <row r="637" spans="2:8" s="1" customFormat="1" ht="20.399999999999999">
      <c r="B637" s="33"/>
      <c r="C637" s="208" t="s">
        <v>1101</v>
      </c>
      <c r="D637" s="208" t="s">
        <v>5007</v>
      </c>
      <c r="E637" s="18" t="s">
        <v>142</v>
      </c>
      <c r="F637" s="209">
        <v>28.3</v>
      </c>
      <c r="H637" s="33"/>
    </row>
    <row r="638" spans="2:8" s="1" customFormat="1" ht="16.95" customHeight="1">
      <c r="B638" s="33"/>
      <c r="C638" s="208" t="s">
        <v>1111</v>
      </c>
      <c r="D638" s="208" t="s">
        <v>5008</v>
      </c>
      <c r="E638" s="18" t="s">
        <v>142</v>
      </c>
      <c r="F638" s="209">
        <v>45.12</v>
      </c>
      <c r="H638" s="33"/>
    </row>
    <row r="639" spans="2:8" s="1" customFormat="1" ht="16.95" customHeight="1">
      <c r="B639" s="33"/>
      <c r="C639" s="208" t="s">
        <v>4579</v>
      </c>
      <c r="D639" s="208" t="s">
        <v>5034</v>
      </c>
      <c r="E639" s="18" t="s">
        <v>138</v>
      </c>
      <c r="F639" s="209">
        <v>168.2</v>
      </c>
      <c r="H639" s="33"/>
    </row>
    <row r="640" spans="2:8" s="1" customFormat="1" ht="16.95" customHeight="1">
      <c r="B640" s="33"/>
      <c r="C640" s="208" t="s">
        <v>4585</v>
      </c>
      <c r="D640" s="208" t="s">
        <v>5035</v>
      </c>
      <c r="E640" s="18" t="s">
        <v>138</v>
      </c>
      <c r="F640" s="209">
        <v>29.7</v>
      </c>
      <c r="H640" s="33"/>
    </row>
    <row r="641" spans="2:8" s="1" customFormat="1" ht="16.95" customHeight="1">
      <c r="B641" s="33"/>
      <c r="C641" s="208" t="s">
        <v>4597</v>
      </c>
      <c r="D641" s="208" t="s">
        <v>5036</v>
      </c>
      <c r="E641" s="18" t="s">
        <v>138</v>
      </c>
      <c r="F641" s="209">
        <v>29.7</v>
      </c>
      <c r="H641" s="33"/>
    </row>
    <row r="642" spans="2:8" s="1" customFormat="1" ht="16.95" customHeight="1">
      <c r="B642" s="33"/>
      <c r="C642" s="208" t="s">
        <v>4601</v>
      </c>
      <c r="D642" s="208" t="s">
        <v>5037</v>
      </c>
      <c r="E642" s="18" t="s">
        <v>138</v>
      </c>
      <c r="F642" s="209">
        <v>29.7</v>
      </c>
      <c r="H642" s="33"/>
    </row>
    <row r="643" spans="2:8" s="1" customFormat="1" ht="16.95" customHeight="1">
      <c r="B643" s="33"/>
      <c r="C643" s="203" t="s">
        <v>4558</v>
      </c>
      <c r="D643" s="204" t="s">
        <v>4559</v>
      </c>
      <c r="E643" s="205" t="s">
        <v>138</v>
      </c>
      <c r="F643" s="206">
        <v>138.5</v>
      </c>
      <c r="H643" s="33"/>
    </row>
    <row r="644" spans="2:8" s="1" customFormat="1" ht="16.95" customHeight="1">
      <c r="B644" s="33"/>
      <c r="C644" s="208" t="s">
        <v>19</v>
      </c>
      <c r="D644" s="208" t="s">
        <v>387</v>
      </c>
      <c r="E644" s="18" t="s">
        <v>19</v>
      </c>
      <c r="F644" s="209">
        <v>0</v>
      </c>
      <c r="H644" s="33"/>
    </row>
    <row r="645" spans="2:8" s="1" customFormat="1" ht="16.95" customHeight="1">
      <c r="B645" s="33"/>
      <c r="C645" s="208" t="s">
        <v>19</v>
      </c>
      <c r="D645" s="208" t="s">
        <v>4567</v>
      </c>
      <c r="E645" s="18" t="s">
        <v>19</v>
      </c>
      <c r="F645" s="209">
        <v>0</v>
      </c>
      <c r="H645" s="33"/>
    </row>
    <row r="646" spans="2:8" s="1" customFormat="1" ht="16.95" customHeight="1">
      <c r="B646" s="33"/>
      <c r="C646" s="207" t="s">
        <v>4964</v>
      </c>
      <c r="H646" s="33"/>
    </row>
    <row r="647" spans="2:8" s="1" customFormat="1" ht="20.399999999999999">
      <c r="B647" s="33"/>
      <c r="C647" s="208" t="s">
        <v>1670</v>
      </c>
      <c r="D647" s="208" t="s">
        <v>945</v>
      </c>
      <c r="E647" s="18" t="s">
        <v>142</v>
      </c>
      <c r="F647" s="209">
        <v>16.332000000000001</v>
      </c>
      <c r="H647" s="33"/>
    </row>
    <row r="648" spans="2:8" s="1" customFormat="1" ht="20.399999999999999">
      <c r="B648" s="33"/>
      <c r="C648" s="208" t="s">
        <v>1682</v>
      </c>
      <c r="D648" s="208" t="s">
        <v>5038</v>
      </c>
      <c r="E648" s="18" t="s">
        <v>142</v>
      </c>
      <c r="F648" s="209">
        <v>16.332000000000001</v>
      </c>
      <c r="H648" s="33"/>
    </row>
    <row r="649" spans="2:8" s="1" customFormat="1" ht="16.95" customHeight="1">
      <c r="B649" s="33"/>
      <c r="C649" s="208" t="s">
        <v>1686</v>
      </c>
      <c r="D649" s="208" t="s">
        <v>5039</v>
      </c>
      <c r="E649" s="18" t="s">
        <v>241</v>
      </c>
      <c r="F649" s="209">
        <v>0.89800000000000002</v>
      </c>
      <c r="H649" s="33"/>
    </row>
    <row r="650" spans="2:8" s="1" customFormat="1" ht="24">
      <c r="B650" s="33"/>
      <c r="C650" s="203" t="s">
        <v>836</v>
      </c>
      <c r="D650" s="204" t="s">
        <v>837</v>
      </c>
      <c r="E650" s="205" t="s">
        <v>142</v>
      </c>
      <c r="F650" s="206">
        <v>12.448</v>
      </c>
      <c r="H650" s="33"/>
    </row>
    <row r="651" spans="2:8" s="1" customFormat="1" ht="16.95" customHeight="1">
      <c r="B651" s="33"/>
      <c r="C651" s="208" t="s">
        <v>19</v>
      </c>
      <c r="D651" s="208" t="s">
        <v>251</v>
      </c>
      <c r="E651" s="18" t="s">
        <v>19</v>
      </c>
      <c r="F651" s="209">
        <v>0</v>
      </c>
      <c r="H651" s="33"/>
    </row>
    <row r="652" spans="2:8" s="1" customFormat="1" ht="16.95" customHeight="1">
      <c r="B652" s="33"/>
      <c r="C652" s="208" t="s">
        <v>19</v>
      </c>
      <c r="D652" s="208" t="s">
        <v>1658</v>
      </c>
      <c r="E652" s="18" t="s">
        <v>19</v>
      </c>
      <c r="F652" s="209">
        <v>0</v>
      </c>
      <c r="H652" s="33"/>
    </row>
    <row r="653" spans="2:8" s="1" customFormat="1" ht="16.95" customHeight="1">
      <c r="B653" s="33"/>
      <c r="C653" s="208" t="s">
        <v>19</v>
      </c>
      <c r="D653" s="208" t="s">
        <v>1659</v>
      </c>
      <c r="E653" s="18" t="s">
        <v>19</v>
      </c>
      <c r="F653" s="209">
        <v>0.59499999999999997</v>
      </c>
      <c r="H653" s="33"/>
    </row>
    <row r="654" spans="2:8" s="1" customFormat="1" ht="16.95" customHeight="1">
      <c r="B654" s="33"/>
      <c r="C654" s="208" t="s">
        <v>19</v>
      </c>
      <c r="D654" s="208" t="s">
        <v>1660</v>
      </c>
      <c r="E654" s="18" t="s">
        <v>19</v>
      </c>
      <c r="F654" s="209">
        <v>0.315</v>
      </c>
      <c r="H654" s="33"/>
    </row>
    <row r="655" spans="2:8" s="1" customFormat="1" ht="16.95" customHeight="1">
      <c r="B655" s="33"/>
      <c r="C655" s="208" t="s">
        <v>19</v>
      </c>
      <c r="D655" s="208" t="s">
        <v>1661</v>
      </c>
      <c r="E655" s="18" t="s">
        <v>19</v>
      </c>
      <c r="F655" s="209">
        <v>0.35499999999999998</v>
      </c>
      <c r="H655" s="33"/>
    </row>
    <row r="656" spans="2:8" s="1" customFormat="1" ht="16.95" customHeight="1">
      <c r="B656" s="33"/>
      <c r="C656" s="208" t="s">
        <v>19</v>
      </c>
      <c r="D656" s="208" t="s">
        <v>1662</v>
      </c>
      <c r="E656" s="18" t="s">
        <v>19</v>
      </c>
      <c r="F656" s="209">
        <v>0.13</v>
      </c>
      <c r="H656" s="33"/>
    </row>
    <row r="657" spans="2:8" s="1" customFormat="1" ht="16.95" customHeight="1">
      <c r="B657" s="33"/>
      <c r="C657" s="208" t="s">
        <v>19</v>
      </c>
      <c r="D657" s="208" t="s">
        <v>1663</v>
      </c>
      <c r="E657" s="18" t="s">
        <v>19</v>
      </c>
      <c r="F657" s="209">
        <v>5.681</v>
      </c>
      <c r="H657" s="33"/>
    </row>
    <row r="658" spans="2:8" s="1" customFormat="1" ht="16.95" customHeight="1">
      <c r="B658" s="33"/>
      <c r="C658" s="208" t="s">
        <v>19</v>
      </c>
      <c r="D658" s="208" t="s">
        <v>1664</v>
      </c>
      <c r="E658" s="18" t="s">
        <v>19</v>
      </c>
      <c r="F658" s="209">
        <v>1.125</v>
      </c>
      <c r="H658" s="33"/>
    </row>
    <row r="659" spans="2:8" s="1" customFormat="1" ht="16.95" customHeight="1">
      <c r="B659" s="33"/>
      <c r="C659" s="208" t="s">
        <v>19</v>
      </c>
      <c r="D659" s="208" t="s">
        <v>1665</v>
      </c>
      <c r="E659" s="18" t="s">
        <v>19</v>
      </c>
      <c r="F659" s="209">
        <v>1.8</v>
      </c>
      <c r="H659" s="33"/>
    </row>
    <row r="660" spans="2:8" s="1" customFormat="1" ht="16.95" customHeight="1">
      <c r="B660" s="33"/>
      <c r="C660" s="208" t="s">
        <v>19</v>
      </c>
      <c r="D660" s="208" t="s">
        <v>1666</v>
      </c>
      <c r="E660" s="18" t="s">
        <v>19</v>
      </c>
      <c r="F660" s="209">
        <v>1.05</v>
      </c>
      <c r="H660" s="33"/>
    </row>
    <row r="661" spans="2:8" s="1" customFormat="1" ht="16.95" customHeight="1">
      <c r="B661" s="33"/>
      <c r="C661" s="208" t="s">
        <v>19</v>
      </c>
      <c r="D661" s="208" t="s">
        <v>1667</v>
      </c>
      <c r="E661" s="18" t="s">
        <v>19</v>
      </c>
      <c r="F661" s="209">
        <v>7.1999999999999995E-2</v>
      </c>
      <c r="H661" s="33"/>
    </row>
    <row r="662" spans="2:8" s="1" customFormat="1" ht="16.95" customHeight="1">
      <c r="B662" s="33"/>
      <c r="C662" s="208" t="s">
        <v>19</v>
      </c>
      <c r="D662" s="208" t="s">
        <v>1668</v>
      </c>
      <c r="E662" s="18" t="s">
        <v>19</v>
      </c>
      <c r="F662" s="209">
        <v>0.80500000000000005</v>
      </c>
      <c r="H662" s="33"/>
    </row>
    <row r="663" spans="2:8" s="1" customFormat="1" ht="16.95" customHeight="1">
      <c r="B663" s="33"/>
      <c r="C663" s="208" t="s">
        <v>19</v>
      </c>
      <c r="D663" s="208" t="s">
        <v>1669</v>
      </c>
      <c r="E663" s="18" t="s">
        <v>19</v>
      </c>
      <c r="F663" s="209">
        <v>0.52</v>
      </c>
      <c r="H663" s="33"/>
    </row>
    <row r="664" spans="2:8" s="1" customFormat="1" ht="16.95" customHeight="1">
      <c r="B664" s="33"/>
      <c r="C664" s="208" t="s">
        <v>836</v>
      </c>
      <c r="D664" s="208" t="s">
        <v>207</v>
      </c>
      <c r="E664" s="18" t="s">
        <v>19</v>
      </c>
      <c r="F664" s="209">
        <v>12.448</v>
      </c>
      <c r="H664" s="33"/>
    </row>
    <row r="665" spans="2:8" s="1" customFormat="1" ht="16.95" customHeight="1">
      <c r="B665" s="33"/>
      <c r="C665" s="207" t="s">
        <v>4964</v>
      </c>
      <c r="H665" s="33"/>
    </row>
    <row r="666" spans="2:8" s="1" customFormat="1" ht="20.399999999999999">
      <c r="B666" s="33"/>
      <c r="C666" s="208" t="s">
        <v>1654</v>
      </c>
      <c r="D666" s="208" t="s">
        <v>837</v>
      </c>
      <c r="E666" s="18" t="s">
        <v>142</v>
      </c>
      <c r="F666" s="209">
        <v>12.448</v>
      </c>
      <c r="H666" s="33"/>
    </row>
    <row r="667" spans="2:8" s="1" customFormat="1" ht="20.399999999999999">
      <c r="B667" s="33"/>
      <c r="C667" s="208" t="s">
        <v>1678</v>
      </c>
      <c r="D667" s="208" t="s">
        <v>5040</v>
      </c>
      <c r="E667" s="18" t="s">
        <v>142</v>
      </c>
      <c r="F667" s="209">
        <v>12.448</v>
      </c>
      <c r="H667" s="33"/>
    </row>
    <row r="668" spans="2:8" s="1" customFormat="1" ht="16.95" customHeight="1">
      <c r="B668" s="33"/>
      <c r="C668" s="208" t="s">
        <v>1686</v>
      </c>
      <c r="D668" s="208" t="s">
        <v>5039</v>
      </c>
      <c r="E668" s="18" t="s">
        <v>241</v>
      </c>
      <c r="F668" s="209">
        <v>0.89800000000000002</v>
      </c>
      <c r="H668" s="33"/>
    </row>
    <row r="669" spans="2:8" s="1" customFormat="1" ht="16.95" customHeight="1">
      <c r="B669" s="33"/>
      <c r="C669" s="203" t="s">
        <v>1063</v>
      </c>
      <c r="D669" s="204" t="s">
        <v>1064</v>
      </c>
      <c r="E669" s="205" t="s">
        <v>384</v>
      </c>
      <c r="F669" s="206">
        <v>93.07</v>
      </c>
      <c r="H669" s="33"/>
    </row>
    <row r="670" spans="2:8" s="1" customFormat="1" ht="16.95" customHeight="1">
      <c r="B670" s="33"/>
      <c r="C670" s="208" t="s">
        <v>19</v>
      </c>
      <c r="D670" s="208" t="s">
        <v>1595</v>
      </c>
      <c r="E670" s="18" t="s">
        <v>19</v>
      </c>
      <c r="F670" s="209">
        <v>0</v>
      </c>
      <c r="H670" s="33"/>
    </row>
    <row r="671" spans="2:8" s="1" customFormat="1" ht="16.95" customHeight="1">
      <c r="B671" s="33"/>
      <c r="C671" s="208" t="s">
        <v>19</v>
      </c>
      <c r="D671" s="208" t="s">
        <v>1548</v>
      </c>
      <c r="E671" s="18" t="s">
        <v>19</v>
      </c>
      <c r="F671" s="209">
        <v>0</v>
      </c>
      <c r="H671" s="33"/>
    </row>
    <row r="672" spans="2:8" s="1" customFormat="1" ht="16.95" customHeight="1">
      <c r="B672" s="33"/>
      <c r="C672" s="208" t="s">
        <v>19</v>
      </c>
      <c r="D672" s="208" t="s">
        <v>1596</v>
      </c>
      <c r="E672" s="18" t="s">
        <v>19</v>
      </c>
      <c r="F672" s="209">
        <v>37.57</v>
      </c>
      <c r="H672" s="33"/>
    </row>
    <row r="673" spans="2:8" s="1" customFormat="1" ht="16.95" customHeight="1">
      <c r="B673" s="33"/>
      <c r="C673" s="208" t="s">
        <v>19</v>
      </c>
      <c r="D673" s="208" t="s">
        <v>1597</v>
      </c>
      <c r="E673" s="18" t="s">
        <v>19</v>
      </c>
      <c r="F673" s="209">
        <v>24.62</v>
      </c>
      <c r="H673" s="33"/>
    </row>
    <row r="674" spans="2:8" s="1" customFormat="1" ht="16.95" customHeight="1">
      <c r="B674" s="33"/>
      <c r="C674" s="208" t="s">
        <v>19</v>
      </c>
      <c r="D674" s="208" t="s">
        <v>1551</v>
      </c>
      <c r="E674" s="18" t="s">
        <v>19</v>
      </c>
      <c r="F674" s="209">
        <v>0</v>
      </c>
      <c r="H674" s="33"/>
    </row>
    <row r="675" spans="2:8" s="1" customFormat="1" ht="16.95" customHeight="1">
      <c r="B675" s="33"/>
      <c r="C675" s="208" t="s">
        <v>19</v>
      </c>
      <c r="D675" s="208" t="s">
        <v>1598</v>
      </c>
      <c r="E675" s="18" t="s">
        <v>19</v>
      </c>
      <c r="F675" s="209">
        <v>21.48</v>
      </c>
      <c r="H675" s="33"/>
    </row>
    <row r="676" spans="2:8" s="1" customFormat="1" ht="16.95" customHeight="1">
      <c r="B676" s="33"/>
      <c r="C676" s="208" t="s">
        <v>19</v>
      </c>
      <c r="D676" s="208" t="s">
        <v>1091</v>
      </c>
      <c r="E676" s="18" t="s">
        <v>19</v>
      </c>
      <c r="F676" s="209">
        <v>0</v>
      </c>
      <c r="H676" s="33"/>
    </row>
    <row r="677" spans="2:8" s="1" customFormat="1" ht="16.95" customHeight="1">
      <c r="B677" s="33"/>
      <c r="C677" s="208" t="s">
        <v>19</v>
      </c>
      <c r="D677" s="208" t="s">
        <v>1599</v>
      </c>
      <c r="E677" s="18" t="s">
        <v>19</v>
      </c>
      <c r="F677" s="209">
        <v>9.4</v>
      </c>
      <c r="H677" s="33"/>
    </row>
    <row r="678" spans="2:8" s="1" customFormat="1" ht="16.95" customHeight="1">
      <c r="B678" s="33"/>
      <c r="C678" s="208" t="s">
        <v>1063</v>
      </c>
      <c r="D678" s="208" t="s">
        <v>204</v>
      </c>
      <c r="E678" s="18" t="s">
        <v>19</v>
      </c>
      <c r="F678" s="209">
        <v>93.07</v>
      </c>
      <c r="H678" s="33"/>
    </row>
    <row r="679" spans="2:8" s="1" customFormat="1" ht="16.95" customHeight="1">
      <c r="B679" s="33"/>
      <c r="C679" s="207" t="s">
        <v>4964</v>
      </c>
      <c r="H679" s="33"/>
    </row>
    <row r="680" spans="2:8" s="1" customFormat="1" ht="16.95" customHeight="1">
      <c r="B680" s="33"/>
      <c r="C680" s="208" t="s">
        <v>1586</v>
      </c>
      <c r="D680" s="208" t="s">
        <v>4970</v>
      </c>
      <c r="E680" s="18" t="s">
        <v>384</v>
      </c>
      <c r="F680" s="209">
        <v>292.39499999999998</v>
      </c>
      <c r="H680" s="33"/>
    </row>
    <row r="681" spans="2:8" s="1" customFormat="1" ht="16.95" customHeight="1">
      <c r="B681" s="33"/>
      <c r="C681" s="208" t="s">
        <v>1614</v>
      </c>
      <c r="D681" s="208" t="s">
        <v>1615</v>
      </c>
      <c r="E681" s="18" t="s">
        <v>384</v>
      </c>
      <c r="F681" s="209">
        <v>97.724000000000004</v>
      </c>
      <c r="H681" s="33"/>
    </row>
    <row r="682" spans="2:8" s="1" customFormat="1" ht="24">
      <c r="B682" s="33"/>
      <c r="C682" s="203" t="s">
        <v>1003</v>
      </c>
      <c r="D682" s="204" t="s">
        <v>1004</v>
      </c>
      <c r="E682" s="205" t="s">
        <v>384</v>
      </c>
      <c r="F682" s="206">
        <v>515.63</v>
      </c>
      <c r="H682" s="33"/>
    </row>
    <row r="683" spans="2:8" s="1" customFormat="1" ht="16.95" customHeight="1">
      <c r="B683" s="33"/>
      <c r="C683" s="208" t="s">
        <v>19</v>
      </c>
      <c r="D683" s="208" t="s">
        <v>1247</v>
      </c>
      <c r="E683" s="18" t="s">
        <v>19</v>
      </c>
      <c r="F683" s="209">
        <v>0</v>
      </c>
      <c r="H683" s="33"/>
    </row>
    <row r="684" spans="2:8" s="1" customFormat="1" ht="16.95" customHeight="1">
      <c r="B684" s="33"/>
      <c r="C684" s="208" t="s">
        <v>19</v>
      </c>
      <c r="D684" s="208" t="s">
        <v>2076</v>
      </c>
      <c r="E684" s="18" t="s">
        <v>19</v>
      </c>
      <c r="F684" s="209">
        <v>0</v>
      </c>
      <c r="H684" s="33"/>
    </row>
    <row r="685" spans="2:8" s="1" customFormat="1" ht="16.95" customHeight="1">
      <c r="B685" s="33"/>
      <c r="C685" s="208" t="s">
        <v>19</v>
      </c>
      <c r="D685" s="208" t="s">
        <v>2217</v>
      </c>
      <c r="E685" s="18" t="s">
        <v>19</v>
      </c>
      <c r="F685" s="209">
        <v>462.63</v>
      </c>
      <c r="H685" s="33"/>
    </row>
    <row r="686" spans="2:8" s="1" customFormat="1" ht="16.95" customHeight="1">
      <c r="B686" s="33"/>
      <c r="C686" s="208" t="s">
        <v>19</v>
      </c>
      <c r="D686" s="208" t="s">
        <v>2218</v>
      </c>
      <c r="E686" s="18" t="s">
        <v>19</v>
      </c>
      <c r="F686" s="209">
        <v>53</v>
      </c>
      <c r="H686" s="33"/>
    </row>
    <row r="687" spans="2:8" s="1" customFormat="1" ht="16.95" customHeight="1">
      <c r="B687" s="33"/>
      <c r="C687" s="208" t="s">
        <v>1003</v>
      </c>
      <c r="D687" s="208" t="s">
        <v>207</v>
      </c>
      <c r="E687" s="18" t="s">
        <v>19</v>
      </c>
      <c r="F687" s="209">
        <v>515.63</v>
      </c>
      <c r="H687" s="33"/>
    </row>
    <row r="688" spans="2:8" s="1" customFormat="1" ht="16.95" customHeight="1">
      <c r="B688" s="33"/>
      <c r="C688" s="207" t="s">
        <v>4964</v>
      </c>
      <c r="H688" s="33"/>
    </row>
    <row r="689" spans="2:8" s="1" customFormat="1" ht="16.95" customHeight="1">
      <c r="B689" s="33"/>
      <c r="C689" s="208" t="s">
        <v>2213</v>
      </c>
      <c r="D689" s="208" t="s">
        <v>1004</v>
      </c>
      <c r="E689" s="18" t="s">
        <v>384</v>
      </c>
      <c r="F689" s="209">
        <v>515.63</v>
      </c>
      <c r="H689" s="33"/>
    </row>
    <row r="690" spans="2:8" s="1" customFormat="1" ht="16.95" customHeight="1">
      <c r="B690" s="33"/>
      <c r="C690" s="208" t="s">
        <v>2220</v>
      </c>
      <c r="D690" s="208" t="s">
        <v>2221</v>
      </c>
      <c r="E690" s="18" t="s">
        <v>142</v>
      </c>
      <c r="F690" s="209">
        <v>0.80400000000000005</v>
      </c>
      <c r="H690" s="33"/>
    </row>
    <row r="691" spans="2:8" s="1" customFormat="1" ht="24">
      <c r="B691" s="33"/>
      <c r="C691" s="203" t="s">
        <v>885</v>
      </c>
      <c r="D691" s="204" t="s">
        <v>886</v>
      </c>
      <c r="E691" s="205" t="s">
        <v>142</v>
      </c>
      <c r="F691" s="206">
        <v>24.831</v>
      </c>
      <c r="H691" s="33"/>
    </row>
    <row r="692" spans="2:8" s="1" customFormat="1" ht="16.95" customHeight="1">
      <c r="B692" s="33"/>
      <c r="C692" s="208" t="s">
        <v>19</v>
      </c>
      <c r="D692" s="208" t="s">
        <v>1090</v>
      </c>
      <c r="E692" s="18" t="s">
        <v>19</v>
      </c>
      <c r="F692" s="209">
        <v>0</v>
      </c>
      <c r="H692" s="33"/>
    </row>
    <row r="693" spans="2:8" s="1" customFormat="1" ht="16.95" customHeight="1">
      <c r="B693" s="33"/>
      <c r="C693" s="208" t="s">
        <v>19</v>
      </c>
      <c r="D693" s="208" t="s">
        <v>1091</v>
      </c>
      <c r="E693" s="18" t="s">
        <v>19</v>
      </c>
      <c r="F693" s="209">
        <v>0</v>
      </c>
      <c r="H693" s="33"/>
    </row>
    <row r="694" spans="2:8" s="1" customFormat="1" ht="16.95" customHeight="1">
      <c r="B694" s="33"/>
      <c r="C694" s="208" t="s">
        <v>19</v>
      </c>
      <c r="D694" s="208" t="s">
        <v>1092</v>
      </c>
      <c r="E694" s="18" t="s">
        <v>19</v>
      </c>
      <c r="F694" s="209">
        <v>14.831</v>
      </c>
      <c r="H694" s="33"/>
    </row>
    <row r="695" spans="2:8" s="1" customFormat="1" ht="16.95" customHeight="1">
      <c r="B695" s="33"/>
      <c r="C695" s="208" t="s">
        <v>19</v>
      </c>
      <c r="D695" s="208" t="s">
        <v>1093</v>
      </c>
      <c r="E695" s="18" t="s">
        <v>19</v>
      </c>
      <c r="F695" s="209">
        <v>0</v>
      </c>
      <c r="H695" s="33"/>
    </row>
    <row r="696" spans="2:8" s="1" customFormat="1" ht="16.95" customHeight="1">
      <c r="B696" s="33"/>
      <c r="C696" s="208" t="s">
        <v>19</v>
      </c>
      <c r="D696" s="208" t="s">
        <v>1094</v>
      </c>
      <c r="E696" s="18" t="s">
        <v>19</v>
      </c>
      <c r="F696" s="209">
        <v>0.84499999999999997</v>
      </c>
      <c r="H696" s="33"/>
    </row>
    <row r="697" spans="2:8" s="1" customFormat="1" ht="16.95" customHeight="1">
      <c r="B697" s="33"/>
      <c r="C697" s="208" t="s">
        <v>19</v>
      </c>
      <c r="D697" s="208" t="s">
        <v>1095</v>
      </c>
      <c r="E697" s="18" t="s">
        <v>19</v>
      </c>
      <c r="F697" s="209">
        <v>0.71299999999999997</v>
      </c>
      <c r="H697" s="33"/>
    </row>
    <row r="698" spans="2:8" s="1" customFormat="1" ht="16.95" customHeight="1">
      <c r="B698" s="33"/>
      <c r="C698" s="208" t="s">
        <v>19</v>
      </c>
      <c r="D698" s="208" t="s">
        <v>1096</v>
      </c>
      <c r="E698" s="18" t="s">
        <v>19</v>
      </c>
      <c r="F698" s="209">
        <v>0.69799999999999995</v>
      </c>
      <c r="H698" s="33"/>
    </row>
    <row r="699" spans="2:8" s="1" customFormat="1" ht="16.95" customHeight="1">
      <c r="B699" s="33"/>
      <c r="C699" s="208" t="s">
        <v>19</v>
      </c>
      <c r="D699" s="208" t="s">
        <v>1097</v>
      </c>
      <c r="E699" s="18" t="s">
        <v>19</v>
      </c>
      <c r="F699" s="209">
        <v>1.8460000000000001</v>
      </c>
      <c r="H699" s="33"/>
    </row>
    <row r="700" spans="2:8" s="1" customFormat="1" ht="16.95" customHeight="1">
      <c r="B700" s="33"/>
      <c r="C700" s="208" t="s">
        <v>19</v>
      </c>
      <c r="D700" s="208" t="s">
        <v>1098</v>
      </c>
      <c r="E700" s="18" t="s">
        <v>19</v>
      </c>
      <c r="F700" s="209">
        <v>1.8460000000000001</v>
      </c>
      <c r="H700" s="33"/>
    </row>
    <row r="701" spans="2:8" s="1" customFormat="1" ht="16.95" customHeight="1">
      <c r="B701" s="33"/>
      <c r="C701" s="208" t="s">
        <v>19</v>
      </c>
      <c r="D701" s="208" t="s">
        <v>1099</v>
      </c>
      <c r="E701" s="18" t="s">
        <v>19</v>
      </c>
      <c r="F701" s="209">
        <v>1.8460000000000001</v>
      </c>
      <c r="H701" s="33"/>
    </row>
    <row r="702" spans="2:8" s="1" customFormat="1" ht="16.95" customHeight="1">
      <c r="B702" s="33"/>
      <c r="C702" s="208" t="s">
        <v>19</v>
      </c>
      <c r="D702" s="208" t="s">
        <v>1100</v>
      </c>
      <c r="E702" s="18" t="s">
        <v>19</v>
      </c>
      <c r="F702" s="209">
        <v>2.206</v>
      </c>
      <c r="H702" s="33"/>
    </row>
    <row r="703" spans="2:8" s="1" customFormat="1" ht="16.95" customHeight="1">
      <c r="B703" s="33"/>
      <c r="C703" s="208" t="s">
        <v>885</v>
      </c>
      <c r="D703" s="208" t="s">
        <v>207</v>
      </c>
      <c r="E703" s="18" t="s">
        <v>19</v>
      </c>
      <c r="F703" s="209">
        <v>24.831</v>
      </c>
      <c r="H703" s="33"/>
    </row>
    <row r="704" spans="2:8" s="1" customFormat="1" ht="16.95" customHeight="1">
      <c r="B704" s="33"/>
      <c r="C704" s="207" t="s">
        <v>4964</v>
      </c>
      <c r="H704" s="33"/>
    </row>
    <row r="705" spans="2:8" s="1" customFormat="1" ht="20.399999999999999">
      <c r="B705" s="33"/>
      <c r="C705" s="208" t="s">
        <v>1086</v>
      </c>
      <c r="D705" s="208" t="s">
        <v>5041</v>
      </c>
      <c r="E705" s="18" t="s">
        <v>142</v>
      </c>
      <c r="F705" s="209">
        <v>24.831</v>
      </c>
      <c r="H705" s="33"/>
    </row>
    <row r="706" spans="2:8" s="1" customFormat="1" ht="20.399999999999999">
      <c r="B706" s="33"/>
      <c r="C706" s="208" t="s">
        <v>1101</v>
      </c>
      <c r="D706" s="208" t="s">
        <v>5007</v>
      </c>
      <c r="E706" s="18" t="s">
        <v>142</v>
      </c>
      <c r="F706" s="209">
        <v>81.418999999999997</v>
      </c>
      <c r="H706" s="33"/>
    </row>
    <row r="707" spans="2:8" s="1" customFormat="1" ht="16.95" customHeight="1">
      <c r="B707" s="33"/>
      <c r="C707" s="208" t="s">
        <v>1111</v>
      </c>
      <c r="D707" s="208" t="s">
        <v>5008</v>
      </c>
      <c r="E707" s="18" t="s">
        <v>142</v>
      </c>
      <c r="F707" s="209">
        <v>58.469000000000001</v>
      </c>
      <c r="H707" s="33"/>
    </row>
    <row r="708" spans="2:8" s="1" customFormat="1" ht="16.95" customHeight="1">
      <c r="B708" s="33"/>
      <c r="C708" s="203" t="s">
        <v>991</v>
      </c>
      <c r="D708" s="204" t="s">
        <v>992</v>
      </c>
      <c r="E708" s="205" t="s">
        <v>384</v>
      </c>
      <c r="F708" s="206">
        <v>43.6</v>
      </c>
      <c r="H708" s="33"/>
    </row>
    <row r="709" spans="2:8" s="1" customFormat="1" ht="16.95" customHeight="1">
      <c r="B709" s="33"/>
      <c r="C709" s="208" t="s">
        <v>19</v>
      </c>
      <c r="D709" s="208" t="s">
        <v>1247</v>
      </c>
      <c r="E709" s="18" t="s">
        <v>19</v>
      </c>
      <c r="F709" s="209">
        <v>0</v>
      </c>
      <c r="H709" s="33"/>
    </row>
    <row r="710" spans="2:8" s="1" customFormat="1" ht="16.95" customHeight="1">
      <c r="B710" s="33"/>
      <c r="C710" s="208" t="s">
        <v>19</v>
      </c>
      <c r="D710" s="208" t="s">
        <v>1658</v>
      </c>
      <c r="E710" s="18" t="s">
        <v>19</v>
      </c>
      <c r="F710" s="209">
        <v>0</v>
      </c>
      <c r="H710" s="33"/>
    </row>
    <row r="711" spans="2:8" s="1" customFormat="1" ht="16.95" customHeight="1">
      <c r="B711" s="33"/>
      <c r="C711" s="208" t="s">
        <v>19</v>
      </c>
      <c r="D711" s="208" t="s">
        <v>2690</v>
      </c>
      <c r="E711" s="18" t="s">
        <v>19</v>
      </c>
      <c r="F711" s="209">
        <v>8.7200000000000006</v>
      </c>
      <c r="H711" s="33"/>
    </row>
    <row r="712" spans="2:8" s="1" customFormat="1" ht="16.95" customHeight="1">
      <c r="B712" s="33"/>
      <c r="C712" s="208" t="s">
        <v>19</v>
      </c>
      <c r="D712" s="208" t="s">
        <v>2691</v>
      </c>
      <c r="E712" s="18" t="s">
        <v>19</v>
      </c>
      <c r="F712" s="209">
        <v>8.7200000000000006</v>
      </c>
      <c r="H712" s="33"/>
    </row>
    <row r="713" spans="2:8" s="1" customFormat="1" ht="16.95" customHeight="1">
      <c r="B713" s="33"/>
      <c r="C713" s="208" t="s">
        <v>19</v>
      </c>
      <c r="D713" s="208" t="s">
        <v>2692</v>
      </c>
      <c r="E713" s="18" t="s">
        <v>19</v>
      </c>
      <c r="F713" s="209">
        <v>8.7200000000000006</v>
      </c>
      <c r="H713" s="33"/>
    </row>
    <row r="714" spans="2:8" s="1" customFormat="1" ht="16.95" customHeight="1">
      <c r="B714" s="33"/>
      <c r="C714" s="208" t="s">
        <v>19</v>
      </c>
      <c r="D714" s="208" t="s">
        <v>2693</v>
      </c>
      <c r="E714" s="18" t="s">
        <v>19</v>
      </c>
      <c r="F714" s="209">
        <v>4.3600000000000003</v>
      </c>
      <c r="H714" s="33"/>
    </row>
    <row r="715" spans="2:8" s="1" customFormat="1" ht="16.95" customHeight="1">
      <c r="B715" s="33"/>
      <c r="C715" s="208" t="s">
        <v>19</v>
      </c>
      <c r="D715" s="208" t="s">
        <v>2694</v>
      </c>
      <c r="E715" s="18" t="s">
        <v>19</v>
      </c>
      <c r="F715" s="209">
        <v>4.3600000000000003</v>
      </c>
      <c r="H715" s="33"/>
    </row>
    <row r="716" spans="2:8" s="1" customFormat="1" ht="16.95" customHeight="1">
      <c r="B716" s="33"/>
      <c r="C716" s="208" t="s">
        <v>19</v>
      </c>
      <c r="D716" s="208" t="s">
        <v>2695</v>
      </c>
      <c r="E716" s="18" t="s">
        <v>19</v>
      </c>
      <c r="F716" s="209">
        <v>8.7200000000000006</v>
      </c>
      <c r="H716" s="33"/>
    </row>
    <row r="717" spans="2:8" s="1" customFormat="1" ht="16.95" customHeight="1">
      <c r="B717" s="33"/>
      <c r="C717" s="208" t="s">
        <v>991</v>
      </c>
      <c r="D717" s="208" t="s">
        <v>207</v>
      </c>
      <c r="E717" s="18" t="s">
        <v>19</v>
      </c>
      <c r="F717" s="209">
        <v>43.6</v>
      </c>
      <c r="H717" s="33"/>
    </row>
    <row r="718" spans="2:8" s="1" customFormat="1" ht="16.95" customHeight="1">
      <c r="B718" s="33"/>
      <c r="C718" s="207" t="s">
        <v>4964</v>
      </c>
      <c r="H718" s="33"/>
    </row>
    <row r="719" spans="2:8" s="1" customFormat="1" ht="16.95" customHeight="1">
      <c r="B719" s="33"/>
      <c r="C719" s="208" t="s">
        <v>2686</v>
      </c>
      <c r="D719" s="208" t="s">
        <v>992</v>
      </c>
      <c r="E719" s="18" t="s">
        <v>384</v>
      </c>
      <c r="F719" s="209">
        <v>43.6</v>
      </c>
      <c r="H719" s="33"/>
    </row>
    <row r="720" spans="2:8" s="1" customFormat="1" ht="20.399999999999999">
      <c r="B720" s="33"/>
      <c r="C720" s="208" t="s">
        <v>3573</v>
      </c>
      <c r="D720" s="208" t="s">
        <v>1001</v>
      </c>
      <c r="E720" s="18" t="s">
        <v>138</v>
      </c>
      <c r="F720" s="209">
        <v>1519.3610000000001</v>
      </c>
      <c r="H720" s="33"/>
    </row>
    <row r="721" spans="2:8" s="1" customFormat="1" ht="16.95" customHeight="1">
      <c r="B721" s="33"/>
      <c r="C721" s="203" t="s">
        <v>882</v>
      </c>
      <c r="D721" s="204" t="s">
        <v>883</v>
      </c>
      <c r="E721" s="205" t="s">
        <v>138</v>
      </c>
      <c r="F721" s="206">
        <v>22.5</v>
      </c>
      <c r="H721" s="33"/>
    </row>
    <row r="722" spans="2:8" s="1" customFormat="1" ht="16.95" customHeight="1">
      <c r="B722" s="33"/>
      <c r="C722" s="208" t="s">
        <v>19</v>
      </c>
      <c r="D722" s="208" t="s">
        <v>251</v>
      </c>
      <c r="E722" s="18" t="s">
        <v>19</v>
      </c>
      <c r="F722" s="209">
        <v>0</v>
      </c>
      <c r="H722" s="33"/>
    </row>
    <row r="723" spans="2:8" s="1" customFormat="1" ht="16.95" customHeight="1">
      <c r="B723" s="33"/>
      <c r="C723" s="208" t="s">
        <v>19</v>
      </c>
      <c r="D723" s="208" t="s">
        <v>2617</v>
      </c>
      <c r="E723" s="18" t="s">
        <v>19</v>
      </c>
      <c r="F723" s="209">
        <v>22.5</v>
      </c>
      <c r="H723" s="33"/>
    </row>
    <row r="724" spans="2:8" s="1" customFormat="1" ht="16.95" customHeight="1">
      <c r="B724" s="33"/>
      <c r="C724" s="208" t="s">
        <v>882</v>
      </c>
      <c r="D724" s="208" t="s">
        <v>207</v>
      </c>
      <c r="E724" s="18" t="s">
        <v>19</v>
      </c>
      <c r="F724" s="209">
        <v>22.5</v>
      </c>
      <c r="H724" s="33"/>
    </row>
    <row r="725" spans="2:8" s="1" customFormat="1" ht="16.95" customHeight="1">
      <c r="B725" s="33"/>
      <c r="C725" s="207" t="s">
        <v>4964</v>
      </c>
      <c r="H725" s="33"/>
    </row>
    <row r="726" spans="2:8" s="1" customFormat="1" ht="16.95" customHeight="1">
      <c r="B726" s="33"/>
      <c r="C726" s="208" t="s">
        <v>2613</v>
      </c>
      <c r="D726" s="208" t="s">
        <v>883</v>
      </c>
      <c r="E726" s="18" t="s">
        <v>138</v>
      </c>
      <c r="F726" s="209">
        <v>22.5</v>
      </c>
      <c r="H726" s="33"/>
    </row>
    <row r="727" spans="2:8" s="1" customFormat="1" ht="20.399999999999999">
      <c r="B727" s="33"/>
      <c r="C727" s="208" t="s">
        <v>3573</v>
      </c>
      <c r="D727" s="208" t="s">
        <v>1001</v>
      </c>
      <c r="E727" s="18" t="s">
        <v>138</v>
      </c>
      <c r="F727" s="209">
        <v>1519.3610000000001</v>
      </c>
      <c r="H727" s="33"/>
    </row>
    <row r="728" spans="2:8" s="1" customFormat="1" ht="24">
      <c r="B728" s="33"/>
      <c r="C728" s="203" t="s">
        <v>974</v>
      </c>
      <c r="D728" s="204" t="s">
        <v>975</v>
      </c>
      <c r="E728" s="205" t="s">
        <v>138</v>
      </c>
      <c r="F728" s="206">
        <v>104.434</v>
      </c>
      <c r="H728" s="33"/>
    </row>
    <row r="729" spans="2:8" s="1" customFormat="1" ht="16.95" customHeight="1">
      <c r="B729" s="33"/>
      <c r="C729" s="208" t="s">
        <v>19</v>
      </c>
      <c r="D729" s="208" t="s">
        <v>1247</v>
      </c>
      <c r="E729" s="18" t="s">
        <v>19</v>
      </c>
      <c r="F729" s="209">
        <v>0</v>
      </c>
      <c r="H729" s="33"/>
    </row>
    <row r="730" spans="2:8" s="1" customFormat="1" ht="16.95" customHeight="1">
      <c r="B730" s="33"/>
      <c r="C730" s="208" t="s">
        <v>19</v>
      </c>
      <c r="D730" s="208" t="s">
        <v>2079</v>
      </c>
      <c r="E730" s="18" t="s">
        <v>19</v>
      </c>
      <c r="F730" s="209">
        <v>26.5</v>
      </c>
      <c r="H730" s="33"/>
    </row>
    <row r="731" spans="2:8" s="1" customFormat="1" ht="16.95" customHeight="1">
      <c r="B731" s="33"/>
      <c r="C731" s="208" t="s">
        <v>19</v>
      </c>
      <c r="D731" s="208" t="s">
        <v>1247</v>
      </c>
      <c r="E731" s="18" t="s">
        <v>19</v>
      </c>
      <c r="F731" s="209">
        <v>0</v>
      </c>
      <c r="H731" s="33"/>
    </row>
    <row r="732" spans="2:8" s="1" customFormat="1" ht="16.95" customHeight="1">
      <c r="B732" s="33"/>
      <c r="C732" s="208" t="s">
        <v>19</v>
      </c>
      <c r="D732" s="208" t="s">
        <v>1658</v>
      </c>
      <c r="E732" s="18" t="s">
        <v>19</v>
      </c>
      <c r="F732" s="209">
        <v>0</v>
      </c>
      <c r="H732" s="33"/>
    </row>
    <row r="733" spans="2:8" s="1" customFormat="1" ht="16.95" customHeight="1">
      <c r="B733" s="33"/>
      <c r="C733" s="208" t="s">
        <v>19</v>
      </c>
      <c r="D733" s="208" t="s">
        <v>1839</v>
      </c>
      <c r="E733" s="18" t="s">
        <v>19</v>
      </c>
      <c r="F733" s="209">
        <v>8.5</v>
      </c>
      <c r="H733" s="33"/>
    </row>
    <row r="734" spans="2:8" s="1" customFormat="1" ht="16.95" customHeight="1">
      <c r="B734" s="33"/>
      <c r="C734" s="208" t="s">
        <v>19</v>
      </c>
      <c r="D734" s="208" t="s">
        <v>1840</v>
      </c>
      <c r="E734" s="18" t="s">
        <v>19</v>
      </c>
      <c r="F734" s="209">
        <v>7.2</v>
      </c>
      <c r="H734" s="33"/>
    </row>
    <row r="735" spans="2:8" s="1" customFormat="1" ht="16.95" customHeight="1">
      <c r="B735" s="33"/>
      <c r="C735" s="208" t="s">
        <v>19</v>
      </c>
      <c r="D735" s="208" t="s">
        <v>2623</v>
      </c>
      <c r="E735" s="18" t="s">
        <v>19</v>
      </c>
      <c r="F735" s="209">
        <v>7.19</v>
      </c>
      <c r="H735" s="33"/>
    </row>
    <row r="736" spans="2:8" s="1" customFormat="1" ht="16.95" customHeight="1">
      <c r="B736" s="33"/>
      <c r="C736" s="208" t="s">
        <v>19</v>
      </c>
      <c r="D736" s="208" t="s">
        <v>2624</v>
      </c>
      <c r="E736" s="18" t="s">
        <v>19</v>
      </c>
      <c r="F736" s="209">
        <v>10.101000000000001</v>
      </c>
      <c r="H736" s="33"/>
    </row>
    <row r="737" spans="2:8" s="1" customFormat="1" ht="16.95" customHeight="1">
      <c r="B737" s="33"/>
      <c r="C737" s="208" t="s">
        <v>19</v>
      </c>
      <c r="D737" s="208" t="s">
        <v>2625</v>
      </c>
      <c r="E737" s="18" t="s">
        <v>19</v>
      </c>
      <c r="F737" s="209">
        <v>3.08</v>
      </c>
      <c r="H737" s="33"/>
    </row>
    <row r="738" spans="2:8" s="1" customFormat="1" ht="16.95" customHeight="1">
      <c r="B738" s="33"/>
      <c r="C738" s="208" t="s">
        <v>19</v>
      </c>
      <c r="D738" s="208" t="s">
        <v>2626</v>
      </c>
      <c r="E738" s="18" t="s">
        <v>19</v>
      </c>
      <c r="F738" s="209">
        <v>8.1999999999999993</v>
      </c>
      <c r="H738" s="33"/>
    </row>
    <row r="739" spans="2:8" s="1" customFormat="1" ht="16.95" customHeight="1">
      <c r="B739" s="33"/>
      <c r="C739" s="208" t="s">
        <v>19</v>
      </c>
      <c r="D739" s="208" t="s">
        <v>2627</v>
      </c>
      <c r="E739" s="18" t="s">
        <v>19</v>
      </c>
      <c r="F739" s="209">
        <v>8.61</v>
      </c>
      <c r="H739" s="33"/>
    </row>
    <row r="740" spans="2:8" s="1" customFormat="1" ht="16.95" customHeight="1">
      <c r="B740" s="33"/>
      <c r="C740" s="208" t="s">
        <v>19</v>
      </c>
      <c r="D740" s="208" t="s">
        <v>2628</v>
      </c>
      <c r="E740" s="18" t="s">
        <v>19</v>
      </c>
      <c r="F740" s="209">
        <v>7.2389999999999999</v>
      </c>
      <c r="H740" s="33"/>
    </row>
    <row r="741" spans="2:8" s="1" customFormat="1" ht="16.95" customHeight="1">
      <c r="B741" s="33"/>
      <c r="C741" s="208" t="s">
        <v>19</v>
      </c>
      <c r="D741" s="208" t="s">
        <v>2629</v>
      </c>
      <c r="E741" s="18" t="s">
        <v>19</v>
      </c>
      <c r="F741" s="209">
        <v>8.907</v>
      </c>
      <c r="H741" s="33"/>
    </row>
    <row r="742" spans="2:8" s="1" customFormat="1" ht="16.95" customHeight="1">
      <c r="B742" s="33"/>
      <c r="C742" s="208" t="s">
        <v>19</v>
      </c>
      <c r="D742" s="208" t="s">
        <v>2630</v>
      </c>
      <c r="E742" s="18" t="s">
        <v>19</v>
      </c>
      <c r="F742" s="209">
        <v>8.907</v>
      </c>
      <c r="H742" s="33"/>
    </row>
    <row r="743" spans="2:8" s="1" customFormat="1" ht="16.95" customHeight="1">
      <c r="B743" s="33"/>
      <c r="C743" s="208" t="s">
        <v>974</v>
      </c>
      <c r="D743" s="208" t="s">
        <v>207</v>
      </c>
      <c r="E743" s="18" t="s">
        <v>19</v>
      </c>
      <c r="F743" s="209">
        <v>104.434</v>
      </c>
      <c r="H743" s="33"/>
    </row>
    <row r="744" spans="2:8" s="1" customFormat="1" ht="16.95" customHeight="1">
      <c r="B744" s="33"/>
      <c r="C744" s="207" t="s">
        <v>4964</v>
      </c>
      <c r="H744" s="33"/>
    </row>
    <row r="745" spans="2:8" s="1" customFormat="1" ht="16.95" customHeight="1">
      <c r="B745" s="33"/>
      <c r="C745" s="208" t="s">
        <v>2619</v>
      </c>
      <c r="D745" s="208" t="s">
        <v>975</v>
      </c>
      <c r="E745" s="18" t="s">
        <v>138</v>
      </c>
      <c r="F745" s="209">
        <v>104.434</v>
      </c>
      <c r="H745" s="33"/>
    </row>
    <row r="746" spans="2:8" s="1" customFormat="1" ht="16.95" customHeight="1">
      <c r="B746" s="33"/>
      <c r="C746" s="208" t="s">
        <v>2644</v>
      </c>
      <c r="D746" s="208" t="s">
        <v>5042</v>
      </c>
      <c r="E746" s="18" t="s">
        <v>138</v>
      </c>
      <c r="F746" s="209">
        <v>229.90899999999999</v>
      </c>
      <c r="H746" s="33"/>
    </row>
    <row r="747" spans="2:8" s="1" customFormat="1" ht="20.399999999999999">
      <c r="B747" s="33"/>
      <c r="C747" s="208" t="s">
        <v>3573</v>
      </c>
      <c r="D747" s="208" t="s">
        <v>1001</v>
      </c>
      <c r="E747" s="18" t="s">
        <v>138</v>
      </c>
      <c r="F747" s="209">
        <v>1519.3610000000001</v>
      </c>
      <c r="H747" s="33"/>
    </row>
    <row r="748" spans="2:8" s="1" customFormat="1" ht="24">
      <c r="B748" s="33"/>
      <c r="C748" s="203" t="s">
        <v>977</v>
      </c>
      <c r="D748" s="204" t="s">
        <v>978</v>
      </c>
      <c r="E748" s="205" t="s">
        <v>138</v>
      </c>
      <c r="F748" s="206">
        <v>22</v>
      </c>
      <c r="H748" s="33"/>
    </row>
    <row r="749" spans="2:8" s="1" customFormat="1" ht="16.95" customHeight="1">
      <c r="B749" s="33"/>
      <c r="C749" s="208" t="s">
        <v>19</v>
      </c>
      <c r="D749" s="208" t="s">
        <v>1247</v>
      </c>
      <c r="E749" s="18" t="s">
        <v>19</v>
      </c>
      <c r="F749" s="209">
        <v>0</v>
      </c>
      <c r="H749" s="33"/>
    </row>
    <row r="750" spans="2:8" s="1" customFormat="1" ht="16.95" customHeight="1">
      <c r="B750" s="33"/>
      <c r="C750" s="208" t="s">
        <v>19</v>
      </c>
      <c r="D750" s="208" t="s">
        <v>1658</v>
      </c>
      <c r="E750" s="18" t="s">
        <v>19</v>
      </c>
      <c r="F750" s="209">
        <v>0</v>
      </c>
      <c r="H750" s="33"/>
    </row>
    <row r="751" spans="2:8" s="1" customFormat="1" ht="16.95" customHeight="1">
      <c r="B751" s="33"/>
      <c r="C751" s="208" t="s">
        <v>19</v>
      </c>
      <c r="D751" s="208" t="s">
        <v>1845</v>
      </c>
      <c r="E751" s="18" t="s">
        <v>19</v>
      </c>
      <c r="F751" s="209">
        <v>7.5</v>
      </c>
      <c r="H751" s="33"/>
    </row>
    <row r="752" spans="2:8" s="1" customFormat="1" ht="16.95" customHeight="1">
      <c r="B752" s="33"/>
      <c r="C752" s="208" t="s">
        <v>19</v>
      </c>
      <c r="D752" s="208" t="s">
        <v>2078</v>
      </c>
      <c r="E752" s="18" t="s">
        <v>19</v>
      </c>
      <c r="F752" s="209">
        <v>8</v>
      </c>
      <c r="H752" s="33"/>
    </row>
    <row r="753" spans="2:8" s="1" customFormat="1" ht="16.95" customHeight="1">
      <c r="B753" s="33"/>
      <c r="C753" s="208" t="s">
        <v>19</v>
      </c>
      <c r="D753" s="208" t="s">
        <v>1851</v>
      </c>
      <c r="E753" s="18" t="s">
        <v>19</v>
      </c>
      <c r="F753" s="209">
        <v>6.5</v>
      </c>
      <c r="H753" s="33"/>
    </row>
    <row r="754" spans="2:8" s="1" customFormat="1" ht="16.95" customHeight="1">
      <c r="B754" s="33"/>
      <c r="C754" s="208" t="s">
        <v>977</v>
      </c>
      <c r="D754" s="208" t="s">
        <v>207</v>
      </c>
      <c r="E754" s="18" t="s">
        <v>19</v>
      </c>
      <c r="F754" s="209">
        <v>22</v>
      </c>
      <c r="H754" s="33"/>
    </row>
    <row r="755" spans="2:8" s="1" customFormat="1" ht="16.95" customHeight="1">
      <c r="B755" s="33"/>
      <c r="C755" s="207" t="s">
        <v>4964</v>
      </c>
      <c r="H755" s="33"/>
    </row>
    <row r="756" spans="2:8" s="1" customFormat="1" ht="16.95" customHeight="1">
      <c r="B756" s="33"/>
      <c r="C756" s="208" t="s">
        <v>2639</v>
      </c>
      <c r="D756" s="208" t="s">
        <v>978</v>
      </c>
      <c r="E756" s="18" t="s">
        <v>138</v>
      </c>
      <c r="F756" s="209">
        <v>22</v>
      </c>
      <c r="H756" s="33"/>
    </row>
    <row r="757" spans="2:8" s="1" customFormat="1" ht="16.95" customHeight="1">
      <c r="B757" s="33"/>
      <c r="C757" s="208" t="s">
        <v>2644</v>
      </c>
      <c r="D757" s="208" t="s">
        <v>5042</v>
      </c>
      <c r="E757" s="18" t="s">
        <v>138</v>
      </c>
      <c r="F757" s="209">
        <v>229.90899999999999</v>
      </c>
      <c r="H757" s="33"/>
    </row>
    <row r="758" spans="2:8" s="1" customFormat="1" ht="20.399999999999999">
      <c r="B758" s="33"/>
      <c r="C758" s="208" t="s">
        <v>3573</v>
      </c>
      <c r="D758" s="208" t="s">
        <v>1001</v>
      </c>
      <c r="E758" s="18" t="s">
        <v>138</v>
      </c>
      <c r="F758" s="209">
        <v>1519.3610000000001</v>
      </c>
      <c r="H758" s="33"/>
    </row>
    <row r="759" spans="2:8" s="1" customFormat="1" ht="16.95" customHeight="1">
      <c r="B759" s="33"/>
      <c r="C759" s="203" t="s">
        <v>915</v>
      </c>
      <c r="D759" s="204" t="s">
        <v>916</v>
      </c>
      <c r="E759" s="205" t="s">
        <v>138</v>
      </c>
      <c r="F759" s="206">
        <v>28.1</v>
      </c>
      <c r="H759" s="33"/>
    </row>
    <row r="760" spans="2:8" s="1" customFormat="1" ht="16.95" customHeight="1">
      <c r="B760" s="33"/>
      <c r="C760" s="208" t="s">
        <v>19</v>
      </c>
      <c r="D760" s="208" t="s">
        <v>251</v>
      </c>
      <c r="E760" s="18" t="s">
        <v>19</v>
      </c>
      <c r="F760" s="209">
        <v>0</v>
      </c>
      <c r="H760" s="33"/>
    </row>
    <row r="761" spans="2:8" s="1" customFormat="1" ht="16.95" customHeight="1">
      <c r="B761" s="33"/>
      <c r="C761" s="208" t="s">
        <v>19</v>
      </c>
      <c r="D761" s="208" t="s">
        <v>2636</v>
      </c>
      <c r="E761" s="18" t="s">
        <v>19</v>
      </c>
      <c r="F761" s="209">
        <v>0</v>
      </c>
      <c r="H761" s="33"/>
    </row>
    <row r="762" spans="2:8" s="1" customFormat="1" ht="16.95" customHeight="1">
      <c r="B762" s="33"/>
      <c r="C762" s="208" t="s">
        <v>19</v>
      </c>
      <c r="D762" s="208" t="s">
        <v>1834</v>
      </c>
      <c r="E762" s="18" t="s">
        <v>19</v>
      </c>
      <c r="F762" s="209">
        <v>11.9</v>
      </c>
      <c r="H762" s="33"/>
    </row>
    <row r="763" spans="2:8" s="1" customFormat="1" ht="16.95" customHeight="1">
      <c r="B763" s="33"/>
      <c r="C763" s="208" t="s">
        <v>19</v>
      </c>
      <c r="D763" s="208" t="s">
        <v>1835</v>
      </c>
      <c r="E763" s="18" t="s">
        <v>19</v>
      </c>
      <c r="F763" s="209">
        <v>6.3</v>
      </c>
      <c r="H763" s="33"/>
    </row>
    <row r="764" spans="2:8" s="1" customFormat="1" ht="16.95" customHeight="1">
      <c r="B764" s="33"/>
      <c r="C764" s="208" t="s">
        <v>19</v>
      </c>
      <c r="D764" s="208" t="s">
        <v>1836</v>
      </c>
      <c r="E764" s="18" t="s">
        <v>19</v>
      </c>
      <c r="F764" s="209">
        <v>7.1</v>
      </c>
      <c r="H764" s="33"/>
    </row>
    <row r="765" spans="2:8" s="1" customFormat="1" ht="16.95" customHeight="1">
      <c r="B765" s="33"/>
      <c r="C765" s="208" t="s">
        <v>19</v>
      </c>
      <c r="D765" s="208" t="s">
        <v>2637</v>
      </c>
      <c r="E765" s="18" t="s">
        <v>19</v>
      </c>
      <c r="F765" s="209">
        <v>2.8</v>
      </c>
      <c r="H765" s="33"/>
    </row>
    <row r="766" spans="2:8" s="1" customFormat="1" ht="16.95" customHeight="1">
      <c r="B766" s="33"/>
      <c r="C766" s="208" t="s">
        <v>915</v>
      </c>
      <c r="D766" s="208" t="s">
        <v>207</v>
      </c>
      <c r="E766" s="18" t="s">
        <v>19</v>
      </c>
      <c r="F766" s="209">
        <v>28.1</v>
      </c>
      <c r="H766" s="33"/>
    </row>
    <row r="767" spans="2:8" s="1" customFormat="1" ht="16.95" customHeight="1">
      <c r="B767" s="33"/>
      <c r="C767" s="207" t="s">
        <v>4964</v>
      </c>
      <c r="H767" s="33"/>
    </row>
    <row r="768" spans="2:8" s="1" customFormat="1" ht="16.95" customHeight="1">
      <c r="B768" s="33"/>
      <c r="C768" s="208" t="s">
        <v>2632</v>
      </c>
      <c r="D768" s="208" t="s">
        <v>916</v>
      </c>
      <c r="E768" s="18" t="s">
        <v>138</v>
      </c>
      <c r="F768" s="209">
        <v>28.1</v>
      </c>
      <c r="H768" s="33"/>
    </row>
    <row r="769" spans="2:8" s="1" customFormat="1" ht="20.399999999999999">
      <c r="B769" s="33"/>
      <c r="C769" s="208" t="s">
        <v>3573</v>
      </c>
      <c r="D769" s="208" t="s">
        <v>1001</v>
      </c>
      <c r="E769" s="18" t="s">
        <v>138</v>
      </c>
      <c r="F769" s="209">
        <v>1519.3610000000001</v>
      </c>
      <c r="H769" s="33"/>
    </row>
    <row r="770" spans="2:8" s="1" customFormat="1" ht="24">
      <c r="B770" s="33"/>
      <c r="C770" s="203" t="s">
        <v>870</v>
      </c>
      <c r="D770" s="204" t="s">
        <v>871</v>
      </c>
      <c r="E770" s="205" t="s">
        <v>138</v>
      </c>
      <c r="F770" s="206">
        <v>23.728000000000002</v>
      </c>
      <c r="H770" s="33"/>
    </row>
    <row r="771" spans="2:8" s="1" customFormat="1" ht="16.95" customHeight="1">
      <c r="B771" s="33"/>
      <c r="C771" s="208" t="s">
        <v>19</v>
      </c>
      <c r="D771" s="208" t="s">
        <v>251</v>
      </c>
      <c r="E771" s="18" t="s">
        <v>19</v>
      </c>
      <c r="F771" s="209">
        <v>0</v>
      </c>
      <c r="H771" s="33"/>
    </row>
    <row r="772" spans="2:8" s="1" customFormat="1" ht="16.95" customHeight="1">
      <c r="B772" s="33"/>
      <c r="C772" s="208" t="s">
        <v>19</v>
      </c>
      <c r="D772" s="208" t="s">
        <v>2604</v>
      </c>
      <c r="E772" s="18" t="s">
        <v>19</v>
      </c>
      <c r="F772" s="209">
        <v>2.2799999999999998</v>
      </c>
      <c r="H772" s="33"/>
    </row>
    <row r="773" spans="2:8" s="1" customFormat="1" ht="16.95" customHeight="1">
      <c r="B773" s="33"/>
      <c r="C773" s="208" t="s">
        <v>19</v>
      </c>
      <c r="D773" s="208" t="s">
        <v>2605</v>
      </c>
      <c r="E773" s="18" t="s">
        <v>19</v>
      </c>
      <c r="F773" s="209">
        <v>3.2280000000000002</v>
      </c>
      <c r="H773" s="33"/>
    </row>
    <row r="774" spans="2:8" s="1" customFormat="1" ht="16.95" customHeight="1">
      <c r="B774" s="33"/>
      <c r="C774" s="208" t="s">
        <v>19</v>
      </c>
      <c r="D774" s="208" t="s">
        <v>2606</v>
      </c>
      <c r="E774" s="18" t="s">
        <v>19</v>
      </c>
      <c r="F774" s="209">
        <v>1.8</v>
      </c>
      <c r="H774" s="33"/>
    </row>
    <row r="775" spans="2:8" s="1" customFormat="1" ht="16.95" customHeight="1">
      <c r="B775" s="33"/>
      <c r="C775" s="208" t="s">
        <v>19</v>
      </c>
      <c r="D775" s="208" t="s">
        <v>2607</v>
      </c>
      <c r="E775" s="18" t="s">
        <v>19</v>
      </c>
      <c r="F775" s="209">
        <v>0.88200000000000001</v>
      </c>
      <c r="H775" s="33"/>
    </row>
    <row r="776" spans="2:8" s="1" customFormat="1" ht="16.95" customHeight="1">
      <c r="B776" s="33"/>
      <c r="C776" s="208" t="s">
        <v>19</v>
      </c>
      <c r="D776" s="208" t="s">
        <v>2608</v>
      </c>
      <c r="E776" s="18" t="s">
        <v>19</v>
      </c>
      <c r="F776" s="209">
        <v>1.2</v>
      </c>
      <c r="H776" s="33"/>
    </row>
    <row r="777" spans="2:8" s="1" customFormat="1" ht="16.95" customHeight="1">
      <c r="B777" s="33"/>
      <c r="C777" s="208" t="s">
        <v>19</v>
      </c>
      <c r="D777" s="208" t="s">
        <v>1247</v>
      </c>
      <c r="E777" s="18" t="s">
        <v>19</v>
      </c>
      <c r="F777" s="209">
        <v>0</v>
      </c>
      <c r="H777" s="33"/>
    </row>
    <row r="778" spans="2:8" s="1" customFormat="1" ht="16.95" customHeight="1">
      <c r="B778" s="33"/>
      <c r="C778" s="208" t="s">
        <v>19</v>
      </c>
      <c r="D778" s="208" t="s">
        <v>2609</v>
      </c>
      <c r="E778" s="18" t="s">
        <v>19</v>
      </c>
      <c r="F778" s="209">
        <v>3.9</v>
      </c>
      <c r="H778" s="33"/>
    </row>
    <row r="779" spans="2:8" s="1" customFormat="1" ht="16.95" customHeight="1">
      <c r="B779" s="33"/>
      <c r="C779" s="208" t="s">
        <v>19</v>
      </c>
      <c r="D779" s="208" t="s">
        <v>2610</v>
      </c>
      <c r="E779" s="18" t="s">
        <v>19</v>
      </c>
      <c r="F779" s="209">
        <v>6.3479999999999999</v>
      </c>
      <c r="H779" s="33"/>
    </row>
    <row r="780" spans="2:8" s="1" customFormat="1" ht="16.95" customHeight="1">
      <c r="B780" s="33"/>
      <c r="C780" s="208" t="s">
        <v>19</v>
      </c>
      <c r="D780" s="208" t="s">
        <v>2611</v>
      </c>
      <c r="E780" s="18" t="s">
        <v>19</v>
      </c>
      <c r="F780" s="209">
        <v>4.09</v>
      </c>
      <c r="H780" s="33"/>
    </row>
    <row r="781" spans="2:8" s="1" customFormat="1" ht="16.95" customHeight="1">
      <c r="B781" s="33"/>
      <c r="C781" s="208" t="s">
        <v>870</v>
      </c>
      <c r="D781" s="208" t="s">
        <v>207</v>
      </c>
      <c r="E781" s="18" t="s">
        <v>19</v>
      </c>
      <c r="F781" s="209">
        <v>23.728000000000002</v>
      </c>
      <c r="H781" s="33"/>
    </row>
    <row r="782" spans="2:8" s="1" customFormat="1" ht="16.95" customHeight="1">
      <c r="B782" s="33"/>
      <c r="C782" s="207" t="s">
        <v>4964</v>
      </c>
      <c r="H782" s="33"/>
    </row>
    <row r="783" spans="2:8" s="1" customFormat="1" ht="20.399999999999999">
      <c r="B783" s="33"/>
      <c r="C783" s="208" t="s">
        <v>2600</v>
      </c>
      <c r="D783" s="208" t="s">
        <v>871</v>
      </c>
      <c r="E783" s="18" t="s">
        <v>138</v>
      </c>
      <c r="F783" s="209">
        <v>23.728000000000002</v>
      </c>
      <c r="H783" s="33"/>
    </row>
    <row r="784" spans="2:8" s="1" customFormat="1" ht="20.399999999999999">
      <c r="B784" s="33"/>
      <c r="C784" s="208" t="s">
        <v>3573</v>
      </c>
      <c r="D784" s="208" t="s">
        <v>1001</v>
      </c>
      <c r="E784" s="18" t="s">
        <v>138</v>
      </c>
      <c r="F784" s="209">
        <v>1519.3610000000001</v>
      </c>
      <c r="H784" s="33"/>
    </row>
    <row r="785" spans="2:8" s="1" customFormat="1" ht="24">
      <c r="B785" s="33"/>
      <c r="C785" s="203" t="s">
        <v>997</v>
      </c>
      <c r="D785" s="204" t="s">
        <v>998</v>
      </c>
      <c r="E785" s="205" t="s">
        <v>138</v>
      </c>
      <c r="F785" s="206">
        <v>28.599</v>
      </c>
      <c r="H785" s="33"/>
    </row>
    <row r="786" spans="2:8" s="1" customFormat="1" ht="16.95" customHeight="1">
      <c r="B786" s="33"/>
      <c r="C786" s="208" t="s">
        <v>19</v>
      </c>
      <c r="D786" s="208" t="s">
        <v>1247</v>
      </c>
      <c r="E786" s="18" t="s">
        <v>19</v>
      </c>
      <c r="F786" s="209">
        <v>0</v>
      </c>
      <c r="H786" s="33"/>
    </row>
    <row r="787" spans="2:8" s="1" customFormat="1" ht="16.95" customHeight="1">
      <c r="B787" s="33"/>
      <c r="C787" s="208" t="s">
        <v>19</v>
      </c>
      <c r="D787" s="208" t="s">
        <v>2591</v>
      </c>
      <c r="E787" s="18" t="s">
        <v>19</v>
      </c>
      <c r="F787" s="209">
        <v>3.2090000000000001</v>
      </c>
      <c r="H787" s="33"/>
    </row>
    <row r="788" spans="2:8" s="1" customFormat="1" ht="16.95" customHeight="1">
      <c r="B788" s="33"/>
      <c r="C788" s="208" t="s">
        <v>19</v>
      </c>
      <c r="D788" s="208" t="s">
        <v>2592</v>
      </c>
      <c r="E788" s="18" t="s">
        <v>19</v>
      </c>
      <c r="F788" s="209">
        <v>4.28</v>
      </c>
      <c r="H788" s="33"/>
    </row>
    <row r="789" spans="2:8" s="1" customFormat="1" ht="16.95" customHeight="1">
      <c r="B789" s="33"/>
      <c r="C789" s="208" t="s">
        <v>19</v>
      </c>
      <c r="D789" s="208" t="s">
        <v>2593</v>
      </c>
      <c r="E789" s="18" t="s">
        <v>19</v>
      </c>
      <c r="F789" s="209">
        <v>1.68</v>
      </c>
      <c r="H789" s="33"/>
    </row>
    <row r="790" spans="2:8" s="1" customFormat="1" ht="16.95" customHeight="1">
      <c r="B790" s="33"/>
      <c r="C790" s="208" t="s">
        <v>19</v>
      </c>
      <c r="D790" s="208" t="s">
        <v>2594</v>
      </c>
      <c r="E790" s="18" t="s">
        <v>19</v>
      </c>
      <c r="F790" s="209">
        <v>4.0999999999999996</v>
      </c>
      <c r="H790" s="33"/>
    </row>
    <row r="791" spans="2:8" s="1" customFormat="1" ht="16.95" customHeight="1">
      <c r="B791" s="33"/>
      <c r="C791" s="208" t="s">
        <v>19</v>
      </c>
      <c r="D791" s="208" t="s">
        <v>2595</v>
      </c>
      <c r="E791" s="18" t="s">
        <v>19</v>
      </c>
      <c r="F791" s="209">
        <v>4.0999999999999996</v>
      </c>
      <c r="H791" s="33"/>
    </row>
    <row r="792" spans="2:8" s="1" customFormat="1" ht="16.95" customHeight="1">
      <c r="B792" s="33"/>
      <c r="C792" s="208" t="s">
        <v>19</v>
      </c>
      <c r="D792" s="208" t="s">
        <v>2596</v>
      </c>
      <c r="E792" s="18" t="s">
        <v>19</v>
      </c>
      <c r="F792" s="209">
        <v>2.54</v>
      </c>
      <c r="H792" s="33"/>
    </row>
    <row r="793" spans="2:8" s="1" customFormat="1" ht="16.95" customHeight="1">
      <c r="B793" s="33"/>
      <c r="C793" s="208" t="s">
        <v>19</v>
      </c>
      <c r="D793" s="208" t="s">
        <v>2597</v>
      </c>
      <c r="E793" s="18" t="s">
        <v>19</v>
      </c>
      <c r="F793" s="209">
        <v>4.3449999999999998</v>
      </c>
      <c r="H793" s="33"/>
    </row>
    <row r="794" spans="2:8" s="1" customFormat="1" ht="16.95" customHeight="1">
      <c r="B794" s="33"/>
      <c r="C794" s="208" t="s">
        <v>19</v>
      </c>
      <c r="D794" s="208" t="s">
        <v>2598</v>
      </c>
      <c r="E794" s="18" t="s">
        <v>19</v>
      </c>
      <c r="F794" s="209">
        <v>4.3449999999999998</v>
      </c>
      <c r="H794" s="33"/>
    </row>
    <row r="795" spans="2:8" s="1" customFormat="1" ht="16.95" customHeight="1">
      <c r="B795" s="33"/>
      <c r="C795" s="208" t="s">
        <v>997</v>
      </c>
      <c r="D795" s="208" t="s">
        <v>207</v>
      </c>
      <c r="E795" s="18" t="s">
        <v>19</v>
      </c>
      <c r="F795" s="209">
        <v>28.599</v>
      </c>
      <c r="H795" s="33"/>
    </row>
    <row r="796" spans="2:8" s="1" customFormat="1" ht="16.95" customHeight="1">
      <c r="B796" s="33"/>
      <c r="C796" s="207" t="s">
        <v>4964</v>
      </c>
      <c r="H796" s="33"/>
    </row>
    <row r="797" spans="2:8" s="1" customFormat="1" ht="20.399999999999999">
      <c r="B797" s="33"/>
      <c r="C797" s="208" t="s">
        <v>2587</v>
      </c>
      <c r="D797" s="208" t="s">
        <v>998</v>
      </c>
      <c r="E797" s="18" t="s">
        <v>138</v>
      </c>
      <c r="F797" s="209">
        <v>28.599</v>
      </c>
      <c r="H797" s="33"/>
    </row>
    <row r="798" spans="2:8" s="1" customFormat="1" ht="16.95" customHeight="1">
      <c r="B798" s="33"/>
      <c r="C798" s="208" t="s">
        <v>2644</v>
      </c>
      <c r="D798" s="208" t="s">
        <v>5042</v>
      </c>
      <c r="E798" s="18" t="s">
        <v>138</v>
      </c>
      <c r="F798" s="209">
        <v>229.90899999999999</v>
      </c>
      <c r="H798" s="33"/>
    </row>
    <row r="799" spans="2:8" s="1" customFormat="1" ht="20.399999999999999">
      <c r="B799" s="33"/>
      <c r="C799" s="208" t="s">
        <v>3573</v>
      </c>
      <c r="D799" s="208" t="s">
        <v>1001</v>
      </c>
      <c r="E799" s="18" t="s">
        <v>138</v>
      </c>
      <c r="F799" s="209">
        <v>1519.3610000000001</v>
      </c>
      <c r="H799" s="33"/>
    </row>
    <row r="800" spans="2:8" s="1" customFormat="1" ht="24">
      <c r="B800" s="33"/>
      <c r="C800" s="203" t="s">
        <v>994</v>
      </c>
      <c r="D800" s="204" t="s">
        <v>995</v>
      </c>
      <c r="E800" s="205" t="s">
        <v>138</v>
      </c>
      <c r="F800" s="206">
        <v>6.6470000000000002</v>
      </c>
      <c r="H800" s="33"/>
    </row>
    <row r="801" spans="2:8" s="1" customFormat="1" ht="16.95" customHeight="1">
      <c r="B801" s="33"/>
      <c r="C801" s="208" t="s">
        <v>19</v>
      </c>
      <c r="D801" s="208" t="s">
        <v>1247</v>
      </c>
      <c r="E801" s="18" t="s">
        <v>19</v>
      </c>
      <c r="F801" s="209">
        <v>0</v>
      </c>
      <c r="H801" s="33"/>
    </row>
    <row r="802" spans="2:8" s="1" customFormat="1" ht="16.95" customHeight="1">
      <c r="B802" s="33"/>
      <c r="C802" s="208" t="s">
        <v>19</v>
      </c>
      <c r="D802" s="208" t="s">
        <v>2584</v>
      </c>
      <c r="E802" s="18" t="s">
        <v>19</v>
      </c>
      <c r="F802" s="209">
        <v>1.7250000000000001</v>
      </c>
      <c r="H802" s="33"/>
    </row>
    <row r="803" spans="2:8" s="1" customFormat="1" ht="16.95" customHeight="1">
      <c r="B803" s="33"/>
      <c r="C803" s="208" t="s">
        <v>19</v>
      </c>
      <c r="D803" s="208" t="s">
        <v>2585</v>
      </c>
      <c r="E803" s="18" t="s">
        <v>19</v>
      </c>
      <c r="F803" s="209">
        <v>4.9219999999999997</v>
      </c>
      <c r="H803" s="33"/>
    </row>
    <row r="804" spans="2:8" s="1" customFormat="1" ht="16.95" customHeight="1">
      <c r="B804" s="33"/>
      <c r="C804" s="208" t="s">
        <v>994</v>
      </c>
      <c r="D804" s="208" t="s">
        <v>207</v>
      </c>
      <c r="E804" s="18" t="s">
        <v>19</v>
      </c>
      <c r="F804" s="209">
        <v>6.6470000000000002</v>
      </c>
      <c r="H804" s="33"/>
    </row>
    <row r="805" spans="2:8" s="1" customFormat="1" ht="16.95" customHeight="1">
      <c r="B805" s="33"/>
      <c r="C805" s="207" t="s">
        <v>4964</v>
      </c>
      <c r="H805" s="33"/>
    </row>
    <row r="806" spans="2:8" s="1" customFormat="1" ht="20.399999999999999">
      <c r="B806" s="33"/>
      <c r="C806" s="208" t="s">
        <v>2580</v>
      </c>
      <c r="D806" s="208" t="s">
        <v>995</v>
      </c>
      <c r="E806" s="18" t="s">
        <v>138</v>
      </c>
      <c r="F806" s="209">
        <v>6.6470000000000002</v>
      </c>
      <c r="H806" s="33"/>
    </row>
    <row r="807" spans="2:8" s="1" customFormat="1" ht="16.95" customHeight="1">
      <c r="B807" s="33"/>
      <c r="C807" s="208" t="s">
        <v>2644</v>
      </c>
      <c r="D807" s="208" t="s">
        <v>5042</v>
      </c>
      <c r="E807" s="18" t="s">
        <v>138</v>
      </c>
      <c r="F807" s="209">
        <v>229.90899999999999</v>
      </c>
      <c r="H807" s="33"/>
    </row>
    <row r="808" spans="2:8" s="1" customFormat="1" ht="20.399999999999999">
      <c r="B808" s="33"/>
      <c r="C808" s="208" t="s">
        <v>3573</v>
      </c>
      <c r="D808" s="208" t="s">
        <v>1001</v>
      </c>
      <c r="E808" s="18" t="s">
        <v>138</v>
      </c>
      <c r="F808" s="209">
        <v>1519.3610000000001</v>
      </c>
      <c r="H808" s="33"/>
    </row>
    <row r="809" spans="2:8" s="1" customFormat="1" ht="24">
      <c r="B809" s="33"/>
      <c r="C809" s="203" t="s">
        <v>982</v>
      </c>
      <c r="D809" s="204" t="s">
        <v>983</v>
      </c>
      <c r="E809" s="205" t="s">
        <v>138</v>
      </c>
      <c r="F809" s="206">
        <v>44.012</v>
      </c>
      <c r="H809" s="33"/>
    </row>
    <row r="810" spans="2:8" s="1" customFormat="1" ht="16.95" customHeight="1">
      <c r="B810" s="33"/>
      <c r="C810" s="208" t="s">
        <v>19</v>
      </c>
      <c r="D810" s="208" t="s">
        <v>1247</v>
      </c>
      <c r="E810" s="18" t="s">
        <v>19</v>
      </c>
      <c r="F810" s="209">
        <v>0</v>
      </c>
      <c r="H810" s="33"/>
    </row>
    <row r="811" spans="2:8" s="1" customFormat="1" ht="16.95" customHeight="1">
      <c r="B811" s="33"/>
      <c r="C811" s="208" t="s">
        <v>19</v>
      </c>
      <c r="D811" s="208" t="s">
        <v>2564</v>
      </c>
      <c r="E811" s="18" t="s">
        <v>19</v>
      </c>
      <c r="F811" s="209">
        <v>50.316000000000003</v>
      </c>
      <c r="H811" s="33"/>
    </row>
    <row r="812" spans="2:8" s="1" customFormat="1" ht="16.95" customHeight="1">
      <c r="B812" s="33"/>
      <c r="C812" s="208" t="s">
        <v>19</v>
      </c>
      <c r="D812" s="208" t="s">
        <v>2565</v>
      </c>
      <c r="E812" s="18" t="s">
        <v>19</v>
      </c>
      <c r="F812" s="209">
        <v>-6.3040000000000003</v>
      </c>
      <c r="H812" s="33"/>
    </row>
    <row r="813" spans="2:8" s="1" customFormat="1" ht="16.95" customHeight="1">
      <c r="B813" s="33"/>
      <c r="C813" s="208" t="s">
        <v>982</v>
      </c>
      <c r="D813" s="208" t="s">
        <v>207</v>
      </c>
      <c r="E813" s="18" t="s">
        <v>19</v>
      </c>
      <c r="F813" s="209">
        <v>44.012</v>
      </c>
      <c r="H813" s="33"/>
    </row>
    <row r="814" spans="2:8" s="1" customFormat="1" ht="16.95" customHeight="1">
      <c r="B814" s="33"/>
      <c r="C814" s="207" t="s">
        <v>4964</v>
      </c>
      <c r="H814" s="33"/>
    </row>
    <row r="815" spans="2:8" s="1" customFormat="1" ht="16.95" customHeight="1">
      <c r="B815" s="33"/>
      <c r="C815" s="208" t="s">
        <v>2560</v>
      </c>
      <c r="D815" s="208" t="s">
        <v>983</v>
      </c>
      <c r="E815" s="18" t="s">
        <v>138</v>
      </c>
      <c r="F815" s="209">
        <v>44.012</v>
      </c>
      <c r="H815" s="33"/>
    </row>
    <row r="816" spans="2:8" s="1" customFormat="1" ht="20.399999999999999">
      <c r="B816" s="33"/>
      <c r="C816" s="208" t="s">
        <v>3573</v>
      </c>
      <c r="D816" s="208" t="s">
        <v>1001</v>
      </c>
      <c r="E816" s="18" t="s">
        <v>138</v>
      </c>
      <c r="F816" s="209">
        <v>1519.3610000000001</v>
      </c>
      <c r="H816" s="33"/>
    </row>
    <row r="817" spans="2:8" s="1" customFormat="1" ht="24">
      <c r="B817" s="33"/>
      <c r="C817" s="203" t="s">
        <v>985</v>
      </c>
      <c r="D817" s="204" t="s">
        <v>986</v>
      </c>
      <c r="E817" s="205" t="s">
        <v>138</v>
      </c>
      <c r="F817" s="206">
        <v>26.52</v>
      </c>
      <c r="H817" s="33"/>
    </row>
    <row r="818" spans="2:8" s="1" customFormat="1" ht="16.95" customHeight="1">
      <c r="B818" s="33"/>
      <c r="C818" s="208" t="s">
        <v>19</v>
      </c>
      <c r="D818" s="208" t="s">
        <v>1247</v>
      </c>
      <c r="E818" s="18" t="s">
        <v>19</v>
      </c>
      <c r="F818" s="209">
        <v>0</v>
      </c>
      <c r="H818" s="33"/>
    </row>
    <row r="819" spans="2:8" s="1" customFormat="1" ht="16.95" customHeight="1">
      <c r="B819" s="33"/>
      <c r="C819" s="208" t="s">
        <v>19</v>
      </c>
      <c r="D819" s="208" t="s">
        <v>2571</v>
      </c>
      <c r="E819" s="18" t="s">
        <v>19</v>
      </c>
      <c r="F819" s="209">
        <v>31.248000000000001</v>
      </c>
      <c r="H819" s="33"/>
    </row>
    <row r="820" spans="2:8" s="1" customFormat="1" ht="16.95" customHeight="1">
      <c r="B820" s="33"/>
      <c r="C820" s="208" t="s">
        <v>19</v>
      </c>
      <c r="D820" s="208" t="s">
        <v>2572</v>
      </c>
      <c r="E820" s="18" t="s">
        <v>19</v>
      </c>
      <c r="F820" s="209">
        <v>-4.7279999999999998</v>
      </c>
      <c r="H820" s="33"/>
    </row>
    <row r="821" spans="2:8" s="1" customFormat="1" ht="16.95" customHeight="1">
      <c r="B821" s="33"/>
      <c r="C821" s="208" t="s">
        <v>985</v>
      </c>
      <c r="D821" s="208" t="s">
        <v>207</v>
      </c>
      <c r="E821" s="18" t="s">
        <v>19</v>
      </c>
      <c r="F821" s="209">
        <v>26.52</v>
      </c>
      <c r="H821" s="33"/>
    </row>
    <row r="822" spans="2:8" s="1" customFormat="1" ht="16.95" customHeight="1">
      <c r="B822" s="33"/>
      <c r="C822" s="207" t="s">
        <v>4964</v>
      </c>
      <c r="H822" s="33"/>
    </row>
    <row r="823" spans="2:8" s="1" customFormat="1" ht="16.95" customHeight="1">
      <c r="B823" s="33"/>
      <c r="C823" s="208" t="s">
        <v>2567</v>
      </c>
      <c r="D823" s="208" t="s">
        <v>986</v>
      </c>
      <c r="E823" s="18" t="s">
        <v>138</v>
      </c>
      <c r="F823" s="209">
        <v>26.52</v>
      </c>
      <c r="H823" s="33"/>
    </row>
    <row r="824" spans="2:8" s="1" customFormat="1" ht="20.399999999999999">
      <c r="B824" s="33"/>
      <c r="C824" s="208" t="s">
        <v>3573</v>
      </c>
      <c r="D824" s="208" t="s">
        <v>1001</v>
      </c>
      <c r="E824" s="18" t="s">
        <v>138</v>
      </c>
      <c r="F824" s="209">
        <v>1519.3610000000001</v>
      </c>
      <c r="H824" s="33"/>
    </row>
    <row r="825" spans="2:8" s="1" customFormat="1" ht="24">
      <c r="B825" s="33"/>
      <c r="C825" s="203" t="s">
        <v>988</v>
      </c>
      <c r="D825" s="204" t="s">
        <v>989</v>
      </c>
      <c r="E825" s="205" t="s">
        <v>138</v>
      </c>
      <c r="F825" s="206">
        <v>64.760000000000005</v>
      </c>
      <c r="H825" s="33"/>
    </row>
    <row r="826" spans="2:8" s="1" customFormat="1" ht="16.95" customHeight="1">
      <c r="B826" s="33"/>
      <c r="C826" s="208" t="s">
        <v>19</v>
      </c>
      <c r="D826" s="208" t="s">
        <v>1247</v>
      </c>
      <c r="E826" s="18" t="s">
        <v>19</v>
      </c>
      <c r="F826" s="209">
        <v>0</v>
      </c>
      <c r="H826" s="33"/>
    </row>
    <row r="827" spans="2:8" s="1" customFormat="1" ht="16.95" customHeight="1">
      <c r="B827" s="33"/>
      <c r="C827" s="208" t="s">
        <v>19</v>
      </c>
      <c r="D827" s="208" t="s">
        <v>2578</v>
      </c>
      <c r="E827" s="18" t="s">
        <v>19</v>
      </c>
      <c r="F827" s="209">
        <v>71.063999999999993</v>
      </c>
      <c r="H827" s="33"/>
    </row>
    <row r="828" spans="2:8" s="1" customFormat="1" ht="16.95" customHeight="1">
      <c r="B828" s="33"/>
      <c r="C828" s="208" t="s">
        <v>19</v>
      </c>
      <c r="D828" s="208" t="s">
        <v>2565</v>
      </c>
      <c r="E828" s="18" t="s">
        <v>19</v>
      </c>
      <c r="F828" s="209">
        <v>-6.3040000000000003</v>
      </c>
      <c r="H828" s="33"/>
    </row>
    <row r="829" spans="2:8" s="1" customFormat="1" ht="16.95" customHeight="1">
      <c r="B829" s="33"/>
      <c r="C829" s="208" t="s">
        <v>988</v>
      </c>
      <c r="D829" s="208" t="s">
        <v>207</v>
      </c>
      <c r="E829" s="18" t="s">
        <v>19</v>
      </c>
      <c r="F829" s="209">
        <v>64.760000000000005</v>
      </c>
      <c r="H829" s="33"/>
    </row>
    <row r="830" spans="2:8" s="1" customFormat="1" ht="16.95" customHeight="1">
      <c r="B830" s="33"/>
      <c r="C830" s="207" t="s">
        <v>4964</v>
      </c>
      <c r="H830" s="33"/>
    </row>
    <row r="831" spans="2:8" s="1" customFormat="1" ht="20.399999999999999">
      <c r="B831" s="33"/>
      <c r="C831" s="208" t="s">
        <v>2574</v>
      </c>
      <c r="D831" s="208" t="s">
        <v>5043</v>
      </c>
      <c r="E831" s="18" t="s">
        <v>138</v>
      </c>
      <c r="F831" s="209">
        <v>64.760000000000005</v>
      </c>
      <c r="H831" s="33"/>
    </row>
    <row r="832" spans="2:8" s="1" customFormat="1" ht="20.399999999999999">
      <c r="B832" s="33"/>
      <c r="C832" s="208" t="s">
        <v>3573</v>
      </c>
      <c r="D832" s="208" t="s">
        <v>1001</v>
      </c>
      <c r="E832" s="18" t="s">
        <v>138</v>
      </c>
      <c r="F832" s="209">
        <v>1519.3610000000001</v>
      </c>
      <c r="H832" s="33"/>
    </row>
    <row r="833" spans="2:8" s="1" customFormat="1" ht="24">
      <c r="B833" s="33"/>
      <c r="C833" s="203" t="s">
        <v>979</v>
      </c>
      <c r="D833" s="204" t="s">
        <v>980</v>
      </c>
      <c r="E833" s="205" t="s">
        <v>138</v>
      </c>
      <c r="F833" s="206">
        <v>68.228999999999999</v>
      </c>
      <c r="H833" s="33"/>
    </row>
    <row r="834" spans="2:8" s="1" customFormat="1" ht="16.95" customHeight="1">
      <c r="B834" s="33"/>
      <c r="C834" s="208" t="s">
        <v>19</v>
      </c>
      <c r="D834" s="208" t="s">
        <v>1247</v>
      </c>
      <c r="E834" s="18" t="s">
        <v>19</v>
      </c>
      <c r="F834" s="209">
        <v>0</v>
      </c>
      <c r="H834" s="33"/>
    </row>
    <row r="835" spans="2:8" s="1" customFormat="1" ht="16.95" customHeight="1">
      <c r="B835" s="33"/>
      <c r="C835" s="208" t="s">
        <v>19</v>
      </c>
      <c r="D835" s="208" t="s">
        <v>1658</v>
      </c>
      <c r="E835" s="18" t="s">
        <v>19</v>
      </c>
      <c r="F835" s="209">
        <v>0</v>
      </c>
      <c r="H835" s="33"/>
    </row>
    <row r="836" spans="2:8" s="1" customFormat="1" ht="16.95" customHeight="1">
      <c r="B836" s="33"/>
      <c r="C836" s="208" t="s">
        <v>19</v>
      </c>
      <c r="D836" s="208" t="s">
        <v>2659</v>
      </c>
      <c r="E836" s="18" t="s">
        <v>19</v>
      </c>
      <c r="F836" s="209">
        <v>6.5570000000000004</v>
      </c>
      <c r="H836" s="33"/>
    </row>
    <row r="837" spans="2:8" s="1" customFormat="1" ht="16.95" customHeight="1">
      <c r="B837" s="33"/>
      <c r="C837" s="208" t="s">
        <v>19</v>
      </c>
      <c r="D837" s="208" t="s">
        <v>2660</v>
      </c>
      <c r="E837" s="18" t="s">
        <v>19</v>
      </c>
      <c r="F837" s="209">
        <v>3.5249999999999999</v>
      </c>
      <c r="H837" s="33"/>
    </row>
    <row r="838" spans="2:8" s="1" customFormat="1" ht="16.95" customHeight="1">
      <c r="B838" s="33"/>
      <c r="C838" s="208" t="s">
        <v>19</v>
      </c>
      <c r="D838" s="208" t="s">
        <v>2661</v>
      </c>
      <c r="E838" s="18" t="s">
        <v>19</v>
      </c>
      <c r="F838" s="209">
        <v>10.058</v>
      </c>
      <c r="H838" s="33"/>
    </row>
    <row r="839" spans="2:8" s="1" customFormat="1" ht="16.95" customHeight="1">
      <c r="B839" s="33"/>
      <c r="C839" s="208" t="s">
        <v>19</v>
      </c>
      <c r="D839" s="208" t="s">
        <v>2662</v>
      </c>
      <c r="E839" s="18" t="s">
        <v>19</v>
      </c>
      <c r="F839" s="209">
        <v>7.8739999999999997</v>
      </c>
      <c r="H839" s="33"/>
    </row>
    <row r="840" spans="2:8" s="1" customFormat="1" ht="16.95" customHeight="1">
      <c r="B840" s="33"/>
      <c r="C840" s="208" t="s">
        <v>19</v>
      </c>
      <c r="D840" s="208" t="s">
        <v>2663</v>
      </c>
      <c r="E840" s="18" t="s">
        <v>19</v>
      </c>
      <c r="F840" s="209">
        <v>3.29</v>
      </c>
      <c r="H840" s="33"/>
    </row>
    <row r="841" spans="2:8" s="1" customFormat="1" ht="16.95" customHeight="1">
      <c r="B841" s="33"/>
      <c r="C841" s="208" t="s">
        <v>19</v>
      </c>
      <c r="D841" s="208" t="s">
        <v>2664</v>
      </c>
      <c r="E841" s="18" t="s">
        <v>19</v>
      </c>
      <c r="F841" s="209">
        <v>7.4509999999999996</v>
      </c>
      <c r="H841" s="33"/>
    </row>
    <row r="842" spans="2:8" s="1" customFormat="1" ht="16.95" customHeight="1">
      <c r="B842" s="33"/>
      <c r="C842" s="208" t="s">
        <v>19</v>
      </c>
      <c r="D842" s="208" t="s">
        <v>2665</v>
      </c>
      <c r="E842" s="18" t="s">
        <v>19</v>
      </c>
      <c r="F842" s="209">
        <v>7.4509999999999996</v>
      </c>
      <c r="H842" s="33"/>
    </row>
    <row r="843" spans="2:8" s="1" customFormat="1" ht="16.95" customHeight="1">
      <c r="B843" s="33"/>
      <c r="C843" s="208" t="s">
        <v>19</v>
      </c>
      <c r="D843" s="208" t="s">
        <v>2666</v>
      </c>
      <c r="E843" s="18" t="s">
        <v>19</v>
      </c>
      <c r="F843" s="209">
        <v>4.8769999999999998</v>
      </c>
      <c r="H843" s="33"/>
    </row>
    <row r="844" spans="2:8" s="1" customFormat="1" ht="16.95" customHeight="1">
      <c r="B844" s="33"/>
      <c r="C844" s="208" t="s">
        <v>19</v>
      </c>
      <c r="D844" s="208" t="s">
        <v>2667</v>
      </c>
      <c r="E844" s="18" t="s">
        <v>19</v>
      </c>
      <c r="F844" s="209">
        <v>9.1189999999999998</v>
      </c>
      <c r="H844" s="33"/>
    </row>
    <row r="845" spans="2:8" s="1" customFormat="1" ht="16.95" customHeight="1">
      <c r="B845" s="33"/>
      <c r="C845" s="208" t="s">
        <v>19</v>
      </c>
      <c r="D845" s="208" t="s">
        <v>2668</v>
      </c>
      <c r="E845" s="18" t="s">
        <v>19</v>
      </c>
      <c r="F845" s="209">
        <v>8.0269999999999992</v>
      </c>
      <c r="H845" s="33"/>
    </row>
    <row r="846" spans="2:8" s="1" customFormat="1" ht="16.95" customHeight="1">
      <c r="B846" s="33"/>
      <c r="C846" s="208" t="s">
        <v>979</v>
      </c>
      <c r="D846" s="208" t="s">
        <v>207</v>
      </c>
      <c r="E846" s="18" t="s">
        <v>19</v>
      </c>
      <c r="F846" s="209">
        <v>68.228999999999999</v>
      </c>
      <c r="H846" s="33"/>
    </row>
    <row r="847" spans="2:8" s="1" customFormat="1" ht="16.95" customHeight="1">
      <c r="B847" s="33"/>
      <c r="C847" s="207" t="s">
        <v>4964</v>
      </c>
      <c r="H847" s="33"/>
    </row>
    <row r="848" spans="2:8" s="1" customFormat="1" ht="20.399999999999999">
      <c r="B848" s="33"/>
      <c r="C848" s="208" t="s">
        <v>2655</v>
      </c>
      <c r="D848" s="208" t="s">
        <v>980</v>
      </c>
      <c r="E848" s="18" t="s">
        <v>138</v>
      </c>
      <c r="F848" s="209">
        <v>68.228999999999999</v>
      </c>
      <c r="H848" s="33"/>
    </row>
    <row r="849" spans="2:8" s="1" customFormat="1" ht="16.95" customHeight="1">
      <c r="B849" s="33"/>
      <c r="C849" s="208" t="s">
        <v>2644</v>
      </c>
      <c r="D849" s="208" t="s">
        <v>5042</v>
      </c>
      <c r="E849" s="18" t="s">
        <v>138</v>
      </c>
      <c r="F849" s="209">
        <v>229.90899999999999</v>
      </c>
      <c r="H849" s="33"/>
    </row>
    <row r="850" spans="2:8" s="1" customFormat="1" ht="20.399999999999999">
      <c r="B850" s="33"/>
      <c r="C850" s="208" t="s">
        <v>3573</v>
      </c>
      <c r="D850" s="208" t="s">
        <v>1001</v>
      </c>
      <c r="E850" s="18" t="s">
        <v>138</v>
      </c>
      <c r="F850" s="209">
        <v>1519.3610000000001</v>
      </c>
      <c r="H850" s="33"/>
    </row>
    <row r="851" spans="2:8" s="1" customFormat="1" ht="24">
      <c r="B851" s="33"/>
      <c r="C851" s="203" t="s">
        <v>1015</v>
      </c>
      <c r="D851" s="204" t="s">
        <v>1016</v>
      </c>
      <c r="E851" s="205" t="s">
        <v>138</v>
      </c>
      <c r="F851" s="206">
        <v>119.72199999999999</v>
      </c>
      <c r="H851" s="33"/>
    </row>
    <row r="852" spans="2:8" s="1" customFormat="1" ht="16.95" customHeight="1">
      <c r="B852" s="33"/>
      <c r="C852" s="208" t="s">
        <v>19</v>
      </c>
      <c r="D852" s="208" t="s">
        <v>1247</v>
      </c>
      <c r="E852" s="18" t="s">
        <v>19</v>
      </c>
      <c r="F852" s="209">
        <v>0</v>
      </c>
      <c r="H852" s="33"/>
    </row>
    <row r="853" spans="2:8" s="1" customFormat="1" ht="16.95" customHeight="1">
      <c r="B853" s="33"/>
      <c r="C853" s="208" t="s">
        <v>19</v>
      </c>
      <c r="D853" s="208" t="s">
        <v>2076</v>
      </c>
      <c r="E853" s="18" t="s">
        <v>19</v>
      </c>
      <c r="F853" s="209">
        <v>0</v>
      </c>
      <c r="H853" s="33"/>
    </row>
    <row r="854" spans="2:8" s="1" customFormat="1" ht="16.95" customHeight="1">
      <c r="B854" s="33"/>
      <c r="C854" s="208" t="s">
        <v>19</v>
      </c>
      <c r="D854" s="208" t="s">
        <v>2077</v>
      </c>
      <c r="E854" s="18" t="s">
        <v>19</v>
      </c>
      <c r="F854" s="209">
        <v>89.221999999999994</v>
      </c>
      <c r="H854" s="33"/>
    </row>
    <row r="855" spans="2:8" s="1" customFormat="1" ht="16.95" customHeight="1">
      <c r="B855" s="33"/>
      <c r="C855" s="208" t="s">
        <v>19</v>
      </c>
      <c r="D855" s="208" t="s">
        <v>1839</v>
      </c>
      <c r="E855" s="18" t="s">
        <v>19</v>
      </c>
      <c r="F855" s="209">
        <v>8.5</v>
      </c>
      <c r="H855" s="33"/>
    </row>
    <row r="856" spans="2:8" s="1" customFormat="1" ht="16.95" customHeight="1">
      <c r="B856" s="33"/>
      <c r="C856" s="208" t="s">
        <v>19</v>
      </c>
      <c r="D856" s="208" t="s">
        <v>1845</v>
      </c>
      <c r="E856" s="18" t="s">
        <v>19</v>
      </c>
      <c r="F856" s="209">
        <v>7.5</v>
      </c>
      <c r="H856" s="33"/>
    </row>
    <row r="857" spans="2:8" s="1" customFormat="1" ht="16.95" customHeight="1">
      <c r="B857" s="33"/>
      <c r="C857" s="208" t="s">
        <v>19</v>
      </c>
      <c r="D857" s="208" t="s">
        <v>2078</v>
      </c>
      <c r="E857" s="18" t="s">
        <v>19</v>
      </c>
      <c r="F857" s="209">
        <v>8</v>
      </c>
      <c r="H857" s="33"/>
    </row>
    <row r="858" spans="2:8" s="1" customFormat="1" ht="16.95" customHeight="1">
      <c r="B858" s="33"/>
      <c r="C858" s="208" t="s">
        <v>19</v>
      </c>
      <c r="D858" s="208" t="s">
        <v>1851</v>
      </c>
      <c r="E858" s="18" t="s">
        <v>19</v>
      </c>
      <c r="F858" s="209">
        <v>6.5</v>
      </c>
      <c r="H858" s="33"/>
    </row>
    <row r="859" spans="2:8" s="1" customFormat="1" ht="16.95" customHeight="1">
      <c r="B859" s="33"/>
      <c r="C859" s="208" t="s">
        <v>1015</v>
      </c>
      <c r="D859" s="208" t="s">
        <v>204</v>
      </c>
      <c r="E859" s="18" t="s">
        <v>19</v>
      </c>
      <c r="F859" s="209">
        <v>119.72199999999999</v>
      </c>
      <c r="H859" s="33"/>
    </row>
    <row r="860" spans="2:8" s="1" customFormat="1" ht="16.95" customHeight="1">
      <c r="B860" s="33"/>
      <c r="C860" s="207" t="s">
        <v>4964</v>
      </c>
      <c r="H860" s="33"/>
    </row>
    <row r="861" spans="2:8" s="1" customFormat="1" ht="16.95" customHeight="1">
      <c r="B861" s="33"/>
      <c r="C861" s="208" t="s">
        <v>2072</v>
      </c>
      <c r="D861" s="208" t="s">
        <v>5044</v>
      </c>
      <c r="E861" s="18" t="s">
        <v>138</v>
      </c>
      <c r="F861" s="209">
        <v>146.22200000000001</v>
      </c>
      <c r="H861" s="33"/>
    </row>
    <row r="862" spans="2:8" s="1" customFormat="1" ht="16.95" customHeight="1">
      <c r="B862" s="33"/>
      <c r="C862" s="208" t="s">
        <v>2081</v>
      </c>
      <c r="D862" s="208" t="s">
        <v>2082</v>
      </c>
      <c r="E862" s="18" t="s">
        <v>138</v>
      </c>
      <c r="F862" s="209">
        <v>125.708</v>
      </c>
      <c r="H862" s="33"/>
    </row>
    <row r="863" spans="2:8" s="1" customFormat="1" ht="24">
      <c r="B863" s="33"/>
      <c r="C863" s="203" t="s">
        <v>1018</v>
      </c>
      <c r="D863" s="204" t="s">
        <v>1019</v>
      </c>
      <c r="E863" s="205" t="s">
        <v>138</v>
      </c>
      <c r="F863" s="206">
        <v>26.5</v>
      </c>
      <c r="H863" s="33"/>
    </row>
    <row r="864" spans="2:8" s="1" customFormat="1" ht="16.95" customHeight="1">
      <c r="B864" s="33"/>
      <c r="C864" s="208" t="s">
        <v>19</v>
      </c>
      <c r="D864" s="208" t="s">
        <v>2079</v>
      </c>
      <c r="E864" s="18" t="s">
        <v>19</v>
      </c>
      <c r="F864" s="209">
        <v>26.5</v>
      </c>
      <c r="H864" s="33"/>
    </row>
    <row r="865" spans="2:8" s="1" customFormat="1" ht="16.95" customHeight="1">
      <c r="B865" s="33"/>
      <c r="C865" s="208" t="s">
        <v>1018</v>
      </c>
      <c r="D865" s="208" t="s">
        <v>204</v>
      </c>
      <c r="E865" s="18" t="s">
        <v>19</v>
      </c>
      <c r="F865" s="209">
        <v>26.5</v>
      </c>
      <c r="H865" s="33"/>
    </row>
    <row r="866" spans="2:8" s="1" customFormat="1" ht="16.95" customHeight="1">
      <c r="B866" s="33"/>
      <c r="C866" s="207" t="s">
        <v>4964</v>
      </c>
      <c r="H866" s="33"/>
    </row>
    <row r="867" spans="2:8" s="1" customFormat="1" ht="16.95" customHeight="1">
      <c r="B867" s="33"/>
      <c r="C867" s="208" t="s">
        <v>2072</v>
      </c>
      <c r="D867" s="208" t="s">
        <v>5044</v>
      </c>
      <c r="E867" s="18" t="s">
        <v>138</v>
      </c>
      <c r="F867" s="209">
        <v>146.22200000000001</v>
      </c>
      <c r="H867" s="33"/>
    </row>
    <row r="868" spans="2:8" s="1" customFormat="1" ht="16.95" customHeight="1">
      <c r="B868" s="33"/>
      <c r="C868" s="208" t="s">
        <v>2213</v>
      </c>
      <c r="D868" s="208" t="s">
        <v>1004</v>
      </c>
      <c r="E868" s="18" t="s">
        <v>384</v>
      </c>
      <c r="F868" s="209">
        <v>515.63</v>
      </c>
      <c r="H868" s="33"/>
    </row>
    <row r="869" spans="2:8" s="1" customFormat="1" ht="16.95" customHeight="1">
      <c r="B869" s="33"/>
      <c r="C869" s="208" t="s">
        <v>2086</v>
      </c>
      <c r="D869" s="208" t="s">
        <v>2087</v>
      </c>
      <c r="E869" s="18" t="s">
        <v>138</v>
      </c>
      <c r="F869" s="209">
        <v>26.5</v>
      </c>
      <c r="H869" s="33"/>
    </row>
    <row r="870" spans="2:8" s="1" customFormat="1" ht="16.95" customHeight="1">
      <c r="B870" s="33"/>
      <c r="C870" s="203" t="s">
        <v>953</v>
      </c>
      <c r="D870" s="204" t="s">
        <v>954</v>
      </c>
      <c r="E870" s="205" t="s">
        <v>142</v>
      </c>
      <c r="F870" s="206">
        <v>1.4</v>
      </c>
      <c r="H870" s="33"/>
    </row>
    <row r="871" spans="2:8" s="1" customFormat="1" ht="16.95" customHeight="1">
      <c r="B871" s="33"/>
      <c r="C871" s="208" t="s">
        <v>19</v>
      </c>
      <c r="D871" s="208" t="s">
        <v>2523</v>
      </c>
      <c r="E871" s="18" t="s">
        <v>19</v>
      </c>
      <c r="F871" s="209">
        <v>0</v>
      </c>
      <c r="H871" s="33"/>
    </row>
    <row r="872" spans="2:8" s="1" customFormat="1" ht="16.95" customHeight="1">
      <c r="B872" s="33"/>
      <c r="C872" s="208" t="s">
        <v>19</v>
      </c>
      <c r="D872" s="208" t="s">
        <v>2529</v>
      </c>
      <c r="E872" s="18" t="s">
        <v>19</v>
      </c>
      <c r="F872" s="209">
        <v>1.4</v>
      </c>
      <c r="H872" s="33"/>
    </row>
    <row r="873" spans="2:8" s="1" customFormat="1" ht="16.95" customHeight="1">
      <c r="B873" s="33"/>
      <c r="C873" s="208" t="s">
        <v>953</v>
      </c>
      <c r="D873" s="208" t="s">
        <v>207</v>
      </c>
      <c r="E873" s="18" t="s">
        <v>19</v>
      </c>
      <c r="F873" s="209">
        <v>1.4</v>
      </c>
      <c r="H873" s="33"/>
    </row>
    <row r="874" spans="2:8" s="1" customFormat="1" ht="16.95" customHeight="1">
      <c r="B874" s="33"/>
      <c r="C874" s="207" t="s">
        <v>4964</v>
      </c>
      <c r="H874" s="33"/>
    </row>
    <row r="875" spans="2:8" s="1" customFormat="1" ht="16.95" customHeight="1">
      <c r="B875" s="33"/>
      <c r="C875" s="208" t="s">
        <v>2372</v>
      </c>
      <c r="D875" s="208" t="s">
        <v>2373</v>
      </c>
      <c r="E875" s="18" t="s">
        <v>142</v>
      </c>
      <c r="F875" s="209">
        <v>1.4</v>
      </c>
      <c r="H875" s="33"/>
    </row>
    <row r="876" spans="2:8" s="1" customFormat="1" ht="20.399999999999999">
      <c r="B876" s="33"/>
      <c r="C876" s="208" t="s">
        <v>2303</v>
      </c>
      <c r="D876" s="208" t="s">
        <v>5025</v>
      </c>
      <c r="E876" s="18" t="s">
        <v>142</v>
      </c>
      <c r="F876" s="209">
        <v>36.316000000000003</v>
      </c>
      <c r="H876" s="33"/>
    </row>
    <row r="877" spans="2:8" s="1" customFormat="1" ht="16.95" customHeight="1">
      <c r="B877" s="33"/>
      <c r="C877" s="208" t="s">
        <v>2546</v>
      </c>
      <c r="D877" s="208" t="s">
        <v>5017</v>
      </c>
      <c r="E877" s="18" t="s">
        <v>142</v>
      </c>
      <c r="F877" s="209">
        <v>6.7779999999999996</v>
      </c>
      <c r="H877" s="33"/>
    </row>
    <row r="878" spans="2:8" s="1" customFormat="1" ht="16.95" customHeight="1">
      <c r="B878" s="33"/>
      <c r="C878" s="203" t="s">
        <v>857</v>
      </c>
      <c r="D878" s="204" t="s">
        <v>858</v>
      </c>
      <c r="E878" s="205" t="s">
        <v>142</v>
      </c>
      <c r="F878" s="206">
        <v>19.681999999999999</v>
      </c>
      <c r="H878" s="33"/>
    </row>
    <row r="879" spans="2:8" s="1" customFormat="1" ht="16.95" customHeight="1">
      <c r="B879" s="33"/>
      <c r="C879" s="208" t="s">
        <v>19</v>
      </c>
      <c r="D879" s="208" t="s">
        <v>2420</v>
      </c>
      <c r="E879" s="18" t="s">
        <v>19</v>
      </c>
      <c r="F879" s="209">
        <v>0</v>
      </c>
      <c r="H879" s="33"/>
    </row>
    <row r="880" spans="2:8" s="1" customFormat="1" ht="16.95" customHeight="1">
      <c r="B880" s="33"/>
      <c r="C880" s="208" t="s">
        <v>19</v>
      </c>
      <c r="D880" s="208" t="s">
        <v>2427</v>
      </c>
      <c r="E880" s="18" t="s">
        <v>19</v>
      </c>
      <c r="F880" s="209">
        <v>7.3710000000000004</v>
      </c>
      <c r="H880" s="33"/>
    </row>
    <row r="881" spans="2:8" s="1" customFormat="1" ht="16.95" customHeight="1">
      <c r="B881" s="33"/>
      <c r="C881" s="208" t="s">
        <v>19</v>
      </c>
      <c r="D881" s="208" t="s">
        <v>2428</v>
      </c>
      <c r="E881" s="18" t="s">
        <v>19</v>
      </c>
      <c r="F881" s="209">
        <v>0.40500000000000003</v>
      </c>
      <c r="H881" s="33"/>
    </row>
    <row r="882" spans="2:8" s="1" customFormat="1" ht="16.95" customHeight="1">
      <c r="B882" s="33"/>
      <c r="C882" s="208" t="s">
        <v>19</v>
      </c>
      <c r="D882" s="208" t="s">
        <v>2423</v>
      </c>
      <c r="E882" s="18" t="s">
        <v>19</v>
      </c>
      <c r="F882" s="209">
        <v>0</v>
      </c>
      <c r="H882" s="33"/>
    </row>
    <row r="883" spans="2:8" s="1" customFormat="1" ht="16.95" customHeight="1">
      <c r="B883" s="33"/>
      <c r="C883" s="208" t="s">
        <v>19</v>
      </c>
      <c r="D883" s="208" t="s">
        <v>2429</v>
      </c>
      <c r="E883" s="18" t="s">
        <v>19</v>
      </c>
      <c r="F883" s="209">
        <v>11.500999999999999</v>
      </c>
      <c r="H883" s="33"/>
    </row>
    <row r="884" spans="2:8" s="1" customFormat="1" ht="16.95" customHeight="1">
      <c r="B884" s="33"/>
      <c r="C884" s="208" t="s">
        <v>19</v>
      </c>
      <c r="D884" s="208" t="s">
        <v>2428</v>
      </c>
      <c r="E884" s="18" t="s">
        <v>19</v>
      </c>
      <c r="F884" s="209">
        <v>0.40500000000000003</v>
      </c>
      <c r="H884" s="33"/>
    </row>
    <row r="885" spans="2:8" s="1" customFormat="1" ht="16.95" customHeight="1">
      <c r="B885" s="33"/>
      <c r="C885" s="208" t="s">
        <v>857</v>
      </c>
      <c r="D885" s="208" t="s">
        <v>207</v>
      </c>
      <c r="E885" s="18" t="s">
        <v>19</v>
      </c>
      <c r="F885" s="209">
        <v>19.681999999999999</v>
      </c>
      <c r="H885" s="33"/>
    </row>
    <row r="886" spans="2:8" s="1" customFormat="1" ht="16.95" customHeight="1">
      <c r="B886" s="33"/>
      <c r="C886" s="207" t="s">
        <v>4964</v>
      </c>
      <c r="H886" s="33"/>
    </row>
    <row r="887" spans="2:8" s="1" customFormat="1" ht="16.95" customHeight="1">
      <c r="B887" s="33"/>
      <c r="C887" s="208" t="s">
        <v>2319</v>
      </c>
      <c r="D887" s="208" t="s">
        <v>2320</v>
      </c>
      <c r="E887" s="18" t="s">
        <v>142</v>
      </c>
      <c r="F887" s="209">
        <v>19.681999999999999</v>
      </c>
      <c r="H887" s="33"/>
    </row>
    <row r="888" spans="2:8" s="1" customFormat="1" ht="20.399999999999999">
      <c r="B888" s="33"/>
      <c r="C888" s="208" t="s">
        <v>2303</v>
      </c>
      <c r="D888" s="208" t="s">
        <v>5025</v>
      </c>
      <c r="E888" s="18" t="s">
        <v>142</v>
      </c>
      <c r="F888" s="209">
        <v>36.316000000000003</v>
      </c>
      <c r="H888" s="33"/>
    </row>
    <row r="889" spans="2:8" s="1" customFormat="1" ht="16.95" customHeight="1">
      <c r="B889" s="33"/>
      <c r="C889" s="208" t="s">
        <v>2493</v>
      </c>
      <c r="D889" s="208" t="s">
        <v>5026</v>
      </c>
      <c r="E889" s="18" t="s">
        <v>142</v>
      </c>
      <c r="F889" s="209">
        <v>34.073999999999998</v>
      </c>
      <c r="H889" s="33"/>
    </row>
    <row r="890" spans="2:8" s="1" customFormat="1" ht="16.95" customHeight="1">
      <c r="B890" s="33"/>
      <c r="C890" s="203" t="s">
        <v>860</v>
      </c>
      <c r="D890" s="204" t="s">
        <v>861</v>
      </c>
      <c r="E890" s="205" t="s">
        <v>142</v>
      </c>
      <c r="F890" s="206">
        <v>1.518</v>
      </c>
      <c r="H890" s="33"/>
    </row>
    <row r="891" spans="2:8" s="1" customFormat="1" ht="16.95" customHeight="1">
      <c r="B891" s="33"/>
      <c r="C891" s="208" t="s">
        <v>19</v>
      </c>
      <c r="D891" s="208" t="s">
        <v>2452</v>
      </c>
      <c r="E891" s="18" t="s">
        <v>19</v>
      </c>
      <c r="F891" s="209">
        <v>0</v>
      </c>
      <c r="H891" s="33"/>
    </row>
    <row r="892" spans="2:8" s="1" customFormat="1" ht="16.95" customHeight="1">
      <c r="B892" s="33"/>
      <c r="C892" s="208" t="s">
        <v>19</v>
      </c>
      <c r="D892" s="208" t="s">
        <v>2453</v>
      </c>
      <c r="E892" s="18" t="s">
        <v>19</v>
      </c>
      <c r="F892" s="209">
        <v>1.472</v>
      </c>
      <c r="H892" s="33"/>
    </row>
    <row r="893" spans="2:8" s="1" customFormat="1" ht="16.95" customHeight="1">
      <c r="B893" s="33"/>
      <c r="C893" s="208" t="s">
        <v>19</v>
      </c>
      <c r="D893" s="208" t="s">
        <v>2454</v>
      </c>
      <c r="E893" s="18" t="s">
        <v>19</v>
      </c>
      <c r="F893" s="209">
        <v>4.5999999999999999E-2</v>
      </c>
      <c r="H893" s="33"/>
    </row>
    <row r="894" spans="2:8" s="1" customFormat="1" ht="16.95" customHeight="1">
      <c r="B894" s="33"/>
      <c r="C894" s="208" t="s">
        <v>860</v>
      </c>
      <c r="D894" s="208" t="s">
        <v>207</v>
      </c>
      <c r="E894" s="18" t="s">
        <v>19</v>
      </c>
      <c r="F894" s="209">
        <v>1.518</v>
      </c>
      <c r="H894" s="33"/>
    </row>
    <row r="895" spans="2:8" s="1" customFormat="1" ht="16.95" customHeight="1">
      <c r="B895" s="33"/>
      <c r="C895" s="207" t="s">
        <v>4964</v>
      </c>
      <c r="H895" s="33"/>
    </row>
    <row r="896" spans="2:8" s="1" customFormat="1" ht="16.95" customHeight="1">
      <c r="B896" s="33"/>
      <c r="C896" s="208" t="s">
        <v>2449</v>
      </c>
      <c r="D896" s="208" t="s">
        <v>2450</v>
      </c>
      <c r="E896" s="18" t="s">
        <v>142</v>
      </c>
      <c r="F896" s="209">
        <v>1.518</v>
      </c>
      <c r="H896" s="33"/>
    </row>
    <row r="897" spans="2:8" s="1" customFormat="1" ht="16.95" customHeight="1">
      <c r="B897" s="33"/>
      <c r="C897" s="208" t="s">
        <v>2493</v>
      </c>
      <c r="D897" s="208" t="s">
        <v>5026</v>
      </c>
      <c r="E897" s="18" t="s">
        <v>142</v>
      </c>
      <c r="F897" s="209">
        <v>34.073999999999998</v>
      </c>
      <c r="H897" s="33"/>
    </row>
    <row r="898" spans="2:8" s="1" customFormat="1" ht="16.95" customHeight="1">
      <c r="B898" s="33"/>
      <c r="C898" s="203" t="s">
        <v>854</v>
      </c>
      <c r="D898" s="204" t="s">
        <v>855</v>
      </c>
      <c r="E898" s="205" t="s">
        <v>142</v>
      </c>
      <c r="F898" s="206">
        <v>2.9649999999999999</v>
      </c>
      <c r="H898" s="33"/>
    </row>
    <row r="899" spans="2:8" s="1" customFormat="1" ht="16.95" customHeight="1">
      <c r="B899" s="33"/>
      <c r="C899" s="208" t="s">
        <v>19</v>
      </c>
      <c r="D899" s="208" t="s">
        <v>2335</v>
      </c>
      <c r="E899" s="18" t="s">
        <v>19</v>
      </c>
      <c r="F899" s="209">
        <v>0</v>
      </c>
      <c r="H899" s="33"/>
    </row>
    <row r="900" spans="2:8" s="1" customFormat="1" ht="16.95" customHeight="1">
      <c r="B900" s="33"/>
      <c r="C900" s="208" t="s">
        <v>19</v>
      </c>
      <c r="D900" s="208" t="s">
        <v>2344</v>
      </c>
      <c r="E900" s="18" t="s">
        <v>19</v>
      </c>
      <c r="F900" s="209">
        <v>0.30399999999999999</v>
      </c>
      <c r="H900" s="33"/>
    </row>
    <row r="901" spans="2:8" s="1" customFormat="1" ht="16.95" customHeight="1">
      <c r="B901" s="33"/>
      <c r="C901" s="208" t="s">
        <v>19</v>
      </c>
      <c r="D901" s="208" t="s">
        <v>2345</v>
      </c>
      <c r="E901" s="18" t="s">
        <v>19</v>
      </c>
      <c r="F901" s="209">
        <v>0.65500000000000003</v>
      </c>
      <c r="H901" s="33"/>
    </row>
    <row r="902" spans="2:8" s="1" customFormat="1" ht="16.95" customHeight="1">
      <c r="B902" s="33"/>
      <c r="C902" s="208" t="s">
        <v>19</v>
      </c>
      <c r="D902" s="208" t="s">
        <v>2346</v>
      </c>
      <c r="E902" s="18" t="s">
        <v>19</v>
      </c>
      <c r="F902" s="209">
        <v>1.968</v>
      </c>
      <c r="H902" s="33"/>
    </row>
    <row r="903" spans="2:8" s="1" customFormat="1" ht="16.95" customHeight="1">
      <c r="B903" s="33"/>
      <c r="C903" s="208" t="s">
        <v>19</v>
      </c>
      <c r="D903" s="208" t="s">
        <v>2347</v>
      </c>
      <c r="E903" s="18" t="s">
        <v>19</v>
      </c>
      <c r="F903" s="209">
        <v>3.7999999999999999E-2</v>
      </c>
      <c r="H903" s="33"/>
    </row>
    <row r="904" spans="2:8" s="1" customFormat="1" ht="16.95" customHeight="1">
      <c r="B904" s="33"/>
      <c r="C904" s="208" t="s">
        <v>854</v>
      </c>
      <c r="D904" s="208" t="s">
        <v>207</v>
      </c>
      <c r="E904" s="18" t="s">
        <v>19</v>
      </c>
      <c r="F904" s="209">
        <v>2.9649999999999999</v>
      </c>
      <c r="H904" s="33"/>
    </row>
    <row r="905" spans="2:8" s="1" customFormat="1" ht="16.95" customHeight="1">
      <c r="B905" s="33"/>
      <c r="C905" s="207" t="s">
        <v>4964</v>
      </c>
      <c r="H905" s="33"/>
    </row>
    <row r="906" spans="2:8" s="1" customFormat="1" ht="16.95" customHeight="1">
      <c r="B906" s="33"/>
      <c r="C906" s="208" t="s">
        <v>2341</v>
      </c>
      <c r="D906" s="208" t="s">
        <v>2342</v>
      </c>
      <c r="E906" s="18" t="s">
        <v>142</v>
      </c>
      <c r="F906" s="209">
        <v>2.9649999999999999</v>
      </c>
      <c r="H906" s="33"/>
    </row>
    <row r="907" spans="2:8" s="1" customFormat="1" ht="20.399999999999999">
      <c r="B907" s="33"/>
      <c r="C907" s="208" t="s">
        <v>2303</v>
      </c>
      <c r="D907" s="208" t="s">
        <v>5025</v>
      </c>
      <c r="E907" s="18" t="s">
        <v>142</v>
      </c>
      <c r="F907" s="209">
        <v>36.316000000000003</v>
      </c>
      <c r="H907" s="33"/>
    </row>
    <row r="908" spans="2:8" s="1" customFormat="1" ht="16.95" customHeight="1">
      <c r="B908" s="33"/>
      <c r="C908" s="208" t="s">
        <v>2493</v>
      </c>
      <c r="D908" s="208" t="s">
        <v>5026</v>
      </c>
      <c r="E908" s="18" t="s">
        <v>142</v>
      </c>
      <c r="F908" s="209">
        <v>34.073999999999998</v>
      </c>
      <c r="H908" s="33"/>
    </row>
    <row r="909" spans="2:8" s="1" customFormat="1" ht="16.95" customHeight="1">
      <c r="B909" s="33"/>
      <c r="C909" s="203" t="s">
        <v>851</v>
      </c>
      <c r="D909" s="204" t="s">
        <v>852</v>
      </c>
      <c r="E909" s="205" t="s">
        <v>142</v>
      </c>
      <c r="F909" s="206">
        <v>4.4249999999999998</v>
      </c>
      <c r="H909" s="33"/>
    </row>
    <row r="910" spans="2:8" s="1" customFormat="1" ht="16.95" customHeight="1">
      <c r="B910" s="33"/>
      <c r="C910" s="208" t="s">
        <v>19</v>
      </c>
      <c r="D910" s="208" t="s">
        <v>2335</v>
      </c>
      <c r="E910" s="18" t="s">
        <v>19</v>
      </c>
      <c r="F910" s="209">
        <v>0</v>
      </c>
      <c r="H910" s="33"/>
    </row>
    <row r="911" spans="2:8" s="1" customFormat="1" ht="16.95" customHeight="1">
      <c r="B911" s="33"/>
      <c r="C911" s="208" t="s">
        <v>19</v>
      </c>
      <c r="D911" s="208" t="s">
        <v>2361</v>
      </c>
      <c r="E911" s="18" t="s">
        <v>19</v>
      </c>
      <c r="F911" s="209">
        <v>0.20200000000000001</v>
      </c>
      <c r="H911" s="33"/>
    </row>
    <row r="912" spans="2:8" s="1" customFormat="1" ht="16.95" customHeight="1">
      <c r="B912" s="33"/>
      <c r="C912" s="208" t="s">
        <v>19</v>
      </c>
      <c r="D912" s="208" t="s">
        <v>2362</v>
      </c>
      <c r="E912" s="18" t="s">
        <v>19</v>
      </c>
      <c r="F912" s="209">
        <v>4.093</v>
      </c>
      <c r="H912" s="33"/>
    </row>
    <row r="913" spans="2:8" s="1" customFormat="1" ht="16.95" customHeight="1">
      <c r="B913" s="33"/>
      <c r="C913" s="208" t="s">
        <v>19</v>
      </c>
      <c r="D913" s="208" t="s">
        <v>2363</v>
      </c>
      <c r="E913" s="18" t="s">
        <v>19</v>
      </c>
      <c r="F913" s="209">
        <v>0.13</v>
      </c>
      <c r="H913" s="33"/>
    </row>
    <row r="914" spans="2:8" s="1" customFormat="1" ht="16.95" customHeight="1">
      <c r="B914" s="33"/>
      <c r="C914" s="208" t="s">
        <v>851</v>
      </c>
      <c r="D914" s="208" t="s">
        <v>207</v>
      </c>
      <c r="E914" s="18" t="s">
        <v>19</v>
      </c>
      <c r="F914" s="209">
        <v>4.4249999999999998</v>
      </c>
      <c r="H914" s="33"/>
    </row>
    <row r="915" spans="2:8" s="1" customFormat="1" ht="16.95" customHeight="1">
      <c r="B915" s="33"/>
      <c r="C915" s="207" t="s">
        <v>4964</v>
      </c>
      <c r="H915" s="33"/>
    </row>
    <row r="916" spans="2:8" s="1" customFormat="1" ht="16.95" customHeight="1">
      <c r="B916" s="33"/>
      <c r="C916" s="208" t="s">
        <v>2358</v>
      </c>
      <c r="D916" s="208" t="s">
        <v>2359</v>
      </c>
      <c r="E916" s="18" t="s">
        <v>142</v>
      </c>
      <c r="F916" s="209">
        <v>4.4249999999999998</v>
      </c>
      <c r="H916" s="33"/>
    </row>
    <row r="917" spans="2:8" s="1" customFormat="1" ht="20.399999999999999">
      <c r="B917" s="33"/>
      <c r="C917" s="208" t="s">
        <v>2303</v>
      </c>
      <c r="D917" s="208" t="s">
        <v>5025</v>
      </c>
      <c r="E917" s="18" t="s">
        <v>142</v>
      </c>
      <c r="F917" s="209">
        <v>36.316000000000003</v>
      </c>
      <c r="H917" s="33"/>
    </row>
    <row r="918" spans="2:8" s="1" customFormat="1" ht="16.95" customHeight="1">
      <c r="B918" s="33"/>
      <c r="C918" s="208" t="s">
        <v>2493</v>
      </c>
      <c r="D918" s="208" t="s">
        <v>5026</v>
      </c>
      <c r="E918" s="18" t="s">
        <v>142</v>
      </c>
      <c r="F918" s="209">
        <v>34.073999999999998</v>
      </c>
      <c r="H918" s="33"/>
    </row>
    <row r="919" spans="2:8" s="1" customFormat="1" ht="16.95" customHeight="1">
      <c r="B919" s="33"/>
      <c r="C919" s="203" t="s">
        <v>848</v>
      </c>
      <c r="D919" s="204" t="s">
        <v>849</v>
      </c>
      <c r="E919" s="205" t="s">
        <v>142</v>
      </c>
      <c r="F919" s="206">
        <v>0.53800000000000003</v>
      </c>
      <c r="H919" s="33"/>
    </row>
    <row r="920" spans="2:8" s="1" customFormat="1" ht="16.95" customHeight="1">
      <c r="B920" s="33"/>
      <c r="C920" s="208" t="s">
        <v>19</v>
      </c>
      <c r="D920" s="208" t="s">
        <v>2335</v>
      </c>
      <c r="E920" s="18" t="s">
        <v>19</v>
      </c>
      <c r="F920" s="209">
        <v>0</v>
      </c>
      <c r="H920" s="33"/>
    </row>
    <row r="921" spans="2:8" s="1" customFormat="1" ht="16.95" customHeight="1">
      <c r="B921" s="33"/>
      <c r="C921" s="208" t="s">
        <v>19</v>
      </c>
      <c r="D921" s="208" t="s">
        <v>2375</v>
      </c>
      <c r="E921" s="18" t="s">
        <v>19</v>
      </c>
      <c r="F921" s="209">
        <v>0.53800000000000003</v>
      </c>
      <c r="H921" s="33"/>
    </row>
    <row r="922" spans="2:8" s="1" customFormat="1" ht="16.95" customHeight="1">
      <c r="B922" s="33"/>
      <c r="C922" s="208" t="s">
        <v>848</v>
      </c>
      <c r="D922" s="208" t="s">
        <v>207</v>
      </c>
      <c r="E922" s="18" t="s">
        <v>19</v>
      </c>
      <c r="F922" s="209">
        <v>0.53800000000000003</v>
      </c>
      <c r="H922" s="33"/>
    </row>
    <row r="923" spans="2:8" s="1" customFormat="1" ht="16.95" customHeight="1">
      <c r="B923" s="33"/>
      <c r="C923" s="207" t="s">
        <v>4964</v>
      </c>
      <c r="H923" s="33"/>
    </row>
    <row r="924" spans="2:8" s="1" customFormat="1" ht="16.95" customHeight="1">
      <c r="B924" s="33"/>
      <c r="C924" s="208" t="s">
        <v>2372</v>
      </c>
      <c r="D924" s="208" t="s">
        <v>2373</v>
      </c>
      <c r="E924" s="18" t="s">
        <v>142</v>
      </c>
      <c r="F924" s="209">
        <v>0.53800000000000003</v>
      </c>
      <c r="H924" s="33"/>
    </row>
    <row r="925" spans="2:8" s="1" customFormat="1" ht="20.399999999999999">
      <c r="B925" s="33"/>
      <c r="C925" s="208" t="s">
        <v>2303</v>
      </c>
      <c r="D925" s="208" t="s">
        <v>5025</v>
      </c>
      <c r="E925" s="18" t="s">
        <v>142</v>
      </c>
      <c r="F925" s="209">
        <v>36.316000000000003</v>
      </c>
      <c r="H925" s="33"/>
    </row>
    <row r="926" spans="2:8" s="1" customFormat="1" ht="16.95" customHeight="1">
      <c r="B926" s="33"/>
      <c r="C926" s="208" t="s">
        <v>2493</v>
      </c>
      <c r="D926" s="208" t="s">
        <v>5026</v>
      </c>
      <c r="E926" s="18" t="s">
        <v>142</v>
      </c>
      <c r="F926" s="209">
        <v>34.073999999999998</v>
      </c>
      <c r="H926" s="33"/>
    </row>
    <row r="927" spans="2:8" s="1" customFormat="1" ht="16.95" customHeight="1">
      <c r="B927" s="33"/>
      <c r="C927" s="203" t="s">
        <v>845</v>
      </c>
      <c r="D927" s="204" t="s">
        <v>846</v>
      </c>
      <c r="E927" s="205" t="s">
        <v>142</v>
      </c>
      <c r="F927" s="206">
        <v>2.4340000000000002</v>
      </c>
      <c r="H927" s="33"/>
    </row>
    <row r="928" spans="2:8" s="1" customFormat="1" ht="16.95" customHeight="1">
      <c r="B928" s="33"/>
      <c r="C928" s="208" t="s">
        <v>19</v>
      </c>
      <c r="D928" s="208" t="s">
        <v>2335</v>
      </c>
      <c r="E928" s="18" t="s">
        <v>19</v>
      </c>
      <c r="F928" s="209">
        <v>0</v>
      </c>
      <c r="H928" s="33"/>
    </row>
    <row r="929" spans="2:8" s="1" customFormat="1" ht="16.95" customHeight="1">
      <c r="B929" s="33"/>
      <c r="C929" s="208" t="s">
        <v>19</v>
      </c>
      <c r="D929" s="208" t="s">
        <v>2387</v>
      </c>
      <c r="E929" s="18" t="s">
        <v>19</v>
      </c>
      <c r="F929" s="209">
        <v>2.4340000000000002</v>
      </c>
      <c r="H929" s="33"/>
    </row>
    <row r="930" spans="2:8" s="1" customFormat="1" ht="16.95" customHeight="1">
      <c r="B930" s="33"/>
      <c r="C930" s="208" t="s">
        <v>845</v>
      </c>
      <c r="D930" s="208" t="s">
        <v>207</v>
      </c>
      <c r="E930" s="18" t="s">
        <v>19</v>
      </c>
      <c r="F930" s="209">
        <v>2.4340000000000002</v>
      </c>
      <c r="H930" s="33"/>
    </row>
    <row r="931" spans="2:8" s="1" customFormat="1" ht="16.95" customHeight="1">
      <c r="B931" s="33"/>
      <c r="C931" s="207" t="s">
        <v>4964</v>
      </c>
      <c r="H931" s="33"/>
    </row>
    <row r="932" spans="2:8" s="1" customFormat="1" ht="16.95" customHeight="1">
      <c r="B932" s="33"/>
      <c r="C932" s="208" t="s">
        <v>2384</v>
      </c>
      <c r="D932" s="208" t="s">
        <v>2385</v>
      </c>
      <c r="E932" s="18" t="s">
        <v>142</v>
      </c>
      <c r="F932" s="209">
        <v>2.4340000000000002</v>
      </c>
      <c r="H932" s="33"/>
    </row>
    <row r="933" spans="2:8" s="1" customFormat="1" ht="20.399999999999999">
      <c r="B933" s="33"/>
      <c r="C933" s="208" t="s">
        <v>2303</v>
      </c>
      <c r="D933" s="208" t="s">
        <v>5025</v>
      </c>
      <c r="E933" s="18" t="s">
        <v>142</v>
      </c>
      <c r="F933" s="209">
        <v>36.316000000000003</v>
      </c>
      <c r="H933" s="33"/>
    </row>
    <row r="934" spans="2:8" s="1" customFormat="1" ht="16.95" customHeight="1">
      <c r="B934" s="33"/>
      <c r="C934" s="208" t="s">
        <v>2493</v>
      </c>
      <c r="D934" s="208" t="s">
        <v>5026</v>
      </c>
      <c r="E934" s="18" t="s">
        <v>142</v>
      </c>
      <c r="F934" s="209">
        <v>34.073999999999998</v>
      </c>
      <c r="H934" s="33"/>
    </row>
    <row r="935" spans="2:8" s="1" customFormat="1" ht="16.95" customHeight="1">
      <c r="B935" s="33"/>
      <c r="C935" s="203" t="s">
        <v>867</v>
      </c>
      <c r="D935" s="204" t="s">
        <v>868</v>
      </c>
      <c r="E935" s="205" t="s">
        <v>138</v>
      </c>
      <c r="F935" s="206">
        <v>476.24</v>
      </c>
      <c r="H935" s="33"/>
    </row>
    <row r="936" spans="2:8" s="1" customFormat="1" ht="16.95" customHeight="1">
      <c r="B936" s="33"/>
      <c r="C936" s="208" t="s">
        <v>19</v>
      </c>
      <c r="D936" s="208" t="s">
        <v>2419</v>
      </c>
      <c r="E936" s="18" t="s">
        <v>19</v>
      </c>
      <c r="F936" s="209">
        <v>0</v>
      </c>
      <c r="H936" s="33"/>
    </row>
    <row r="937" spans="2:8" s="1" customFormat="1" ht="16.95" customHeight="1">
      <c r="B937" s="33"/>
      <c r="C937" s="208" t="s">
        <v>19</v>
      </c>
      <c r="D937" s="208" t="s">
        <v>1658</v>
      </c>
      <c r="E937" s="18" t="s">
        <v>19</v>
      </c>
      <c r="F937" s="209">
        <v>0</v>
      </c>
      <c r="H937" s="33"/>
    </row>
    <row r="938" spans="2:8" s="1" customFormat="1" ht="16.95" customHeight="1">
      <c r="B938" s="33"/>
      <c r="C938" s="208" t="s">
        <v>19</v>
      </c>
      <c r="D938" s="208" t="s">
        <v>2424</v>
      </c>
      <c r="E938" s="18" t="s">
        <v>19</v>
      </c>
      <c r="F938" s="209">
        <v>460.04</v>
      </c>
      <c r="H938" s="33"/>
    </row>
    <row r="939" spans="2:8" s="1" customFormat="1" ht="16.95" customHeight="1">
      <c r="B939" s="33"/>
      <c r="C939" s="208" t="s">
        <v>19</v>
      </c>
      <c r="D939" s="208" t="s">
        <v>2422</v>
      </c>
      <c r="E939" s="18" t="s">
        <v>19</v>
      </c>
      <c r="F939" s="209">
        <v>16.2</v>
      </c>
      <c r="H939" s="33"/>
    </row>
    <row r="940" spans="2:8" s="1" customFormat="1" ht="16.95" customHeight="1">
      <c r="B940" s="33"/>
      <c r="C940" s="208" t="s">
        <v>867</v>
      </c>
      <c r="D940" s="208" t="s">
        <v>207</v>
      </c>
      <c r="E940" s="18" t="s">
        <v>19</v>
      </c>
      <c r="F940" s="209">
        <v>476.24</v>
      </c>
      <c r="H940" s="33"/>
    </row>
    <row r="941" spans="2:8" s="1" customFormat="1" ht="16.95" customHeight="1">
      <c r="B941" s="33"/>
      <c r="C941" s="207" t="s">
        <v>4964</v>
      </c>
      <c r="H941" s="33"/>
    </row>
    <row r="942" spans="2:8" s="1" customFormat="1" ht="16.95" customHeight="1">
      <c r="B942" s="33"/>
      <c r="C942" s="208" t="s">
        <v>2720</v>
      </c>
      <c r="D942" s="208" t="s">
        <v>868</v>
      </c>
      <c r="E942" s="18" t="s">
        <v>138</v>
      </c>
      <c r="F942" s="209">
        <v>476.24</v>
      </c>
      <c r="H942" s="33"/>
    </row>
    <row r="943" spans="2:8" s="1" customFormat="1" ht="16.95" customHeight="1">
      <c r="B943" s="33"/>
      <c r="C943" s="208" t="s">
        <v>2765</v>
      </c>
      <c r="D943" s="208" t="s">
        <v>5045</v>
      </c>
      <c r="E943" s="18" t="s">
        <v>248</v>
      </c>
      <c r="F943" s="209">
        <v>952.48</v>
      </c>
      <c r="H943" s="33"/>
    </row>
    <row r="944" spans="2:8" s="1" customFormat="1" ht="20.399999999999999">
      <c r="B944" s="33"/>
      <c r="C944" s="208" t="s">
        <v>2864</v>
      </c>
      <c r="D944" s="208" t="s">
        <v>5046</v>
      </c>
      <c r="E944" s="18" t="s">
        <v>138</v>
      </c>
      <c r="F944" s="209">
        <v>952.48</v>
      </c>
      <c r="H944" s="33"/>
    </row>
    <row r="945" spans="2:8" s="1" customFormat="1" ht="20.399999999999999">
      <c r="B945" s="33"/>
      <c r="C945" s="208" t="s">
        <v>2859</v>
      </c>
      <c r="D945" s="208" t="s">
        <v>2860</v>
      </c>
      <c r="E945" s="18" t="s">
        <v>138</v>
      </c>
      <c r="F945" s="209">
        <v>523.86400000000003</v>
      </c>
      <c r="H945" s="33"/>
    </row>
    <row r="946" spans="2:8" s="1" customFormat="1" ht="20.399999999999999">
      <c r="B946" s="33"/>
      <c r="C946" s="208" t="s">
        <v>2874</v>
      </c>
      <c r="D946" s="208" t="s">
        <v>2875</v>
      </c>
      <c r="E946" s="18" t="s">
        <v>138</v>
      </c>
      <c r="F946" s="209">
        <v>523.86400000000003</v>
      </c>
      <c r="H946" s="33"/>
    </row>
    <row r="947" spans="2:8" s="1" customFormat="1" ht="16.95" customHeight="1">
      <c r="B947" s="33"/>
      <c r="C947" s="203" t="s">
        <v>956</v>
      </c>
      <c r="D947" s="204" t="s">
        <v>957</v>
      </c>
      <c r="E947" s="205" t="s">
        <v>138</v>
      </c>
      <c r="F947" s="206">
        <v>51.256</v>
      </c>
      <c r="H947" s="33"/>
    </row>
    <row r="948" spans="2:8" s="1" customFormat="1" ht="16.95" customHeight="1">
      <c r="B948" s="33"/>
      <c r="C948" s="208" t="s">
        <v>19</v>
      </c>
      <c r="D948" s="208" t="s">
        <v>1247</v>
      </c>
      <c r="E948" s="18" t="s">
        <v>19</v>
      </c>
      <c r="F948" s="209">
        <v>0</v>
      </c>
      <c r="H948" s="33"/>
    </row>
    <row r="949" spans="2:8" s="1" customFormat="1" ht="16.95" customHeight="1">
      <c r="B949" s="33"/>
      <c r="C949" s="208" t="s">
        <v>19</v>
      </c>
      <c r="D949" s="208" t="s">
        <v>1530</v>
      </c>
      <c r="E949" s="18" t="s">
        <v>19</v>
      </c>
      <c r="F949" s="209">
        <v>0</v>
      </c>
      <c r="H949" s="33"/>
    </row>
    <row r="950" spans="2:8" s="1" customFormat="1" ht="16.95" customHeight="1">
      <c r="B950" s="33"/>
      <c r="C950" s="208" t="s">
        <v>19</v>
      </c>
      <c r="D950" s="208" t="s">
        <v>1727</v>
      </c>
      <c r="E950" s="18" t="s">
        <v>19</v>
      </c>
      <c r="F950" s="209">
        <v>0</v>
      </c>
      <c r="H950" s="33"/>
    </row>
    <row r="951" spans="2:8" s="1" customFormat="1" ht="16.95" customHeight="1">
      <c r="B951" s="33"/>
      <c r="C951" s="208" t="s">
        <v>19</v>
      </c>
      <c r="D951" s="208" t="s">
        <v>1955</v>
      </c>
      <c r="E951" s="18" t="s">
        <v>19</v>
      </c>
      <c r="F951" s="209">
        <v>51.256</v>
      </c>
      <c r="H951" s="33"/>
    </row>
    <row r="952" spans="2:8" s="1" customFormat="1" ht="16.95" customHeight="1">
      <c r="B952" s="33"/>
      <c r="C952" s="208" t="s">
        <v>956</v>
      </c>
      <c r="D952" s="208" t="s">
        <v>204</v>
      </c>
      <c r="E952" s="18" t="s">
        <v>19</v>
      </c>
      <c r="F952" s="209">
        <v>51.256</v>
      </c>
      <c r="H952" s="33"/>
    </row>
    <row r="953" spans="2:8" s="1" customFormat="1" ht="16.95" customHeight="1">
      <c r="B953" s="33"/>
      <c r="C953" s="207" t="s">
        <v>4964</v>
      </c>
      <c r="H953" s="33"/>
    </row>
    <row r="954" spans="2:8" s="1" customFormat="1" ht="16.95" customHeight="1">
      <c r="B954" s="33"/>
      <c r="C954" s="208" t="s">
        <v>1948</v>
      </c>
      <c r="D954" s="208" t="s">
        <v>948</v>
      </c>
      <c r="E954" s="18" t="s">
        <v>138</v>
      </c>
      <c r="F954" s="209">
        <v>245.31899999999999</v>
      </c>
      <c r="H954" s="33"/>
    </row>
    <row r="955" spans="2:8" s="1" customFormat="1" ht="20.399999999999999">
      <c r="B955" s="33"/>
      <c r="C955" s="208" t="s">
        <v>2024</v>
      </c>
      <c r="D955" s="208" t="s">
        <v>5047</v>
      </c>
      <c r="E955" s="18" t="s">
        <v>138</v>
      </c>
      <c r="F955" s="209">
        <v>51.256</v>
      </c>
      <c r="H955" s="33"/>
    </row>
    <row r="956" spans="2:8" s="1" customFormat="1" ht="16.95" customHeight="1">
      <c r="B956" s="33"/>
      <c r="C956" s="208" t="s">
        <v>2034</v>
      </c>
      <c r="D956" s="208" t="s">
        <v>5048</v>
      </c>
      <c r="E956" s="18" t="s">
        <v>138</v>
      </c>
      <c r="F956" s="209">
        <v>51.256</v>
      </c>
      <c r="H956" s="33"/>
    </row>
    <row r="957" spans="2:8" s="1" customFormat="1" ht="16.95" customHeight="1">
      <c r="B957" s="33"/>
      <c r="C957" s="208" t="s">
        <v>2159</v>
      </c>
      <c r="D957" s="208" t="s">
        <v>5049</v>
      </c>
      <c r="E957" s="18" t="s">
        <v>138</v>
      </c>
      <c r="F957" s="209">
        <v>51.256</v>
      </c>
      <c r="H957" s="33"/>
    </row>
    <row r="958" spans="2:8" s="1" customFormat="1" ht="20.399999999999999">
      <c r="B958" s="33"/>
      <c r="C958" s="208" t="s">
        <v>2169</v>
      </c>
      <c r="D958" s="208" t="s">
        <v>5050</v>
      </c>
      <c r="E958" s="18" t="s">
        <v>138</v>
      </c>
      <c r="F958" s="209">
        <v>51.256</v>
      </c>
      <c r="H958" s="33"/>
    </row>
    <row r="959" spans="2:8" s="1" customFormat="1" ht="16.95" customHeight="1">
      <c r="B959" s="33"/>
      <c r="C959" s="208" t="s">
        <v>2174</v>
      </c>
      <c r="D959" s="208" t="s">
        <v>2175</v>
      </c>
      <c r="E959" s="18" t="s">
        <v>142</v>
      </c>
      <c r="F959" s="209">
        <v>1.2809999999999999</v>
      </c>
      <c r="H959" s="33"/>
    </row>
    <row r="960" spans="2:8" s="1" customFormat="1" ht="24">
      <c r="B960" s="33"/>
      <c r="C960" s="203" t="s">
        <v>864</v>
      </c>
      <c r="D960" s="204" t="s">
        <v>865</v>
      </c>
      <c r="E960" s="205" t="s">
        <v>138</v>
      </c>
      <c r="F960" s="206">
        <v>30.71</v>
      </c>
      <c r="H960" s="33"/>
    </row>
    <row r="961" spans="2:8" s="1" customFormat="1" ht="16.95" customHeight="1">
      <c r="B961" s="33"/>
      <c r="C961" s="208" t="s">
        <v>19</v>
      </c>
      <c r="D961" s="208" t="s">
        <v>1697</v>
      </c>
      <c r="E961" s="18" t="s">
        <v>19</v>
      </c>
      <c r="F961" s="209">
        <v>0</v>
      </c>
      <c r="H961" s="33"/>
    </row>
    <row r="962" spans="2:8" s="1" customFormat="1" ht="16.95" customHeight="1">
      <c r="B962" s="33"/>
      <c r="C962" s="208" t="s">
        <v>19</v>
      </c>
      <c r="D962" s="208" t="s">
        <v>2718</v>
      </c>
      <c r="E962" s="18" t="s">
        <v>19</v>
      </c>
      <c r="F962" s="209">
        <v>30.71</v>
      </c>
      <c r="H962" s="33"/>
    </row>
    <row r="963" spans="2:8" s="1" customFormat="1" ht="16.95" customHeight="1">
      <c r="B963" s="33"/>
      <c r="C963" s="208" t="s">
        <v>864</v>
      </c>
      <c r="D963" s="208" t="s">
        <v>207</v>
      </c>
      <c r="E963" s="18" t="s">
        <v>19</v>
      </c>
      <c r="F963" s="209">
        <v>30.71</v>
      </c>
      <c r="H963" s="33"/>
    </row>
    <row r="964" spans="2:8" s="1" customFormat="1" ht="16.95" customHeight="1">
      <c r="B964" s="33"/>
      <c r="C964" s="207" t="s">
        <v>4964</v>
      </c>
      <c r="H964" s="33"/>
    </row>
    <row r="965" spans="2:8" s="1" customFormat="1" ht="16.95" customHeight="1">
      <c r="B965" s="33"/>
      <c r="C965" s="208" t="s">
        <v>2714</v>
      </c>
      <c r="D965" s="208" t="s">
        <v>865</v>
      </c>
      <c r="E965" s="18" t="s">
        <v>138</v>
      </c>
      <c r="F965" s="209">
        <v>30.71</v>
      </c>
      <c r="H965" s="33"/>
    </row>
    <row r="966" spans="2:8" s="1" customFormat="1" ht="20.399999999999999">
      <c r="B966" s="33"/>
      <c r="C966" s="208" t="s">
        <v>2854</v>
      </c>
      <c r="D966" s="208" t="s">
        <v>5051</v>
      </c>
      <c r="E966" s="18" t="s">
        <v>138</v>
      </c>
      <c r="F966" s="209">
        <v>30.71</v>
      </c>
      <c r="H966" s="33"/>
    </row>
    <row r="967" spans="2:8" s="1" customFormat="1" ht="20.399999999999999">
      <c r="B967" s="33"/>
      <c r="C967" s="208" t="s">
        <v>2859</v>
      </c>
      <c r="D967" s="208" t="s">
        <v>2860</v>
      </c>
      <c r="E967" s="18" t="s">
        <v>138</v>
      </c>
      <c r="F967" s="209">
        <v>33.780999999999999</v>
      </c>
      <c r="H967" s="33"/>
    </row>
    <row r="968" spans="2:8" s="1" customFormat="1" ht="16.95" customHeight="1">
      <c r="B968" s="33"/>
      <c r="C968" s="203" t="s">
        <v>1427</v>
      </c>
      <c r="D968" s="204" t="s">
        <v>5052</v>
      </c>
      <c r="E968" s="205" t="s">
        <v>5053</v>
      </c>
      <c r="F968" s="206">
        <v>100.92400000000001</v>
      </c>
      <c r="H968" s="33"/>
    </row>
    <row r="969" spans="2:8" s="1" customFormat="1" ht="16.95" customHeight="1">
      <c r="B969" s="33"/>
      <c r="C969" s="208" t="s">
        <v>19</v>
      </c>
      <c r="D969" s="208" t="s">
        <v>251</v>
      </c>
      <c r="E969" s="18" t="s">
        <v>19</v>
      </c>
      <c r="F969" s="209">
        <v>0</v>
      </c>
      <c r="H969" s="33"/>
    </row>
    <row r="970" spans="2:8" s="1" customFormat="1" ht="16.95" customHeight="1">
      <c r="B970" s="33"/>
      <c r="C970" s="208" t="s">
        <v>19</v>
      </c>
      <c r="D970" s="208" t="s">
        <v>1083</v>
      </c>
      <c r="E970" s="18" t="s">
        <v>19</v>
      </c>
      <c r="F970" s="209">
        <v>0</v>
      </c>
      <c r="H970" s="33"/>
    </row>
    <row r="971" spans="2:8" s="1" customFormat="1" ht="16.95" customHeight="1">
      <c r="B971" s="33"/>
      <c r="C971" s="208" t="s">
        <v>19</v>
      </c>
      <c r="D971" s="208" t="s">
        <v>1417</v>
      </c>
      <c r="E971" s="18" t="s">
        <v>19</v>
      </c>
      <c r="F971" s="209">
        <v>5.875</v>
      </c>
      <c r="H971" s="33"/>
    </row>
    <row r="972" spans="2:8" s="1" customFormat="1" ht="16.95" customHeight="1">
      <c r="B972" s="33"/>
      <c r="C972" s="208" t="s">
        <v>19</v>
      </c>
      <c r="D972" s="208" t="s">
        <v>1421</v>
      </c>
      <c r="E972" s="18" t="s">
        <v>19</v>
      </c>
      <c r="F972" s="209">
        <v>37.600999999999999</v>
      </c>
      <c r="H972" s="33"/>
    </row>
    <row r="973" spans="2:8" s="1" customFormat="1" ht="16.95" customHeight="1">
      <c r="B973" s="33"/>
      <c r="C973" s="208" t="s">
        <v>19</v>
      </c>
      <c r="D973" s="208" t="s">
        <v>1247</v>
      </c>
      <c r="E973" s="18" t="s">
        <v>19</v>
      </c>
      <c r="F973" s="209">
        <v>0</v>
      </c>
      <c r="H973" s="33"/>
    </row>
    <row r="974" spans="2:8" s="1" customFormat="1" ht="16.95" customHeight="1">
      <c r="B974" s="33"/>
      <c r="C974" s="208" t="s">
        <v>19</v>
      </c>
      <c r="D974" s="208" t="s">
        <v>1261</v>
      </c>
      <c r="E974" s="18" t="s">
        <v>19</v>
      </c>
      <c r="F974" s="209">
        <v>22.172000000000001</v>
      </c>
      <c r="H974" s="33"/>
    </row>
    <row r="975" spans="2:8" s="1" customFormat="1" ht="16.95" customHeight="1">
      <c r="B975" s="33"/>
      <c r="C975" s="208" t="s">
        <v>19</v>
      </c>
      <c r="D975" s="208" t="s">
        <v>1422</v>
      </c>
      <c r="E975" s="18" t="s">
        <v>19</v>
      </c>
      <c r="F975" s="209">
        <v>35.276000000000003</v>
      </c>
      <c r="H975" s="33"/>
    </row>
    <row r="976" spans="2:8" s="1" customFormat="1" ht="16.95" customHeight="1">
      <c r="B976" s="33"/>
      <c r="C976" s="208" t="s">
        <v>1427</v>
      </c>
      <c r="D976" s="208" t="s">
        <v>207</v>
      </c>
      <c r="E976" s="18" t="s">
        <v>19</v>
      </c>
      <c r="F976" s="209">
        <v>100.92400000000001</v>
      </c>
      <c r="H976" s="33"/>
    </row>
    <row r="977" spans="2:8" s="1" customFormat="1" ht="16.95" customHeight="1">
      <c r="B977" s="33"/>
      <c r="C977" s="203" t="s">
        <v>909</v>
      </c>
      <c r="D977" s="204" t="s">
        <v>910</v>
      </c>
      <c r="E977" s="205" t="s">
        <v>142</v>
      </c>
      <c r="F977" s="206">
        <v>0.76</v>
      </c>
      <c r="H977" s="33"/>
    </row>
    <row r="978" spans="2:8" s="1" customFormat="1" ht="16.95" customHeight="1">
      <c r="B978" s="33"/>
      <c r="C978" s="208" t="s">
        <v>19</v>
      </c>
      <c r="D978" s="208" t="s">
        <v>2284</v>
      </c>
      <c r="E978" s="18" t="s">
        <v>19</v>
      </c>
      <c r="F978" s="209">
        <v>0</v>
      </c>
      <c r="H978" s="33"/>
    </row>
    <row r="979" spans="2:8" s="1" customFormat="1" ht="16.95" customHeight="1">
      <c r="B979" s="33"/>
      <c r="C979" s="208" t="s">
        <v>19</v>
      </c>
      <c r="D979" s="208" t="s">
        <v>2511</v>
      </c>
      <c r="E979" s="18" t="s">
        <v>19</v>
      </c>
      <c r="F979" s="209">
        <v>0.76</v>
      </c>
      <c r="H979" s="33"/>
    </row>
    <row r="980" spans="2:8" s="1" customFormat="1" ht="16.95" customHeight="1">
      <c r="B980" s="33"/>
      <c r="C980" s="208" t="s">
        <v>909</v>
      </c>
      <c r="D980" s="208" t="s">
        <v>207</v>
      </c>
      <c r="E980" s="18" t="s">
        <v>19</v>
      </c>
      <c r="F980" s="209">
        <v>0.76</v>
      </c>
      <c r="H980" s="33"/>
    </row>
    <row r="981" spans="2:8" s="1" customFormat="1" ht="16.95" customHeight="1">
      <c r="B981" s="33"/>
      <c r="C981" s="207" t="s">
        <v>4964</v>
      </c>
      <c r="H981" s="33"/>
    </row>
    <row r="982" spans="2:8" s="1" customFormat="1" ht="16.95" customHeight="1">
      <c r="B982" s="33"/>
      <c r="C982" s="208" t="s">
        <v>2319</v>
      </c>
      <c r="D982" s="208" t="s">
        <v>2320</v>
      </c>
      <c r="E982" s="18" t="s">
        <v>142</v>
      </c>
      <c r="F982" s="209">
        <v>0.76</v>
      </c>
      <c r="H982" s="33"/>
    </row>
    <row r="983" spans="2:8" s="1" customFormat="1" ht="20.399999999999999">
      <c r="B983" s="33"/>
      <c r="C983" s="208" t="s">
        <v>2303</v>
      </c>
      <c r="D983" s="208" t="s">
        <v>5025</v>
      </c>
      <c r="E983" s="18" t="s">
        <v>142</v>
      </c>
      <c r="F983" s="209">
        <v>36.316000000000003</v>
      </c>
      <c r="H983" s="33"/>
    </row>
    <row r="984" spans="2:8" s="1" customFormat="1" ht="16.95" customHeight="1">
      <c r="B984" s="33"/>
      <c r="C984" s="203" t="s">
        <v>900</v>
      </c>
      <c r="D984" s="204" t="s">
        <v>901</v>
      </c>
      <c r="E984" s="205" t="s">
        <v>142</v>
      </c>
      <c r="F984" s="206">
        <v>0.5</v>
      </c>
      <c r="H984" s="33"/>
    </row>
    <row r="985" spans="2:8" s="1" customFormat="1" ht="16.95" customHeight="1">
      <c r="B985" s="33"/>
      <c r="C985" s="208" t="s">
        <v>19</v>
      </c>
      <c r="D985" s="208" t="s">
        <v>2284</v>
      </c>
      <c r="E985" s="18" t="s">
        <v>19</v>
      </c>
      <c r="F985" s="209">
        <v>0</v>
      </c>
      <c r="H985" s="33"/>
    </row>
    <row r="986" spans="2:8" s="1" customFormat="1" ht="16.95" customHeight="1">
      <c r="B986" s="33"/>
      <c r="C986" s="208" t="s">
        <v>19</v>
      </c>
      <c r="D986" s="208" t="s">
        <v>2398</v>
      </c>
      <c r="E986" s="18" t="s">
        <v>19</v>
      </c>
      <c r="F986" s="209">
        <v>0.45</v>
      </c>
      <c r="H986" s="33"/>
    </row>
    <row r="987" spans="2:8" s="1" customFormat="1" ht="16.95" customHeight="1">
      <c r="B987" s="33"/>
      <c r="C987" s="208" t="s">
        <v>19</v>
      </c>
      <c r="D987" s="208" t="s">
        <v>2399</v>
      </c>
      <c r="E987" s="18" t="s">
        <v>19</v>
      </c>
      <c r="F987" s="209">
        <v>0.05</v>
      </c>
      <c r="H987" s="33"/>
    </row>
    <row r="988" spans="2:8" s="1" customFormat="1" ht="16.95" customHeight="1">
      <c r="B988" s="33"/>
      <c r="C988" s="208" t="s">
        <v>900</v>
      </c>
      <c r="D988" s="208" t="s">
        <v>207</v>
      </c>
      <c r="E988" s="18" t="s">
        <v>19</v>
      </c>
      <c r="F988" s="209">
        <v>0.5</v>
      </c>
      <c r="H988" s="33"/>
    </row>
    <row r="989" spans="2:8" s="1" customFormat="1" ht="16.95" customHeight="1">
      <c r="B989" s="33"/>
      <c r="C989" s="207" t="s">
        <v>4964</v>
      </c>
      <c r="H989" s="33"/>
    </row>
    <row r="990" spans="2:8" s="1" customFormat="1" ht="16.95" customHeight="1">
      <c r="B990" s="33"/>
      <c r="C990" s="208" t="s">
        <v>2341</v>
      </c>
      <c r="D990" s="208" t="s">
        <v>2342</v>
      </c>
      <c r="E990" s="18" t="s">
        <v>142</v>
      </c>
      <c r="F990" s="209">
        <v>0.5</v>
      </c>
      <c r="H990" s="33"/>
    </row>
    <row r="991" spans="2:8" s="1" customFormat="1" ht="20.399999999999999">
      <c r="B991" s="33"/>
      <c r="C991" s="208" t="s">
        <v>2303</v>
      </c>
      <c r="D991" s="208" t="s">
        <v>5025</v>
      </c>
      <c r="E991" s="18" t="s">
        <v>142</v>
      </c>
      <c r="F991" s="209">
        <v>36.316000000000003</v>
      </c>
      <c r="H991" s="33"/>
    </row>
    <row r="992" spans="2:8" s="1" customFormat="1" ht="16.95" customHeight="1">
      <c r="B992" s="33"/>
      <c r="C992" s="208" t="s">
        <v>2493</v>
      </c>
      <c r="D992" s="208" t="s">
        <v>5026</v>
      </c>
      <c r="E992" s="18" t="s">
        <v>142</v>
      </c>
      <c r="F992" s="209">
        <v>34.073999999999998</v>
      </c>
      <c r="H992" s="33"/>
    </row>
    <row r="993" spans="2:8" s="1" customFormat="1" ht="16.95" customHeight="1">
      <c r="B993" s="33"/>
      <c r="C993" s="203" t="s">
        <v>903</v>
      </c>
      <c r="D993" s="204" t="s">
        <v>904</v>
      </c>
      <c r="E993" s="205" t="s">
        <v>142</v>
      </c>
      <c r="F993" s="206">
        <v>0.56999999999999995</v>
      </c>
      <c r="H993" s="33"/>
    </row>
    <row r="994" spans="2:8" s="1" customFormat="1" ht="16.95" customHeight="1">
      <c r="B994" s="33"/>
      <c r="C994" s="208" t="s">
        <v>19</v>
      </c>
      <c r="D994" s="208" t="s">
        <v>2284</v>
      </c>
      <c r="E994" s="18" t="s">
        <v>19</v>
      </c>
      <c r="F994" s="209">
        <v>0</v>
      </c>
      <c r="H994" s="33"/>
    </row>
    <row r="995" spans="2:8" s="1" customFormat="1" ht="16.95" customHeight="1">
      <c r="B995" s="33"/>
      <c r="C995" s="208" t="s">
        <v>19</v>
      </c>
      <c r="D995" s="208" t="s">
        <v>2411</v>
      </c>
      <c r="E995" s="18" t="s">
        <v>19</v>
      </c>
      <c r="F995" s="209">
        <v>0.28000000000000003</v>
      </c>
      <c r="H995" s="33"/>
    </row>
    <row r="996" spans="2:8" s="1" customFormat="1" ht="16.95" customHeight="1">
      <c r="B996" s="33"/>
      <c r="C996" s="208" t="s">
        <v>19</v>
      </c>
      <c r="D996" s="208" t="s">
        <v>2412</v>
      </c>
      <c r="E996" s="18" t="s">
        <v>19</v>
      </c>
      <c r="F996" s="209">
        <v>0.28999999999999998</v>
      </c>
      <c r="H996" s="33"/>
    </row>
    <row r="997" spans="2:8" s="1" customFormat="1" ht="16.95" customHeight="1">
      <c r="B997" s="33"/>
      <c r="C997" s="208" t="s">
        <v>903</v>
      </c>
      <c r="D997" s="208" t="s">
        <v>207</v>
      </c>
      <c r="E997" s="18" t="s">
        <v>19</v>
      </c>
      <c r="F997" s="209">
        <v>0.56999999999999995</v>
      </c>
      <c r="H997" s="33"/>
    </row>
    <row r="998" spans="2:8" s="1" customFormat="1" ht="16.95" customHeight="1">
      <c r="B998" s="33"/>
      <c r="C998" s="207" t="s">
        <v>4964</v>
      </c>
      <c r="H998" s="33"/>
    </row>
    <row r="999" spans="2:8" s="1" customFormat="1" ht="16.95" customHeight="1">
      <c r="B999" s="33"/>
      <c r="C999" s="208" t="s">
        <v>2358</v>
      </c>
      <c r="D999" s="208" t="s">
        <v>2359</v>
      </c>
      <c r="E999" s="18" t="s">
        <v>142</v>
      </c>
      <c r="F999" s="209">
        <v>0.56999999999999995</v>
      </c>
      <c r="H999" s="33"/>
    </row>
    <row r="1000" spans="2:8" s="1" customFormat="1" ht="20.399999999999999">
      <c r="B1000" s="33"/>
      <c r="C1000" s="208" t="s">
        <v>2303</v>
      </c>
      <c r="D1000" s="208" t="s">
        <v>5025</v>
      </c>
      <c r="E1000" s="18" t="s">
        <v>142</v>
      </c>
      <c r="F1000" s="209">
        <v>36.316000000000003</v>
      </c>
      <c r="H1000" s="33"/>
    </row>
    <row r="1001" spans="2:8" s="1" customFormat="1" ht="16.95" customHeight="1">
      <c r="B1001" s="33"/>
      <c r="C1001" s="208" t="s">
        <v>2493</v>
      </c>
      <c r="D1001" s="208" t="s">
        <v>5026</v>
      </c>
      <c r="E1001" s="18" t="s">
        <v>142</v>
      </c>
      <c r="F1001" s="209">
        <v>34.073999999999998</v>
      </c>
      <c r="H1001" s="33"/>
    </row>
    <row r="1002" spans="2:8" s="1" customFormat="1" ht="16.95" customHeight="1">
      <c r="B1002" s="33"/>
      <c r="C1002" s="203" t="s">
        <v>897</v>
      </c>
      <c r="D1002" s="204" t="s">
        <v>898</v>
      </c>
      <c r="E1002" s="205" t="s">
        <v>142</v>
      </c>
      <c r="F1002" s="206">
        <v>0.19</v>
      </c>
      <c r="H1002" s="33"/>
    </row>
    <row r="1003" spans="2:8" s="1" customFormat="1" ht="16.95" customHeight="1">
      <c r="B1003" s="33"/>
      <c r="C1003" s="208" t="s">
        <v>19</v>
      </c>
      <c r="D1003" s="208" t="s">
        <v>2284</v>
      </c>
      <c r="E1003" s="18" t="s">
        <v>19</v>
      </c>
      <c r="F1003" s="209">
        <v>0</v>
      </c>
      <c r="H1003" s="33"/>
    </row>
    <row r="1004" spans="2:8" s="1" customFormat="1" ht="16.95" customHeight="1">
      <c r="B1004" s="33"/>
      <c r="C1004" s="208" t="s">
        <v>19</v>
      </c>
      <c r="D1004" s="208" t="s">
        <v>2322</v>
      </c>
      <c r="E1004" s="18" t="s">
        <v>19</v>
      </c>
      <c r="F1004" s="209">
        <v>0.14000000000000001</v>
      </c>
      <c r="H1004" s="33"/>
    </row>
    <row r="1005" spans="2:8" s="1" customFormat="1" ht="16.95" customHeight="1">
      <c r="B1005" s="33"/>
      <c r="C1005" s="208" t="s">
        <v>19</v>
      </c>
      <c r="D1005" s="208" t="s">
        <v>2323</v>
      </c>
      <c r="E1005" s="18" t="s">
        <v>19</v>
      </c>
      <c r="F1005" s="209">
        <v>0.05</v>
      </c>
      <c r="H1005" s="33"/>
    </row>
    <row r="1006" spans="2:8" s="1" customFormat="1" ht="16.95" customHeight="1">
      <c r="B1006" s="33"/>
      <c r="C1006" s="208" t="s">
        <v>897</v>
      </c>
      <c r="D1006" s="208" t="s">
        <v>207</v>
      </c>
      <c r="E1006" s="18" t="s">
        <v>19</v>
      </c>
      <c r="F1006" s="209">
        <v>0.19</v>
      </c>
      <c r="H1006" s="33"/>
    </row>
    <row r="1007" spans="2:8" s="1" customFormat="1" ht="16.95" customHeight="1">
      <c r="B1007" s="33"/>
      <c r="C1007" s="207" t="s">
        <v>4964</v>
      </c>
      <c r="H1007" s="33"/>
    </row>
    <row r="1008" spans="2:8" s="1" customFormat="1" ht="16.95" customHeight="1">
      <c r="B1008" s="33"/>
      <c r="C1008" s="208" t="s">
        <v>2319</v>
      </c>
      <c r="D1008" s="208" t="s">
        <v>2320</v>
      </c>
      <c r="E1008" s="18" t="s">
        <v>142</v>
      </c>
      <c r="F1008" s="209">
        <v>0.19</v>
      </c>
      <c r="H1008" s="33"/>
    </row>
    <row r="1009" spans="2:8" s="1" customFormat="1" ht="20.399999999999999">
      <c r="B1009" s="33"/>
      <c r="C1009" s="208" t="s">
        <v>2303</v>
      </c>
      <c r="D1009" s="208" t="s">
        <v>5025</v>
      </c>
      <c r="E1009" s="18" t="s">
        <v>142</v>
      </c>
      <c r="F1009" s="209">
        <v>36.316000000000003</v>
      </c>
      <c r="H1009" s="33"/>
    </row>
    <row r="1010" spans="2:8" s="1" customFormat="1" ht="16.95" customHeight="1">
      <c r="B1010" s="33"/>
      <c r="C1010" s="208" t="s">
        <v>2326</v>
      </c>
      <c r="D1010" s="208" t="s">
        <v>5054</v>
      </c>
      <c r="E1010" s="18" t="s">
        <v>142</v>
      </c>
      <c r="F1010" s="209">
        <v>0.19</v>
      </c>
      <c r="H1010" s="33"/>
    </row>
    <row r="1011" spans="2:8" s="1" customFormat="1" ht="16.95" customHeight="1">
      <c r="B1011" s="33"/>
      <c r="C1011" s="203" t="s">
        <v>906</v>
      </c>
      <c r="D1011" s="204" t="s">
        <v>907</v>
      </c>
      <c r="E1011" s="205" t="s">
        <v>142</v>
      </c>
      <c r="F1011" s="206">
        <v>0.76800000000000002</v>
      </c>
      <c r="H1011" s="33"/>
    </row>
    <row r="1012" spans="2:8" s="1" customFormat="1" ht="16.95" customHeight="1">
      <c r="B1012" s="33"/>
      <c r="C1012" s="208" t="s">
        <v>19</v>
      </c>
      <c r="D1012" s="208" t="s">
        <v>2439</v>
      </c>
      <c r="E1012" s="18" t="s">
        <v>19</v>
      </c>
      <c r="F1012" s="209">
        <v>0.76800000000000002</v>
      </c>
      <c r="H1012" s="33"/>
    </row>
    <row r="1013" spans="2:8" s="1" customFormat="1" ht="16.95" customHeight="1">
      <c r="B1013" s="33"/>
      <c r="C1013" s="208" t="s">
        <v>906</v>
      </c>
      <c r="D1013" s="208" t="s">
        <v>207</v>
      </c>
      <c r="E1013" s="18" t="s">
        <v>19</v>
      </c>
      <c r="F1013" s="209">
        <v>0.76800000000000002</v>
      </c>
      <c r="H1013" s="33"/>
    </row>
    <row r="1014" spans="2:8" s="1" customFormat="1" ht="16.95" customHeight="1">
      <c r="B1014" s="33"/>
      <c r="C1014" s="207" t="s">
        <v>4964</v>
      </c>
      <c r="H1014" s="33"/>
    </row>
    <row r="1015" spans="2:8" s="1" customFormat="1" ht="16.95" customHeight="1">
      <c r="B1015" s="33"/>
      <c r="C1015" s="208" t="s">
        <v>2319</v>
      </c>
      <c r="D1015" s="208" t="s">
        <v>2320</v>
      </c>
      <c r="E1015" s="18" t="s">
        <v>142</v>
      </c>
      <c r="F1015" s="209">
        <v>0.76800000000000002</v>
      </c>
      <c r="H1015" s="33"/>
    </row>
    <row r="1016" spans="2:8" s="1" customFormat="1" ht="20.399999999999999">
      <c r="B1016" s="33"/>
      <c r="C1016" s="208" t="s">
        <v>2303</v>
      </c>
      <c r="D1016" s="208" t="s">
        <v>5025</v>
      </c>
      <c r="E1016" s="18" t="s">
        <v>142</v>
      </c>
      <c r="F1016" s="209">
        <v>36.316000000000003</v>
      </c>
      <c r="H1016" s="33"/>
    </row>
    <row r="1017" spans="2:8" s="1" customFormat="1" ht="16.95" customHeight="1">
      <c r="B1017" s="33"/>
      <c r="C1017" s="208" t="s">
        <v>2493</v>
      </c>
      <c r="D1017" s="208" t="s">
        <v>5026</v>
      </c>
      <c r="E1017" s="18" t="s">
        <v>142</v>
      </c>
      <c r="F1017" s="209">
        <v>34.073999999999998</v>
      </c>
      <c r="H1017" s="33"/>
    </row>
    <row r="1018" spans="2:8" s="1" customFormat="1" ht="16.95" customHeight="1">
      <c r="B1018" s="33"/>
      <c r="C1018" s="203" t="s">
        <v>912</v>
      </c>
      <c r="D1018" s="204" t="s">
        <v>913</v>
      </c>
      <c r="E1018" s="205" t="s">
        <v>142</v>
      </c>
      <c r="F1018" s="206">
        <v>1.41</v>
      </c>
      <c r="H1018" s="33"/>
    </row>
    <row r="1019" spans="2:8" s="1" customFormat="1" ht="16.95" customHeight="1">
      <c r="B1019" s="33"/>
      <c r="C1019" s="208" t="s">
        <v>19</v>
      </c>
      <c r="D1019" s="208" t="s">
        <v>2284</v>
      </c>
      <c r="E1019" s="18" t="s">
        <v>19</v>
      </c>
      <c r="F1019" s="209">
        <v>0</v>
      </c>
      <c r="H1019" s="33"/>
    </row>
    <row r="1020" spans="2:8" s="1" customFormat="1" ht="16.95" customHeight="1">
      <c r="B1020" s="33"/>
      <c r="C1020" s="208" t="s">
        <v>19</v>
      </c>
      <c r="D1020" s="208" t="s">
        <v>2541</v>
      </c>
      <c r="E1020" s="18" t="s">
        <v>19</v>
      </c>
      <c r="F1020" s="209">
        <v>1.08</v>
      </c>
      <c r="H1020" s="33"/>
    </row>
    <row r="1021" spans="2:8" s="1" customFormat="1" ht="16.95" customHeight="1">
      <c r="B1021" s="33"/>
      <c r="C1021" s="208" t="s">
        <v>19</v>
      </c>
      <c r="D1021" s="208" t="s">
        <v>2542</v>
      </c>
      <c r="E1021" s="18" t="s">
        <v>19</v>
      </c>
      <c r="F1021" s="209">
        <v>0.3</v>
      </c>
      <c r="H1021" s="33"/>
    </row>
    <row r="1022" spans="2:8" s="1" customFormat="1" ht="16.95" customHeight="1">
      <c r="B1022" s="33"/>
      <c r="C1022" s="208" t="s">
        <v>19</v>
      </c>
      <c r="D1022" s="208" t="s">
        <v>2543</v>
      </c>
      <c r="E1022" s="18" t="s">
        <v>19</v>
      </c>
      <c r="F1022" s="209">
        <v>0.03</v>
      </c>
      <c r="H1022" s="33"/>
    </row>
    <row r="1023" spans="2:8" s="1" customFormat="1" ht="16.95" customHeight="1">
      <c r="B1023" s="33"/>
      <c r="C1023" s="208" t="s">
        <v>912</v>
      </c>
      <c r="D1023" s="208" t="s">
        <v>207</v>
      </c>
      <c r="E1023" s="18" t="s">
        <v>19</v>
      </c>
      <c r="F1023" s="209">
        <v>1.41</v>
      </c>
      <c r="H1023" s="33"/>
    </row>
    <row r="1024" spans="2:8" s="1" customFormat="1" ht="16.95" customHeight="1">
      <c r="B1024" s="33"/>
      <c r="C1024" s="207" t="s">
        <v>4964</v>
      </c>
      <c r="H1024" s="33"/>
    </row>
    <row r="1025" spans="2:8" s="1" customFormat="1" ht="16.95" customHeight="1">
      <c r="B1025" s="33"/>
      <c r="C1025" s="208" t="s">
        <v>2372</v>
      </c>
      <c r="D1025" s="208" t="s">
        <v>2373</v>
      </c>
      <c r="E1025" s="18" t="s">
        <v>142</v>
      </c>
      <c r="F1025" s="209">
        <v>1.41</v>
      </c>
      <c r="H1025" s="33"/>
    </row>
    <row r="1026" spans="2:8" s="1" customFormat="1" ht="20.399999999999999">
      <c r="B1026" s="33"/>
      <c r="C1026" s="208" t="s">
        <v>2303</v>
      </c>
      <c r="D1026" s="208" t="s">
        <v>5025</v>
      </c>
      <c r="E1026" s="18" t="s">
        <v>142</v>
      </c>
      <c r="F1026" s="209">
        <v>36.316000000000003</v>
      </c>
      <c r="H1026" s="33"/>
    </row>
    <row r="1027" spans="2:8" s="1" customFormat="1" ht="16.95" customHeight="1">
      <c r="B1027" s="33"/>
      <c r="C1027" s="208" t="s">
        <v>2546</v>
      </c>
      <c r="D1027" s="208" t="s">
        <v>5017</v>
      </c>
      <c r="E1027" s="18" t="s">
        <v>142</v>
      </c>
      <c r="F1027" s="209">
        <v>6.7779999999999996</v>
      </c>
      <c r="H1027" s="33"/>
    </row>
    <row r="1028" spans="2:8" s="1" customFormat="1" ht="16.95" customHeight="1">
      <c r="B1028" s="33"/>
      <c r="C1028" s="203" t="s">
        <v>839</v>
      </c>
      <c r="D1028" s="204" t="s">
        <v>840</v>
      </c>
      <c r="E1028" s="205" t="s">
        <v>142</v>
      </c>
      <c r="F1028" s="206">
        <v>0.28199999999999997</v>
      </c>
      <c r="H1028" s="33"/>
    </row>
    <row r="1029" spans="2:8" s="1" customFormat="1" ht="16.95" customHeight="1">
      <c r="B1029" s="33"/>
      <c r="C1029" s="208" t="s">
        <v>19</v>
      </c>
      <c r="D1029" s="208" t="s">
        <v>2335</v>
      </c>
      <c r="E1029" s="18" t="s">
        <v>19</v>
      </c>
      <c r="F1029" s="209">
        <v>0</v>
      </c>
      <c r="H1029" s="33"/>
    </row>
    <row r="1030" spans="2:8" s="1" customFormat="1" ht="16.95" customHeight="1">
      <c r="B1030" s="33"/>
      <c r="C1030" s="208" t="s">
        <v>19</v>
      </c>
      <c r="D1030" s="208" t="s">
        <v>2465</v>
      </c>
      <c r="E1030" s="18" t="s">
        <v>19</v>
      </c>
      <c r="F1030" s="209">
        <v>0.13200000000000001</v>
      </c>
      <c r="H1030" s="33"/>
    </row>
    <row r="1031" spans="2:8" s="1" customFormat="1" ht="16.95" customHeight="1">
      <c r="B1031" s="33"/>
      <c r="C1031" s="208" t="s">
        <v>19</v>
      </c>
      <c r="D1031" s="208" t="s">
        <v>2466</v>
      </c>
      <c r="E1031" s="18" t="s">
        <v>19</v>
      </c>
      <c r="F1031" s="209">
        <v>0.15</v>
      </c>
      <c r="H1031" s="33"/>
    </row>
    <row r="1032" spans="2:8" s="1" customFormat="1" ht="16.95" customHeight="1">
      <c r="B1032" s="33"/>
      <c r="C1032" s="208" t="s">
        <v>839</v>
      </c>
      <c r="D1032" s="208" t="s">
        <v>207</v>
      </c>
      <c r="E1032" s="18" t="s">
        <v>19</v>
      </c>
      <c r="F1032" s="209">
        <v>0.28199999999999997</v>
      </c>
      <c r="H1032" s="33"/>
    </row>
    <row r="1033" spans="2:8" s="1" customFormat="1" ht="16.95" customHeight="1">
      <c r="B1033" s="33"/>
      <c r="C1033" s="207" t="s">
        <v>4964</v>
      </c>
      <c r="H1033" s="33"/>
    </row>
    <row r="1034" spans="2:8" s="1" customFormat="1" ht="16.95" customHeight="1">
      <c r="B1034" s="33"/>
      <c r="C1034" s="208" t="s">
        <v>2341</v>
      </c>
      <c r="D1034" s="208" t="s">
        <v>2342</v>
      </c>
      <c r="E1034" s="18" t="s">
        <v>142</v>
      </c>
      <c r="F1034" s="209">
        <v>0.28199999999999997</v>
      </c>
      <c r="H1034" s="33"/>
    </row>
    <row r="1035" spans="2:8" s="1" customFormat="1" ht="20.399999999999999">
      <c r="B1035" s="33"/>
      <c r="C1035" s="208" t="s">
        <v>2303</v>
      </c>
      <c r="D1035" s="208" t="s">
        <v>5025</v>
      </c>
      <c r="E1035" s="18" t="s">
        <v>142</v>
      </c>
      <c r="F1035" s="209">
        <v>36.316000000000003</v>
      </c>
      <c r="H1035" s="33"/>
    </row>
    <row r="1036" spans="2:8" s="1" customFormat="1" ht="16.95" customHeight="1">
      <c r="B1036" s="33"/>
      <c r="C1036" s="208" t="s">
        <v>2493</v>
      </c>
      <c r="D1036" s="208" t="s">
        <v>5026</v>
      </c>
      <c r="E1036" s="18" t="s">
        <v>142</v>
      </c>
      <c r="F1036" s="209">
        <v>34.073999999999998</v>
      </c>
      <c r="H1036" s="33"/>
    </row>
    <row r="1037" spans="2:8" s="1" customFormat="1" ht="16.95" customHeight="1">
      <c r="B1037" s="33"/>
      <c r="C1037" s="203" t="s">
        <v>842</v>
      </c>
      <c r="D1037" s="204" t="s">
        <v>843</v>
      </c>
      <c r="E1037" s="205" t="s">
        <v>142</v>
      </c>
      <c r="F1037" s="206">
        <v>0.39200000000000002</v>
      </c>
      <c r="H1037" s="33"/>
    </row>
    <row r="1038" spans="2:8" s="1" customFormat="1" ht="16.95" customHeight="1">
      <c r="B1038" s="33"/>
      <c r="C1038" s="208" t="s">
        <v>19</v>
      </c>
      <c r="D1038" s="208" t="s">
        <v>2335</v>
      </c>
      <c r="E1038" s="18" t="s">
        <v>19</v>
      </c>
      <c r="F1038" s="209">
        <v>0</v>
      </c>
      <c r="H1038" s="33"/>
    </row>
    <row r="1039" spans="2:8" s="1" customFormat="1" ht="16.95" customHeight="1">
      <c r="B1039" s="33"/>
      <c r="C1039" s="208" t="s">
        <v>19</v>
      </c>
      <c r="D1039" s="208" t="s">
        <v>2477</v>
      </c>
      <c r="E1039" s="18" t="s">
        <v>19</v>
      </c>
      <c r="F1039" s="209">
        <v>0.108</v>
      </c>
      <c r="H1039" s="33"/>
    </row>
    <row r="1040" spans="2:8" s="1" customFormat="1" ht="16.95" customHeight="1">
      <c r="B1040" s="33"/>
      <c r="C1040" s="208" t="s">
        <v>19</v>
      </c>
      <c r="D1040" s="208" t="s">
        <v>2478</v>
      </c>
      <c r="E1040" s="18" t="s">
        <v>19</v>
      </c>
      <c r="F1040" s="209">
        <v>0.28399999999999997</v>
      </c>
      <c r="H1040" s="33"/>
    </row>
    <row r="1041" spans="2:8" s="1" customFormat="1" ht="16.95" customHeight="1">
      <c r="B1041" s="33"/>
      <c r="C1041" s="208" t="s">
        <v>842</v>
      </c>
      <c r="D1041" s="208" t="s">
        <v>207</v>
      </c>
      <c r="E1041" s="18" t="s">
        <v>19</v>
      </c>
      <c r="F1041" s="209">
        <v>0.39200000000000002</v>
      </c>
      <c r="H1041" s="33"/>
    </row>
    <row r="1042" spans="2:8" s="1" customFormat="1" ht="16.95" customHeight="1">
      <c r="B1042" s="33"/>
      <c r="C1042" s="207" t="s">
        <v>4964</v>
      </c>
      <c r="H1042" s="33"/>
    </row>
    <row r="1043" spans="2:8" s="1" customFormat="1" ht="16.95" customHeight="1">
      <c r="B1043" s="33"/>
      <c r="C1043" s="208" t="s">
        <v>2358</v>
      </c>
      <c r="D1043" s="208" t="s">
        <v>2359</v>
      </c>
      <c r="E1043" s="18" t="s">
        <v>142</v>
      </c>
      <c r="F1043" s="209">
        <v>0.39200000000000002</v>
      </c>
      <c r="H1043" s="33"/>
    </row>
    <row r="1044" spans="2:8" s="1" customFormat="1" ht="20.399999999999999">
      <c r="B1044" s="33"/>
      <c r="C1044" s="208" t="s">
        <v>2303</v>
      </c>
      <c r="D1044" s="208" t="s">
        <v>5025</v>
      </c>
      <c r="E1044" s="18" t="s">
        <v>142</v>
      </c>
      <c r="F1044" s="209">
        <v>36.316000000000003</v>
      </c>
      <c r="H1044" s="33"/>
    </row>
    <row r="1045" spans="2:8" s="1" customFormat="1" ht="16.95" customHeight="1">
      <c r="B1045" s="33"/>
      <c r="C1045" s="208" t="s">
        <v>2493</v>
      </c>
      <c r="D1045" s="208" t="s">
        <v>5026</v>
      </c>
      <c r="E1045" s="18" t="s">
        <v>142</v>
      </c>
      <c r="F1045" s="209">
        <v>34.073999999999998</v>
      </c>
      <c r="H1045" s="33"/>
    </row>
    <row r="1046" spans="2:8" s="1" customFormat="1" ht="16.95" customHeight="1">
      <c r="B1046" s="33"/>
      <c r="C1046" s="203" t="s">
        <v>1024</v>
      </c>
      <c r="D1046" s="204" t="s">
        <v>1025</v>
      </c>
      <c r="E1046" s="205" t="s">
        <v>138</v>
      </c>
      <c r="F1046" s="206">
        <v>150.69999999999999</v>
      </c>
      <c r="H1046" s="33"/>
    </row>
    <row r="1047" spans="2:8" s="1" customFormat="1" ht="16.95" customHeight="1">
      <c r="B1047" s="33"/>
      <c r="C1047" s="208" t="s">
        <v>19</v>
      </c>
      <c r="D1047" s="208" t="s">
        <v>1247</v>
      </c>
      <c r="E1047" s="18" t="s">
        <v>19</v>
      </c>
      <c r="F1047" s="209">
        <v>0</v>
      </c>
      <c r="H1047" s="33"/>
    </row>
    <row r="1048" spans="2:8" s="1" customFormat="1" ht="16.95" customHeight="1">
      <c r="B1048" s="33"/>
      <c r="C1048" s="208" t="s">
        <v>19</v>
      </c>
      <c r="D1048" s="208" t="s">
        <v>1083</v>
      </c>
      <c r="E1048" s="18" t="s">
        <v>19</v>
      </c>
      <c r="F1048" s="209">
        <v>0</v>
      </c>
      <c r="H1048" s="33"/>
    </row>
    <row r="1049" spans="2:8" s="1" customFormat="1" ht="16.95" customHeight="1">
      <c r="B1049" s="33"/>
      <c r="C1049" s="208" t="s">
        <v>19</v>
      </c>
      <c r="D1049" s="208" t="s">
        <v>1838</v>
      </c>
      <c r="E1049" s="18" t="s">
        <v>19</v>
      </c>
      <c r="F1049" s="209">
        <v>22.5</v>
      </c>
      <c r="H1049" s="33"/>
    </row>
    <row r="1050" spans="2:8" s="1" customFormat="1" ht="16.95" customHeight="1">
      <c r="B1050" s="33"/>
      <c r="C1050" s="208" t="s">
        <v>19</v>
      </c>
      <c r="D1050" s="208" t="s">
        <v>1247</v>
      </c>
      <c r="E1050" s="18" t="s">
        <v>19</v>
      </c>
      <c r="F1050" s="209">
        <v>0</v>
      </c>
      <c r="H1050" s="33"/>
    </row>
    <row r="1051" spans="2:8" s="1" customFormat="1" ht="16.95" customHeight="1">
      <c r="B1051" s="33"/>
      <c r="C1051" s="208" t="s">
        <v>19</v>
      </c>
      <c r="D1051" s="208" t="s">
        <v>1083</v>
      </c>
      <c r="E1051" s="18" t="s">
        <v>19</v>
      </c>
      <c r="F1051" s="209">
        <v>0</v>
      </c>
      <c r="H1051" s="33"/>
    </row>
    <row r="1052" spans="2:8" s="1" customFormat="1" ht="16.95" customHeight="1">
      <c r="B1052" s="33"/>
      <c r="C1052" s="208" t="s">
        <v>19</v>
      </c>
      <c r="D1052" s="208" t="s">
        <v>2502</v>
      </c>
      <c r="E1052" s="18" t="s">
        <v>19</v>
      </c>
      <c r="F1052" s="209">
        <v>0</v>
      </c>
      <c r="H1052" s="33"/>
    </row>
    <row r="1053" spans="2:8" s="1" customFormat="1" ht="16.95" customHeight="1">
      <c r="B1053" s="33"/>
      <c r="C1053" s="208" t="s">
        <v>19</v>
      </c>
      <c r="D1053" s="208" t="s">
        <v>1840</v>
      </c>
      <c r="E1053" s="18" t="s">
        <v>19</v>
      </c>
      <c r="F1053" s="209">
        <v>7.2</v>
      </c>
      <c r="H1053" s="33"/>
    </row>
    <row r="1054" spans="2:8" s="1" customFormat="1" ht="16.95" customHeight="1">
      <c r="B1054" s="33"/>
      <c r="C1054" s="208" t="s">
        <v>19</v>
      </c>
      <c r="D1054" s="208" t="s">
        <v>1841</v>
      </c>
      <c r="E1054" s="18" t="s">
        <v>19</v>
      </c>
      <c r="F1054" s="209">
        <v>5</v>
      </c>
      <c r="H1054" s="33"/>
    </row>
    <row r="1055" spans="2:8" s="1" customFormat="1" ht="16.95" customHeight="1">
      <c r="B1055" s="33"/>
      <c r="C1055" s="208" t="s">
        <v>19</v>
      </c>
      <c r="D1055" s="208" t="s">
        <v>1842</v>
      </c>
      <c r="E1055" s="18" t="s">
        <v>19</v>
      </c>
      <c r="F1055" s="209">
        <v>2.7</v>
      </c>
      <c r="H1055" s="33"/>
    </row>
    <row r="1056" spans="2:8" s="1" customFormat="1" ht="16.95" customHeight="1">
      <c r="B1056" s="33"/>
      <c r="C1056" s="208" t="s">
        <v>19</v>
      </c>
      <c r="D1056" s="208" t="s">
        <v>1843</v>
      </c>
      <c r="E1056" s="18" t="s">
        <v>19</v>
      </c>
      <c r="F1056" s="209">
        <v>14.6</v>
      </c>
      <c r="H1056" s="33"/>
    </row>
    <row r="1057" spans="2:8" s="1" customFormat="1" ht="16.95" customHeight="1">
      <c r="B1057" s="33"/>
      <c r="C1057" s="208" t="s">
        <v>19</v>
      </c>
      <c r="D1057" s="208" t="s">
        <v>1844</v>
      </c>
      <c r="E1057" s="18" t="s">
        <v>19</v>
      </c>
      <c r="F1057" s="209">
        <v>18</v>
      </c>
      <c r="H1057" s="33"/>
    </row>
    <row r="1058" spans="2:8" s="1" customFormat="1" ht="16.95" customHeight="1">
      <c r="B1058" s="33"/>
      <c r="C1058" s="208" t="s">
        <v>19</v>
      </c>
      <c r="D1058" s="208" t="s">
        <v>1846</v>
      </c>
      <c r="E1058" s="18" t="s">
        <v>19</v>
      </c>
      <c r="F1058" s="209">
        <v>5.3</v>
      </c>
      <c r="H1058" s="33"/>
    </row>
    <row r="1059" spans="2:8" s="1" customFormat="1" ht="16.95" customHeight="1">
      <c r="B1059" s="33"/>
      <c r="C1059" s="208" t="s">
        <v>19</v>
      </c>
      <c r="D1059" s="208" t="s">
        <v>1848</v>
      </c>
      <c r="E1059" s="18" t="s">
        <v>19</v>
      </c>
      <c r="F1059" s="209">
        <v>15.4</v>
      </c>
      <c r="H1059" s="33"/>
    </row>
    <row r="1060" spans="2:8" s="1" customFormat="1" ht="16.95" customHeight="1">
      <c r="B1060" s="33"/>
      <c r="C1060" s="208" t="s">
        <v>19</v>
      </c>
      <c r="D1060" s="208" t="s">
        <v>1849</v>
      </c>
      <c r="E1060" s="18" t="s">
        <v>19</v>
      </c>
      <c r="F1060" s="209">
        <v>15.5</v>
      </c>
      <c r="H1060" s="33"/>
    </row>
    <row r="1061" spans="2:8" s="1" customFormat="1" ht="16.95" customHeight="1">
      <c r="B1061" s="33"/>
      <c r="C1061" s="208" t="s">
        <v>19</v>
      </c>
      <c r="D1061" s="208" t="s">
        <v>1850</v>
      </c>
      <c r="E1061" s="18" t="s">
        <v>19</v>
      </c>
      <c r="F1061" s="209">
        <v>10.5</v>
      </c>
      <c r="H1061" s="33"/>
    </row>
    <row r="1062" spans="2:8" s="1" customFormat="1" ht="16.95" customHeight="1">
      <c r="B1062" s="33"/>
      <c r="C1062" s="208" t="s">
        <v>19</v>
      </c>
      <c r="D1062" s="208" t="s">
        <v>1852</v>
      </c>
      <c r="E1062" s="18" t="s">
        <v>19</v>
      </c>
      <c r="F1062" s="209">
        <v>17</v>
      </c>
      <c r="H1062" s="33"/>
    </row>
    <row r="1063" spans="2:8" s="1" customFormat="1" ht="16.95" customHeight="1">
      <c r="B1063" s="33"/>
      <c r="C1063" s="208" t="s">
        <v>19</v>
      </c>
      <c r="D1063" s="208" t="s">
        <v>1853</v>
      </c>
      <c r="E1063" s="18" t="s">
        <v>19</v>
      </c>
      <c r="F1063" s="209">
        <v>17</v>
      </c>
      <c r="H1063" s="33"/>
    </row>
    <row r="1064" spans="2:8" s="1" customFormat="1" ht="16.95" customHeight="1">
      <c r="B1064" s="33"/>
      <c r="C1064" s="208" t="s">
        <v>1024</v>
      </c>
      <c r="D1064" s="208" t="s">
        <v>207</v>
      </c>
      <c r="E1064" s="18" t="s">
        <v>19</v>
      </c>
      <c r="F1064" s="209">
        <v>150.69999999999999</v>
      </c>
      <c r="H1064" s="33"/>
    </row>
    <row r="1065" spans="2:8" s="1" customFormat="1" ht="16.95" customHeight="1">
      <c r="B1065" s="33"/>
      <c r="C1065" s="207" t="s">
        <v>4964</v>
      </c>
      <c r="H1065" s="33"/>
    </row>
    <row r="1066" spans="2:8" s="1" customFormat="1" ht="16.95" customHeight="1">
      <c r="B1066" s="33"/>
      <c r="C1066" s="208" t="s">
        <v>3347</v>
      </c>
      <c r="D1066" s="208" t="s">
        <v>1025</v>
      </c>
      <c r="E1066" s="18" t="s">
        <v>138</v>
      </c>
      <c r="F1066" s="209">
        <v>150.69999999999999</v>
      </c>
      <c r="H1066" s="33"/>
    </row>
    <row r="1067" spans="2:8" s="1" customFormat="1" ht="16.95" customHeight="1">
      <c r="B1067" s="33"/>
      <c r="C1067" s="208" t="s">
        <v>3332</v>
      </c>
      <c r="D1067" s="208" t="s">
        <v>5055</v>
      </c>
      <c r="E1067" s="18" t="s">
        <v>138</v>
      </c>
      <c r="F1067" s="209">
        <v>150.69999999999999</v>
      </c>
      <c r="H1067" s="33"/>
    </row>
    <row r="1068" spans="2:8" s="1" customFormat="1" ht="16.95" customHeight="1">
      <c r="B1068" s="33"/>
      <c r="C1068" s="208" t="s">
        <v>3337</v>
      </c>
      <c r="D1068" s="208" t="s">
        <v>5056</v>
      </c>
      <c r="E1068" s="18" t="s">
        <v>138</v>
      </c>
      <c r="F1068" s="209">
        <v>150.69999999999999</v>
      </c>
      <c r="H1068" s="33"/>
    </row>
    <row r="1069" spans="2:8" s="1" customFormat="1" ht="16.95" customHeight="1">
      <c r="B1069" s="33"/>
      <c r="C1069" s="208" t="s">
        <v>3379</v>
      </c>
      <c r="D1069" s="208" t="s">
        <v>5057</v>
      </c>
      <c r="E1069" s="18" t="s">
        <v>138</v>
      </c>
      <c r="F1069" s="209">
        <v>150.69999999999999</v>
      </c>
      <c r="H1069" s="33"/>
    </row>
    <row r="1070" spans="2:8" s="1" customFormat="1" ht="24">
      <c r="B1070" s="33"/>
      <c r="C1070" s="203" t="s">
        <v>933</v>
      </c>
      <c r="D1070" s="204" t="s">
        <v>934</v>
      </c>
      <c r="E1070" s="205" t="s">
        <v>142</v>
      </c>
      <c r="F1070" s="206">
        <v>7.7460000000000004</v>
      </c>
      <c r="H1070" s="33"/>
    </row>
    <row r="1071" spans="2:8" s="1" customFormat="1" ht="16.95" customHeight="1">
      <c r="B1071" s="33"/>
      <c r="C1071" s="208" t="s">
        <v>19</v>
      </c>
      <c r="D1071" s="208" t="s">
        <v>251</v>
      </c>
      <c r="E1071" s="18" t="s">
        <v>19</v>
      </c>
      <c r="F1071" s="209">
        <v>0</v>
      </c>
      <c r="H1071" s="33"/>
    </row>
    <row r="1072" spans="2:8" s="1" customFormat="1" ht="16.95" customHeight="1">
      <c r="B1072" s="33"/>
      <c r="C1072" s="208" t="s">
        <v>19</v>
      </c>
      <c r="D1072" s="208" t="s">
        <v>1083</v>
      </c>
      <c r="E1072" s="18" t="s">
        <v>19</v>
      </c>
      <c r="F1072" s="209">
        <v>0</v>
      </c>
      <c r="H1072" s="33"/>
    </row>
    <row r="1073" spans="2:8" s="1" customFormat="1" ht="16.95" customHeight="1">
      <c r="B1073" s="33"/>
      <c r="C1073" s="208" t="s">
        <v>19</v>
      </c>
      <c r="D1073" s="208" t="s">
        <v>1091</v>
      </c>
      <c r="E1073" s="18" t="s">
        <v>19</v>
      </c>
      <c r="F1073" s="209">
        <v>0</v>
      </c>
      <c r="H1073" s="33"/>
    </row>
    <row r="1074" spans="2:8" s="1" customFormat="1" ht="16.95" customHeight="1">
      <c r="B1074" s="33"/>
      <c r="C1074" s="208" t="s">
        <v>19</v>
      </c>
      <c r="D1074" s="208" t="s">
        <v>1122</v>
      </c>
      <c r="E1074" s="18" t="s">
        <v>19</v>
      </c>
      <c r="F1074" s="209">
        <v>7.7460000000000004</v>
      </c>
      <c r="H1074" s="33"/>
    </row>
    <row r="1075" spans="2:8" s="1" customFormat="1" ht="16.95" customHeight="1">
      <c r="B1075" s="33"/>
      <c r="C1075" s="208" t="s">
        <v>933</v>
      </c>
      <c r="D1075" s="208" t="s">
        <v>207</v>
      </c>
      <c r="E1075" s="18" t="s">
        <v>19</v>
      </c>
      <c r="F1075" s="209">
        <v>7.7460000000000004</v>
      </c>
      <c r="H1075" s="33"/>
    </row>
    <row r="1076" spans="2:8" s="1" customFormat="1" ht="16.95" customHeight="1">
      <c r="B1076" s="33"/>
      <c r="C1076" s="207" t="s">
        <v>4964</v>
      </c>
      <c r="H1076" s="33"/>
    </row>
    <row r="1077" spans="2:8" s="1" customFormat="1" ht="16.95" customHeight="1">
      <c r="B1077" s="33"/>
      <c r="C1077" s="208" t="s">
        <v>1118</v>
      </c>
      <c r="D1077" s="208" t="s">
        <v>934</v>
      </c>
      <c r="E1077" s="18" t="s">
        <v>142</v>
      </c>
      <c r="F1077" s="209">
        <v>7.7460000000000004</v>
      </c>
      <c r="H1077" s="33"/>
    </row>
    <row r="1078" spans="2:8" s="1" customFormat="1" ht="16.95" customHeight="1">
      <c r="B1078" s="33"/>
      <c r="C1078" s="208" t="s">
        <v>231</v>
      </c>
      <c r="D1078" s="208" t="s">
        <v>942</v>
      </c>
      <c r="E1078" s="18" t="s">
        <v>142</v>
      </c>
      <c r="F1078" s="209">
        <v>22.95</v>
      </c>
      <c r="H1078" s="33"/>
    </row>
    <row r="1079" spans="2:8" s="1" customFormat="1" ht="24">
      <c r="B1079" s="33"/>
      <c r="C1079" s="203" t="s">
        <v>1043</v>
      </c>
      <c r="D1079" s="204" t="s">
        <v>1039</v>
      </c>
      <c r="E1079" s="205" t="s">
        <v>138</v>
      </c>
      <c r="F1079" s="206">
        <v>136.19999999999999</v>
      </c>
      <c r="H1079" s="33"/>
    </row>
    <row r="1080" spans="2:8" s="1" customFormat="1" ht="16.95" customHeight="1">
      <c r="B1080" s="33"/>
      <c r="C1080" s="208" t="s">
        <v>19</v>
      </c>
      <c r="D1080" s="208" t="s">
        <v>1514</v>
      </c>
      <c r="E1080" s="18" t="s">
        <v>19</v>
      </c>
      <c r="F1080" s="209">
        <v>0</v>
      </c>
      <c r="H1080" s="33"/>
    </row>
    <row r="1081" spans="2:8" s="1" customFormat="1" ht="16.95" customHeight="1">
      <c r="B1081" s="33"/>
      <c r="C1081" s="208" t="s">
        <v>19</v>
      </c>
      <c r="D1081" s="208" t="s">
        <v>1515</v>
      </c>
      <c r="E1081" s="18" t="s">
        <v>19</v>
      </c>
      <c r="F1081" s="209">
        <v>33.72</v>
      </c>
      <c r="H1081" s="33"/>
    </row>
    <row r="1082" spans="2:8" s="1" customFormat="1" ht="16.95" customHeight="1">
      <c r="B1082" s="33"/>
      <c r="C1082" s="208" t="s">
        <v>19</v>
      </c>
      <c r="D1082" s="208" t="s">
        <v>1516</v>
      </c>
      <c r="E1082" s="18" t="s">
        <v>19</v>
      </c>
      <c r="F1082" s="209">
        <v>4.5949999999999998</v>
      </c>
      <c r="H1082" s="33"/>
    </row>
    <row r="1083" spans="2:8" s="1" customFormat="1" ht="16.95" customHeight="1">
      <c r="B1083" s="33"/>
      <c r="C1083" s="208" t="s">
        <v>19</v>
      </c>
      <c r="D1083" s="208" t="s">
        <v>1517</v>
      </c>
      <c r="E1083" s="18" t="s">
        <v>19</v>
      </c>
      <c r="F1083" s="209">
        <v>4.9980000000000002</v>
      </c>
      <c r="H1083" s="33"/>
    </row>
    <row r="1084" spans="2:8" s="1" customFormat="1" ht="16.95" customHeight="1">
      <c r="B1084" s="33"/>
      <c r="C1084" s="208" t="s">
        <v>19</v>
      </c>
      <c r="D1084" s="208" t="s">
        <v>1518</v>
      </c>
      <c r="E1084" s="18" t="s">
        <v>19</v>
      </c>
      <c r="F1084" s="209">
        <v>14.927</v>
      </c>
      <c r="H1084" s="33"/>
    </row>
    <row r="1085" spans="2:8" s="1" customFormat="1" ht="16.95" customHeight="1">
      <c r="B1085" s="33"/>
      <c r="C1085" s="208" t="s">
        <v>19</v>
      </c>
      <c r="D1085" s="208" t="s">
        <v>1519</v>
      </c>
      <c r="E1085" s="18" t="s">
        <v>19</v>
      </c>
      <c r="F1085" s="209">
        <v>18.36</v>
      </c>
      <c r="H1085" s="33"/>
    </row>
    <row r="1086" spans="2:8" s="1" customFormat="1" ht="16.95" customHeight="1">
      <c r="B1086" s="33"/>
      <c r="C1086" s="208" t="s">
        <v>19</v>
      </c>
      <c r="D1086" s="208" t="s">
        <v>1520</v>
      </c>
      <c r="E1086" s="18" t="s">
        <v>19</v>
      </c>
      <c r="F1086" s="209">
        <v>33.543999999999997</v>
      </c>
      <c r="H1086" s="33"/>
    </row>
    <row r="1087" spans="2:8" s="1" customFormat="1" ht="16.95" customHeight="1">
      <c r="B1087" s="33"/>
      <c r="C1087" s="208" t="s">
        <v>19</v>
      </c>
      <c r="D1087" s="208" t="s">
        <v>1091</v>
      </c>
      <c r="E1087" s="18" t="s">
        <v>19</v>
      </c>
      <c r="F1087" s="209">
        <v>0</v>
      </c>
      <c r="H1087" s="33"/>
    </row>
    <row r="1088" spans="2:8" s="1" customFormat="1" ht="16.95" customHeight="1">
      <c r="B1088" s="33"/>
      <c r="C1088" s="208" t="s">
        <v>19</v>
      </c>
      <c r="D1088" s="208" t="s">
        <v>1521</v>
      </c>
      <c r="E1088" s="18" t="s">
        <v>19</v>
      </c>
      <c r="F1088" s="209">
        <v>26.056000000000001</v>
      </c>
      <c r="H1088" s="33"/>
    </row>
    <row r="1089" spans="2:8" s="1" customFormat="1" ht="16.95" customHeight="1">
      <c r="B1089" s="33"/>
      <c r="C1089" s="208" t="s">
        <v>1043</v>
      </c>
      <c r="D1089" s="208" t="s">
        <v>207</v>
      </c>
      <c r="E1089" s="18" t="s">
        <v>19</v>
      </c>
      <c r="F1089" s="209">
        <v>136.19999999999999</v>
      </c>
      <c r="H1089" s="33"/>
    </row>
    <row r="1090" spans="2:8" s="1" customFormat="1" ht="16.95" customHeight="1">
      <c r="B1090" s="33"/>
      <c r="C1090" s="207" t="s">
        <v>4964</v>
      </c>
      <c r="H1090" s="33"/>
    </row>
    <row r="1091" spans="2:8" s="1" customFormat="1" ht="20.399999999999999">
      <c r="B1091" s="33"/>
      <c r="C1091" s="208" t="s">
        <v>1510</v>
      </c>
      <c r="D1091" s="208" t="s">
        <v>5058</v>
      </c>
      <c r="E1091" s="18" t="s">
        <v>138</v>
      </c>
      <c r="F1091" s="209">
        <v>136.19999999999999</v>
      </c>
      <c r="H1091" s="33"/>
    </row>
    <row r="1092" spans="2:8" s="1" customFormat="1" ht="16.95" customHeight="1">
      <c r="B1092" s="33"/>
      <c r="C1092" s="208" t="s">
        <v>1498</v>
      </c>
      <c r="D1092" s="208" t="s">
        <v>5059</v>
      </c>
      <c r="E1092" s="18" t="s">
        <v>138</v>
      </c>
      <c r="F1092" s="209">
        <v>136.19999999999999</v>
      </c>
      <c r="H1092" s="33"/>
    </row>
    <row r="1093" spans="2:8" s="1" customFormat="1" ht="20.399999999999999">
      <c r="B1093" s="33"/>
      <c r="C1093" s="208" t="s">
        <v>1565</v>
      </c>
      <c r="D1093" s="208" t="s">
        <v>4977</v>
      </c>
      <c r="E1093" s="18" t="s">
        <v>138</v>
      </c>
      <c r="F1093" s="209">
        <v>522.73299999999995</v>
      </c>
      <c r="H1093" s="33"/>
    </row>
    <row r="1094" spans="2:8" s="1" customFormat="1" ht="20.399999999999999">
      <c r="B1094" s="33"/>
      <c r="C1094" s="208" t="s">
        <v>1570</v>
      </c>
      <c r="D1094" s="208" t="s">
        <v>4978</v>
      </c>
      <c r="E1094" s="18" t="s">
        <v>138</v>
      </c>
      <c r="F1094" s="209">
        <v>522.73299999999995</v>
      </c>
      <c r="H1094" s="33"/>
    </row>
    <row r="1095" spans="2:8" s="1" customFormat="1" ht="16.95" customHeight="1">
      <c r="B1095" s="33"/>
      <c r="C1095" s="208" t="s">
        <v>1626</v>
      </c>
      <c r="D1095" s="208" t="s">
        <v>1050</v>
      </c>
      <c r="E1095" s="18" t="s">
        <v>138</v>
      </c>
      <c r="F1095" s="209">
        <v>70.33</v>
      </c>
      <c r="H1095" s="33"/>
    </row>
    <row r="1096" spans="2:8" s="1" customFormat="1" ht="16.95" customHeight="1">
      <c r="B1096" s="33"/>
      <c r="C1096" s="208" t="s">
        <v>1650</v>
      </c>
      <c r="D1096" s="208" t="s">
        <v>4980</v>
      </c>
      <c r="E1096" s="18" t="s">
        <v>138</v>
      </c>
      <c r="F1096" s="209">
        <v>522.73299999999995</v>
      </c>
      <c r="H1096" s="33"/>
    </row>
    <row r="1097" spans="2:8" s="1" customFormat="1" ht="16.95" customHeight="1">
      <c r="B1097" s="33"/>
      <c r="C1097" s="203" t="s">
        <v>962</v>
      </c>
      <c r="D1097" s="204" t="s">
        <v>963</v>
      </c>
      <c r="E1097" s="205" t="s">
        <v>142</v>
      </c>
      <c r="F1097" s="206">
        <v>8.6940000000000008</v>
      </c>
      <c r="H1097" s="33"/>
    </row>
    <row r="1098" spans="2:8" s="1" customFormat="1" ht="16.95" customHeight="1">
      <c r="B1098" s="33"/>
      <c r="C1098" s="208" t="s">
        <v>19</v>
      </c>
      <c r="D1098" s="208" t="s">
        <v>251</v>
      </c>
      <c r="E1098" s="18" t="s">
        <v>19</v>
      </c>
      <c r="F1098" s="209">
        <v>0</v>
      </c>
      <c r="H1098" s="33"/>
    </row>
    <row r="1099" spans="2:8" s="1" customFormat="1" ht="16.95" customHeight="1">
      <c r="B1099" s="33"/>
      <c r="C1099" s="208" t="s">
        <v>19</v>
      </c>
      <c r="D1099" s="208" t="s">
        <v>1168</v>
      </c>
      <c r="E1099" s="18" t="s">
        <v>19</v>
      </c>
      <c r="F1099" s="209">
        <v>0</v>
      </c>
      <c r="H1099" s="33"/>
    </row>
    <row r="1100" spans="2:8" s="1" customFormat="1" ht="16.95" customHeight="1">
      <c r="B1100" s="33"/>
      <c r="C1100" s="208" t="s">
        <v>19</v>
      </c>
      <c r="D1100" s="208" t="s">
        <v>1091</v>
      </c>
      <c r="E1100" s="18" t="s">
        <v>19</v>
      </c>
      <c r="F1100" s="209">
        <v>0</v>
      </c>
      <c r="H1100" s="33"/>
    </row>
    <row r="1101" spans="2:8" s="1" customFormat="1" ht="16.95" customHeight="1">
      <c r="B1101" s="33"/>
      <c r="C1101" s="208" t="s">
        <v>19</v>
      </c>
      <c r="D1101" s="208" t="s">
        <v>1163</v>
      </c>
      <c r="E1101" s="18" t="s">
        <v>19</v>
      </c>
      <c r="F1101" s="209">
        <v>8.6940000000000008</v>
      </c>
      <c r="H1101" s="33"/>
    </row>
    <row r="1102" spans="2:8" s="1" customFormat="1" ht="16.95" customHeight="1">
      <c r="B1102" s="33"/>
      <c r="C1102" s="208" t="s">
        <v>962</v>
      </c>
      <c r="D1102" s="208" t="s">
        <v>207</v>
      </c>
      <c r="E1102" s="18" t="s">
        <v>19</v>
      </c>
      <c r="F1102" s="209">
        <v>8.6940000000000008</v>
      </c>
      <c r="H1102" s="33"/>
    </row>
    <row r="1103" spans="2:8" s="1" customFormat="1" ht="16.95" customHeight="1">
      <c r="B1103" s="33"/>
      <c r="C1103" s="207" t="s">
        <v>4964</v>
      </c>
      <c r="H1103" s="33"/>
    </row>
    <row r="1104" spans="2:8" s="1" customFormat="1" ht="16.95" customHeight="1">
      <c r="B1104" s="33"/>
      <c r="C1104" s="208" t="s">
        <v>1164</v>
      </c>
      <c r="D1104" s="208" t="s">
        <v>963</v>
      </c>
      <c r="E1104" s="18" t="s">
        <v>142</v>
      </c>
      <c r="F1104" s="209">
        <v>8.6940000000000008</v>
      </c>
      <c r="H1104" s="33"/>
    </row>
    <row r="1105" spans="2:8" s="1" customFormat="1" ht="16.95" customHeight="1">
      <c r="B1105" s="33"/>
      <c r="C1105" s="208" t="s">
        <v>1178</v>
      </c>
      <c r="D1105" s="208" t="s">
        <v>5060</v>
      </c>
      <c r="E1105" s="18" t="s">
        <v>241</v>
      </c>
      <c r="F1105" s="209">
        <v>0.21099999999999999</v>
      </c>
      <c r="H1105" s="33"/>
    </row>
    <row r="1106" spans="2:8" s="1" customFormat="1" ht="16.95" customHeight="1">
      <c r="B1106" s="33"/>
      <c r="C1106" s="203" t="s">
        <v>888</v>
      </c>
      <c r="D1106" s="204" t="s">
        <v>889</v>
      </c>
      <c r="E1106" s="205" t="s">
        <v>142</v>
      </c>
      <c r="F1106" s="206">
        <v>14.298</v>
      </c>
      <c r="H1106" s="33"/>
    </row>
    <row r="1107" spans="2:8" s="1" customFormat="1" ht="16.95" customHeight="1">
      <c r="B1107" s="33"/>
      <c r="C1107" s="208" t="s">
        <v>19</v>
      </c>
      <c r="D1107" s="208" t="s">
        <v>1090</v>
      </c>
      <c r="E1107" s="18" t="s">
        <v>19</v>
      </c>
      <c r="F1107" s="209">
        <v>0</v>
      </c>
      <c r="H1107" s="33"/>
    </row>
    <row r="1108" spans="2:8" s="1" customFormat="1" ht="16.95" customHeight="1">
      <c r="B1108" s="33"/>
      <c r="C1108" s="208" t="s">
        <v>19</v>
      </c>
      <c r="D1108" s="208" t="s">
        <v>1091</v>
      </c>
      <c r="E1108" s="18" t="s">
        <v>19</v>
      </c>
      <c r="F1108" s="209">
        <v>0</v>
      </c>
      <c r="H1108" s="33"/>
    </row>
    <row r="1109" spans="2:8" s="1" customFormat="1" ht="16.95" customHeight="1">
      <c r="B1109" s="33"/>
      <c r="C1109" s="208" t="s">
        <v>19</v>
      </c>
      <c r="D1109" s="208" t="s">
        <v>1188</v>
      </c>
      <c r="E1109" s="18" t="s">
        <v>19</v>
      </c>
      <c r="F1109" s="209">
        <v>5.0789999999999997</v>
      </c>
      <c r="H1109" s="33"/>
    </row>
    <row r="1110" spans="2:8" s="1" customFormat="1" ht="16.95" customHeight="1">
      <c r="B1110" s="33"/>
      <c r="C1110" s="208" t="s">
        <v>19</v>
      </c>
      <c r="D1110" s="208" t="s">
        <v>1093</v>
      </c>
      <c r="E1110" s="18" t="s">
        <v>19</v>
      </c>
      <c r="F1110" s="209">
        <v>0</v>
      </c>
      <c r="H1110" s="33"/>
    </row>
    <row r="1111" spans="2:8" s="1" customFormat="1" ht="16.95" customHeight="1">
      <c r="B1111" s="33"/>
      <c r="C1111" s="208" t="s">
        <v>19</v>
      </c>
      <c r="D1111" s="208" t="s">
        <v>1189</v>
      </c>
      <c r="E1111" s="18" t="s">
        <v>19</v>
      </c>
      <c r="F1111" s="209">
        <v>0.77200000000000002</v>
      </c>
      <c r="H1111" s="33"/>
    </row>
    <row r="1112" spans="2:8" s="1" customFormat="1" ht="16.95" customHeight="1">
      <c r="B1112" s="33"/>
      <c r="C1112" s="208" t="s">
        <v>19</v>
      </c>
      <c r="D1112" s="208" t="s">
        <v>1190</v>
      </c>
      <c r="E1112" s="18" t="s">
        <v>19</v>
      </c>
      <c r="F1112" s="209">
        <v>0.64100000000000001</v>
      </c>
      <c r="H1112" s="33"/>
    </row>
    <row r="1113" spans="2:8" s="1" customFormat="1" ht="16.95" customHeight="1">
      <c r="B1113" s="33"/>
      <c r="C1113" s="208" t="s">
        <v>19</v>
      </c>
      <c r="D1113" s="208" t="s">
        <v>1191</v>
      </c>
      <c r="E1113" s="18" t="s">
        <v>19</v>
      </c>
      <c r="F1113" s="209">
        <v>0.628</v>
      </c>
      <c r="H1113" s="33"/>
    </row>
    <row r="1114" spans="2:8" s="1" customFormat="1" ht="16.95" customHeight="1">
      <c r="B1114" s="33"/>
      <c r="C1114" s="208" t="s">
        <v>19</v>
      </c>
      <c r="D1114" s="208" t="s">
        <v>1192</v>
      </c>
      <c r="E1114" s="18" t="s">
        <v>19</v>
      </c>
      <c r="F1114" s="209">
        <v>1.6819999999999999</v>
      </c>
      <c r="H1114" s="33"/>
    </row>
    <row r="1115" spans="2:8" s="1" customFormat="1" ht="16.95" customHeight="1">
      <c r="B1115" s="33"/>
      <c r="C1115" s="208" t="s">
        <v>19</v>
      </c>
      <c r="D1115" s="208" t="s">
        <v>1193</v>
      </c>
      <c r="E1115" s="18" t="s">
        <v>19</v>
      </c>
      <c r="F1115" s="209">
        <v>1.6819999999999999</v>
      </c>
      <c r="H1115" s="33"/>
    </row>
    <row r="1116" spans="2:8" s="1" customFormat="1" ht="16.95" customHeight="1">
      <c r="B1116" s="33"/>
      <c r="C1116" s="208" t="s">
        <v>19</v>
      </c>
      <c r="D1116" s="208" t="s">
        <v>1194</v>
      </c>
      <c r="E1116" s="18" t="s">
        <v>19</v>
      </c>
      <c r="F1116" s="209">
        <v>1.6819999999999999</v>
      </c>
      <c r="H1116" s="33"/>
    </row>
    <row r="1117" spans="2:8" s="1" customFormat="1" ht="16.95" customHeight="1">
      <c r="B1117" s="33"/>
      <c r="C1117" s="208" t="s">
        <v>19</v>
      </c>
      <c r="D1117" s="208" t="s">
        <v>1195</v>
      </c>
      <c r="E1117" s="18" t="s">
        <v>19</v>
      </c>
      <c r="F1117" s="209">
        <v>2.1320000000000001</v>
      </c>
      <c r="H1117" s="33"/>
    </row>
    <row r="1118" spans="2:8" s="1" customFormat="1" ht="16.95" customHeight="1">
      <c r="B1118" s="33"/>
      <c r="C1118" s="208" t="s">
        <v>888</v>
      </c>
      <c r="D1118" s="208" t="s">
        <v>207</v>
      </c>
      <c r="E1118" s="18" t="s">
        <v>19</v>
      </c>
      <c r="F1118" s="209">
        <v>14.298</v>
      </c>
      <c r="H1118" s="33"/>
    </row>
    <row r="1119" spans="2:8" s="1" customFormat="1" ht="16.95" customHeight="1">
      <c r="B1119" s="33"/>
      <c r="C1119" s="207" t="s">
        <v>4964</v>
      </c>
      <c r="H1119" s="33"/>
    </row>
    <row r="1120" spans="2:8" s="1" customFormat="1" ht="16.95" customHeight="1">
      <c r="B1120" s="33"/>
      <c r="C1120" s="208" t="s">
        <v>1184</v>
      </c>
      <c r="D1120" s="208" t="s">
        <v>889</v>
      </c>
      <c r="E1120" s="18" t="s">
        <v>142</v>
      </c>
      <c r="F1120" s="209">
        <v>14.298</v>
      </c>
      <c r="H1120" s="33"/>
    </row>
    <row r="1121" spans="2:8" s="1" customFormat="1" ht="16.95" customHeight="1">
      <c r="B1121" s="33"/>
      <c r="C1121" s="208" t="s">
        <v>1197</v>
      </c>
      <c r="D1121" s="208" t="s">
        <v>5061</v>
      </c>
      <c r="E1121" s="18" t="s">
        <v>241</v>
      </c>
      <c r="F1121" s="209">
        <v>0.42899999999999999</v>
      </c>
      <c r="H1121" s="33"/>
    </row>
    <row r="1122" spans="2:8" s="1" customFormat="1" ht="16.95" customHeight="1">
      <c r="B1122" s="33"/>
      <c r="C1122" s="203" t="s">
        <v>941</v>
      </c>
      <c r="D1122" s="204" t="s">
        <v>942</v>
      </c>
      <c r="E1122" s="205" t="s">
        <v>142</v>
      </c>
      <c r="F1122" s="206">
        <v>22.95</v>
      </c>
      <c r="H1122" s="33"/>
    </row>
    <row r="1123" spans="2:8" s="1" customFormat="1" ht="16.95" customHeight="1">
      <c r="B1123" s="33"/>
      <c r="C1123" s="208" t="s">
        <v>19</v>
      </c>
      <c r="D1123" s="208" t="s">
        <v>251</v>
      </c>
      <c r="E1123" s="18" t="s">
        <v>19</v>
      </c>
      <c r="F1123" s="209">
        <v>0</v>
      </c>
      <c r="H1123" s="33"/>
    </row>
    <row r="1124" spans="2:8" s="1" customFormat="1" ht="16.95" customHeight="1">
      <c r="B1124" s="33"/>
      <c r="C1124" s="208" t="s">
        <v>19</v>
      </c>
      <c r="D1124" s="208" t="s">
        <v>1083</v>
      </c>
      <c r="E1124" s="18" t="s">
        <v>19</v>
      </c>
      <c r="F1124" s="209">
        <v>0</v>
      </c>
      <c r="H1124" s="33"/>
    </row>
    <row r="1125" spans="2:8" s="1" customFormat="1" ht="16.95" customHeight="1">
      <c r="B1125" s="33"/>
      <c r="C1125" s="208" t="s">
        <v>19</v>
      </c>
      <c r="D1125" s="208" t="s">
        <v>1084</v>
      </c>
      <c r="E1125" s="18" t="s">
        <v>19</v>
      </c>
      <c r="F1125" s="209">
        <v>17.652000000000001</v>
      </c>
      <c r="H1125" s="33"/>
    </row>
    <row r="1126" spans="2:8" s="1" customFormat="1" ht="16.95" customHeight="1">
      <c r="B1126" s="33"/>
      <c r="C1126" s="208" t="s">
        <v>19</v>
      </c>
      <c r="D1126" s="208" t="s">
        <v>1085</v>
      </c>
      <c r="E1126" s="18" t="s">
        <v>19</v>
      </c>
      <c r="F1126" s="209">
        <v>13.044</v>
      </c>
      <c r="H1126" s="33"/>
    </row>
    <row r="1127" spans="2:8" s="1" customFormat="1" ht="16.95" customHeight="1">
      <c r="B1127" s="33"/>
      <c r="C1127" s="208" t="s">
        <v>19</v>
      </c>
      <c r="D1127" s="208" t="s">
        <v>1116</v>
      </c>
      <c r="E1127" s="18" t="s">
        <v>19</v>
      </c>
      <c r="F1127" s="209">
        <v>-7.7460000000000004</v>
      </c>
      <c r="H1127" s="33"/>
    </row>
    <row r="1128" spans="2:8" s="1" customFormat="1" ht="16.95" customHeight="1">
      <c r="B1128" s="33"/>
      <c r="C1128" s="208" t="s">
        <v>941</v>
      </c>
      <c r="D1128" s="208" t="s">
        <v>207</v>
      </c>
      <c r="E1128" s="18" t="s">
        <v>19</v>
      </c>
      <c r="F1128" s="209">
        <v>22.95</v>
      </c>
      <c r="H1128" s="33"/>
    </row>
    <row r="1129" spans="2:8" s="1" customFormat="1" ht="16.95" customHeight="1">
      <c r="B1129" s="33"/>
      <c r="C1129" s="207" t="s">
        <v>4964</v>
      </c>
      <c r="H1129" s="33"/>
    </row>
    <row r="1130" spans="2:8" s="1" customFormat="1" ht="16.95" customHeight="1">
      <c r="B1130" s="33"/>
      <c r="C1130" s="208" t="s">
        <v>231</v>
      </c>
      <c r="D1130" s="208" t="s">
        <v>942</v>
      </c>
      <c r="E1130" s="18" t="s">
        <v>142</v>
      </c>
      <c r="F1130" s="209">
        <v>22.95</v>
      </c>
      <c r="H1130" s="33"/>
    </row>
    <row r="1131" spans="2:8" s="1" customFormat="1" ht="20.399999999999999">
      <c r="B1131" s="33"/>
      <c r="C1131" s="208" t="s">
        <v>1101</v>
      </c>
      <c r="D1131" s="208" t="s">
        <v>5007</v>
      </c>
      <c r="E1131" s="18" t="s">
        <v>142</v>
      </c>
      <c r="F1131" s="209">
        <v>81.418999999999997</v>
      </c>
      <c r="H1131" s="33"/>
    </row>
    <row r="1132" spans="2:8" s="1" customFormat="1" ht="16.95" customHeight="1">
      <c r="B1132" s="33"/>
      <c r="C1132" s="208" t="s">
        <v>1107</v>
      </c>
      <c r="D1132" s="208" t="s">
        <v>5062</v>
      </c>
      <c r="E1132" s="18" t="s">
        <v>142</v>
      </c>
      <c r="F1132" s="209">
        <v>22.95</v>
      </c>
      <c r="H1132" s="33"/>
    </row>
    <row r="1133" spans="2:8" s="1" customFormat="1" ht="24">
      <c r="B1133" s="33"/>
      <c r="C1133" s="203" t="s">
        <v>891</v>
      </c>
      <c r="D1133" s="204" t="s">
        <v>892</v>
      </c>
      <c r="E1133" s="205" t="s">
        <v>138</v>
      </c>
      <c r="F1133" s="206">
        <v>8.4649999999999999</v>
      </c>
      <c r="H1133" s="33"/>
    </row>
    <row r="1134" spans="2:8" s="1" customFormat="1" ht="16.95" customHeight="1">
      <c r="B1134" s="33"/>
      <c r="C1134" s="208" t="s">
        <v>19</v>
      </c>
      <c r="D1134" s="208" t="s">
        <v>1090</v>
      </c>
      <c r="E1134" s="18" t="s">
        <v>19</v>
      </c>
      <c r="F1134" s="209">
        <v>0</v>
      </c>
      <c r="H1134" s="33"/>
    </row>
    <row r="1135" spans="2:8" s="1" customFormat="1" ht="16.95" customHeight="1">
      <c r="B1135" s="33"/>
      <c r="C1135" s="208" t="s">
        <v>19</v>
      </c>
      <c r="D1135" s="208" t="s">
        <v>1091</v>
      </c>
      <c r="E1135" s="18" t="s">
        <v>19</v>
      </c>
      <c r="F1135" s="209">
        <v>0</v>
      </c>
      <c r="H1135" s="33"/>
    </row>
    <row r="1136" spans="2:8" s="1" customFormat="1" ht="16.95" customHeight="1">
      <c r="B1136" s="33"/>
      <c r="C1136" s="208" t="s">
        <v>19</v>
      </c>
      <c r="D1136" s="208" t="s">
        <v>1207</v>
      </c>
      <c r="E1136" s="18" t="s">
        <v>19</v>
      </c>
      <c r="F1136" s="209">
        <v>8.4649999999999999</v>
      </c>
      <c r="H1136" s="33"/>
    </row>
    <row r="1137" spans="2:8" s="1" customFormat="1" ht="16.95" customHeight="1">
      <c r="B1137" s="33"/>
      <c r="C1137" s="208" t="s">
        <v>891</v>
      </c>
      <c r="D1137" s="208" t="s">
        <v>207</v>
      </c>
      <c r="E1137" s="18" t="s">
        <v>19</v>
      </c>
      <c r="F1137" s="209">
        <v>8.4649999999999999</v>
      </c>
      <c r="H1137" s="33"/>
    </row>
    <row r="1138" spans="2:8" s="1" customFormat="1" ht="16.95" customHeight="1">
      <c r="B1138" s="33"/>
      <c r="C1138" s="207" t="s">
        <v>4964</v>
      </c>
      <c r="H1138" s="33"/>
    </row>
    <row r="1139" spans="2:8" s="1" customFormat="1" ht="20.399999999999999">
      <c r="B1139" s="33"/>
      <c r="C1139" s="208" t="s">
        <v>1203</v>
      </c>
      <c r="D1139" s="208" t="s">
        <v>892</v>
      </c>
      <c r="E1139" s="18" t="s">
        <v>138</v>
      </c>
      <c r="F1139" s="209">
        <v>8.4649999999999999</v>
      </c>
      <c r="H1139" s="33"/>
    </row>
    <row r="1140" spans="2:8" s="1" customFormat="1" ht="16.95" customHeight="1">
      <c r="B1140" s="33"/>
      <c r="C1140" s="208" t="s">
        <v>1208</v>
      </c>
      <c r="D1140" s="208" t="s">
        <v>5063</v>
      </c>
      <c r="E1140" s="18" t="s">
        <v>241</v>
      </c>
      <c r="F1140" s="209">
        <v>0.152</v>
      </c>
      <c r="H1140" s="33"/>
    </row>
    <row r="1141" spans="2:8" s="1" customFormat="1" ht="16.95" customHeight="1">
      <c r="B1141" s="33"/>
      <c r="C1141" s="203" t="s">
        <v>1364</v>
      </c>
      <c r="D1141" s="204" t="s">
        <v>5064</v>
      </c>
      <c r="E1141" s="205" t="s">
        <v>142</v>
      </c>
      <c r="F1141" s="206">
        <v>6.6929999999999996</v>
      </c>
      <c r="H1141" s="33"/>
    </row>
    <row r="1142" spans="2:8" s="1" customFormat="1" ht="16.95" customHeight="1">
      <c r="B1142" s="33"/>
      <c r="C1142" s="208" t="s">
        <v>19</v>
      </c>
      <c r="D1142" s="208" t="s">
        <v>1218</v>
      </c>
      <c r="E1142" s="18" t="s">
        <v>19</v>
      </c>
      <c r="F1142" s="209">
        <v>0</v>
      </c>
      <c r="H1142" s="33"/>
    </row>
    <row r="1143" spans="2:8" s="1" customFormat="1" ht="16.95" customHeight="1">
      <c r="B1143" s="33"/>
      <c r="C1143" s="208" t="s">
        <v>19</v>
      </c>
      <c r="D1143" s="208" t="s">
        <v>1352</v>
      </c>
      <c r="E1143" s="18" t="s">
        <v>19</v>
      </c>
      <c r="F1143" s="209">
        <v>0</v>
      </c>
      <c r="H1143" s="33"/>
    </row>
    <row r="1144" spans="2:8" s="1" customFormat="1" ht="16.95" customHeight="1">
      <c r="B1144" s="33"/>
      <c r="C1144" s="208" t="s">
        <v>19</v>
      </c>
      <c r="D1144" s="208" t="s">
        <v>1359</v>
      </c>
      <c r="E1144" s="18" t="s">
        <v>19</v>
      </c>
      <c r="F1144" s="209">
        <v>1.25</v>
      </c>
      <c r="H1144" s="33"/>
    </row>
    <row r="1145" spans="2:8" s="1" customFormat="1" ht="16.95" customHeight="1">
      <c r="B1145" s="33"/>
      <c r="C1145" s="208" t="s">
        <v>19</v>
      </c>
      <c r="D1145" s="208" t="s">
        <v>1219</v>
      </c>
      <c r="E1145" s="18" t="s">
        <v>19</v>
      </c>
      <c r="F1145" s="209">
        <v>0</v>
      </c>
      <c r="H1145" s="33"/>
    </row>
    <row r="1146" spans="2:8" s="1" customFormat="1" ht="16.95" customHeight="1">
      <c r="B1146" s="33"/>
      <c r="C1146" s="208" t="s">
        <v>19</v>
      </c>
      <c r="D1146" s="208" t="s">
        <v>1360</v>
      </c>
      <c r="E1146" s="18" t="s">
        <v>19</v>
      </c>
      <c r="F1146" s="209">
        <v>0.73499999999999999</v>
      </c>
      <c r="H1146" s="33"/>
    </row>
    <row r="1147" spans="2:8" s="1" customFormat="1" ht="16.95" customHeight="1">
      <c r="B1147" s="33"/>
      <c r="C1147" s="208" t="s">
        <v>19</v>
      </c>
      <c r="D1147" s="208" t="s">
        <v>1361</v>
      </c>
      <c r="E1147" s="18" t="s">
        <v>19</v>
      </c>
      <c r="F1147" s="209">
        <v>0.219</v>
      </c>
      <c r="H1147" s="33"/>
    </row>
    <row r="1148" spans="2:8" s="1" customFormat="1" ht="16.95" customHeight="1">
      <c r="B1148" s="33"/>
      <c r="C1148" s="208" t="s">
        <v>19</v>
      </c>
      <c r="D1148" s="208" t="s">
        <v>1362</v>
      </c>
      <c r="E1148" s="18" t="s">
        <v>19</v>
      </c>
      <c r="F1148" s="209">
        <v>0.26</v>
      </c>
      <c r="H1148" s="33"/>
    </row>
    <row r="1149" spans="2:8" s="1" customFormat="1" ht="16.95" customHeight="1">
      <c r="B1149" s="33"/>
      <c r="C1149" s="208" t="s">
        <v>19</v>
      </c>
      <c r="D1149" s="208" t="s">
        <v>1247</v>
      </c>
      <c r="E1149" s="18" t="s">
        <v>19</v>
      </c>
      <c r="F1149" s="209">
        <v>0</v>
      </c>
      <c r="H1149" s="33"/>
    </row>
    <row r="1150" spans="2:8" s="1" customFormat="1" ht="16.95" customHeight="1">
      <c r="B1150" s="33"/>
      <c r="C1150" s="208" t="s">
        <v>19</v>
      </c>
      <c r="D1150" s="208" t="s">
        <v>1363</v>
      </c>
      <c r="E1150" s="18" t="s">
        <v>19</v>
      </c>
      <c r="F1150" s="209">
        <v>4.2290000000000001</v>
      </c>
      <c r="H1150" s="33"/>
    </row>
    <row r="1151" spans="2:8" s="1" customFormat="1" ht="16.95" customHeight="1">
      <c r="B1151" s="33"/>
      <c r="C1151" s="208" t="s">
        <v>1364</v>
      </c>
      <c r="D1151" s="208" t="s">
        <v>207</v>
      </c>
      <c r="E1151" s="18" t="s">
        <v>19</v>
      </c>
      <c r="F1151" s="209">
        <v>6.6929999999999996</v>
      </c>
      <c r="H1151" s="33"/>
    </row>
    <row r="1152" spans="2:8" s="1" customFormat="1" ht="26.4" customHeight="1">
      <c r="B1152" s="33"/>
      <c r="C1152" s="202" t="s">
        <v>5065</v>
      </c>
      <c r="D1152" s="202" t="s">
        <v>114</v>
      </c>
      <c r="H1152" s="33"/>
    </row>
    <row r="1153" spans="2:8" s="1" customFormat="1" ht="16.95" customHeight="1">
      <c r="B1153" s="33"/>
      <c r="C1153" s="203" t="s">
        <v>4009</v>
      </c>
      <c r="D1153" s="204" t="s">
        <v>4009</v>
      </c>
      <c r="E1153" s="205" t="s">
        <v>138</v>
      </c>
      <c r="F1153" s="206">
        <v>160</v>
      </c>
      <c r="H1153" s="33"/>
    </row>
    <row r="1154" spans="2:8" s="1" customFormat="1" ht="16.95" customHeight="1">
      <c r="B1154" s="33"/>
      <c r="C1154" s="208" t="s">
        <v>19</v>
      </c>
      <c r="D1154" s="208" t="s">
        <v>2106</v>
      </c>
      <c r="E1154" s="18" t="s">
        <v>19</v>
      </c>
      <c r="F1154" s="209">
        <v>160</v>
      </c>
      <c r="H1154" s="33"/>
    </row>
    <row r="1155" spans="2:8" s="1" customFormat="1" ht="16.95" customHeight="1">
      <c r="B1155" s="33"/>
      <c r="C1155" s="208" t="s">
        <v>4009</v>
      </c>
      <c r="D1155" s="208" t="s">
        <v>207</v>
      </c>
      <c r="E1155" s="18" t="s">
        <v>19</v>
      </c>
      <c r="F1155" s="209">
        <v>160</v>
      </c>
      <c r="H1155" s="33"/>
    </row>
    <row r="1156" spans="2:8" s="1" customFormat="1" ht="16.95" customHeight="1">
      <c r="B1156" s="33"/>
      <c r="C1156" s="207" t="s">
        <v>4964</v>
      </c>
      <c r="H1156" s="33"/>
    </row>
    <row r="1157" spans="2:8" s="1" customFormat="1" ht="20.399999999999999">
      <c r="B1157" s="33"/>
      <c r="C1157" s="208" t="s">
        <v>4199</v>
      </c>
      <c r="D1157" s="208" t="s">
        <v>5066</v>
      </c>
      <c r="E1157" s="18" t="s">
        <v>138</v>
      </c>
      <c r="F1157" s="209">
        <v>160</v>
      </c>
      <c r="H1157" s="33"/>
    </row>
    <row r="1158" spans="2:8" s="1" customFormat="1" ht="20.399999999999999">
      <c r="B1158" s="33"/>
      <c r="C1158" s="208" t="s">
        <v>4203</v>
      </c>
      <c r="D1158" s="208" t="s">
        <v>5067</v>
      </c>
      <c r="E1158" s="18" t="s">
        <v>138</v>
      </c>
      <c r="F1158" s="209">
        <v>7200</v>
      </c>
      <c r="H1158" s="33"/>
    </row>
    <row r="1159" spans="2:8" s="1" customFormat="1" ht="20.399999999999999">
      <c r="B1159" s="33"/>
      <c r="C1159" s="208" t="s">
        <v>4212</v>
      </c>
      <c r="D1159" s="208" t="s">
        <v>5068</v>
      </c>
      <c r="E1159" s="18" t="s">
        <v>138</v>
      </c>
      <c r="F1159" s="209">
        <v>160</v>
      </c>
      <c r="H1159" s="33"/>
    </row>
    <row r="1160" spans="2:8" s="1" customFormat="1" ht="16.95" customHeight="1">
      <c r="B1160" s="33"/>
      <c r="C1160" s="208" t="s">
        <v>4216</v>
      </c>
      <c r="D1160" s="208" t="s">
        <v>5069</v>
      </c>
      <c r="E1160" s="18" t="s">
        <v>138</v>
      </c>
      <c r="F1160" s="209">
        <v>160</v>
      </c>
      <c r="H1160" s="33"/>
    </row>
    <row r="1161" spans="2:8" s="1" customFormat="1" ht="16.95" customHeight="1">
      <c r="B1161" s="33"/>
      <c r="C1161" s="208" t="s">
        <v>4220</v>
      </c>
      <c r="D1161" s="208" t="s">
        <v>5070</v>
      </c>
      <c r="E1161" s="18" t="s">
        <v>138</v>
      </c>
      <c r="F1161" s="209">
        <v>7200</v>
      </c>
      <c r="H1161" s="33"/>
    </row>
    <row r="1162" spans="2:8" s="1" customFormat="1" ht="16.95" customHeight="1">
      <c r="B1162" s="33"/>
      <c r="C1162" s="208" t="s">
        <v>4224</v>
      </c>
      <c r="D1162" s="208" t="s">
        <v>5071</v>
      </c>
      <c r="E1162" s="18" t="s">
        <v>138</v>
      </c>
      <c r="F1162" s="209">
        <v>160</v>
      </c>
      <c r="H1162" s="33"/>
    </row>
    <row r="1163" spans="2:8" s="1" customFormat="1" ht="16.95" customHeight="1">
      <c r="B1163" s="33"/>
      <c r="C1163" s="203" t="s">
        <v>4019</v>
      </c>
      <c r="D1163" s="204" t="s">
        <v>4019</v>
      </c>
      <c r="E1163" s="205" t="s">
        <v>138</v>
      </c>
      <c r="F1163" s="206">
        <v>289.625</v>
      </c>
      <c r="H1163" s="33"/>
    </row>
    <row r="1164" spans="2:8" s="1" customFormat="1" ht="16.95" customHeight="1">
      <c r="B1164" s="33"/>
      <c r="C1164" s="208" t="s">
        <v>19</v>
      </c>
      <c r="D1164" s="208" t="s">
        <v>4010</v>
      </c>
      <c r="E1164" s="18" t="s">
        <v>19</v>
      </c>
      <c r="F1164" s="209">
        <v>164.125</v>
      </c>
      <c r="H1164" s="33"/>
    </row>
    <row r="1165" spans="2:8" s="1" customFormat="1" ht="16.95" customHeight="1">
      <c r="B1165" s="33"/>
      <c r="C1165" s="208" t="s">
        <v>19</v>
      </c>
      <c r="D1165" s="208" t="s">
        <v>4013</v>
      </c>
      <c r="E1165" s="18" t="s">
        <v>19</v>
      </c>
      <c r="F1165" s="209">
        <v>21.3</v>
      </c>
      <c r="H1165" s="33"/>
    </row>
    <row r="1166" spans="2:8" s="1" customFormat="1" ht="16.95" customHeight="1">
      <c r="B1166" s="33"/>
      <c r="C1166" s="208" t="s">
        <v>19</v>
      </c>
      <c r="D1166" s="208" t="s">
        <v>4016</v>
      </c>
      <c r="E1166" s="18" t="s">
        <v>19</v>
      </c>
      <c r="F1166" s="209">
        <v>60.2</v>
      </c>
      <c r="H1166" s="33"/>
    </row>
    <row r="1167" spans="2:8" s="1" customFormat="1" ht="16.95" customHeight="1">
      <c r="B1167" s="33"/>
      <c r="C1167" s="208" t="s">
        <v>19</v>
      </c>
      <c r="D1167" s="208" t="s">
        <v>4326</v>
      </c>
      <c r="E1167" s="18" t="s">
        <v>19</v>
      </c>
      <c r="F1167" s="209">
        <v>0</v>
      </c>
      <c r="H1167" s="33"/>
    </row>
    <row r="1168" spans="2:8" s="1" customFormat="1" ht="16.95" customHeight="1">
      <c r="B1168" s="33"/>
      <c r="C1168" s="208" t="s">
        <v>19</v>
      </c>
      <c r="D1168" s="208" t="s">
        <v>4373</v>
      </c>
      <c r="E1168" s="18" t="s">
        <v>19</v>
      </c>
      <c r="F1168" s="209">
        <v>44</v>
      </c>
      <c r="H1168" s="33"/>
    </row>
    <row r="1169" spans="2:8" s="1" customFormat="1" ht="16.95" customHeight="1">
      <c r="B1169" s="33"/>
      <c r="C1169" s="208" t="s">
        <v>4019</v>
      </c>
      <c r="D1169" s="208" t="s">
        <v>207</v>
      </c>
      <c r="E1169" s="18" t="s">
        <v>19</v>
      </c>
      <c r="F1169" s="209">
        <v>289.625</v>
      </c>
      <c r="H1169" s="33"/>
    </row>
    <row r="1170" spans="2:8" s="1" customFormat="1" ht="16.95" customHeight="1">
      <c r="B1170" s="33"/>
      <c r="C1170" s="207" t="s">
        <v>4964</v>
      </c>
      <c r="H1170" s="33"/>
    </row>
    <row r="1171" spans="2:8" s="1" customFormat="1" ht="16.95" customHeight="1">
      <c r="B1171" s="33"/>
      <c r="C1171" s="208" t="s">
        <v>4547</v>
      </c>
      <c r="D1171" s="208" t="s">
        <v>5024</v>
      </c>
      <c r="E1171" s="18" t="s">
        <v>138</v>
      </c>
      <c r="F1171" s="209">
        <v>289.625</v>
      </c>
      <c r="H1171" s="33"/>
    </row>
    <row r="1172" spans="2:8" s="1" customFormat="1" ht="16.95" customHeight="1">
      <c r="B1172" s="33"/>
      <c r="C1172" s="208" t="s">
        <v>4551</v>
      </c>
      <c r="D1172" s="208" t="s">
        <v>5072</v>
      </c>
      <c r="E1172" s="18" t="s">
        <v>138</v>
      </c>
      <c r="F1172" s="209">
        <v>289.625</v>
      </c>
      <c r="H1172" s="33"/>
    </row>
    <row r="1173" spans="2:8" s="1" customFormat="1" ht="20.399999999999999">
      <c r="B1173" s="33"/>
      <c r="C1173" s="208" t="s">
        <v>3573</v>
      </c>
      <c r="D1173" s="208" t="s">
        <v>1001</v>
      </c>
      <c r="E1173" s="18" t="s">
        <v>138</v>
      </c>
      <c r="F1173" s="209">
        <v>289.625</v>
      </c>
      <c r="H1173" s="33"/>
    </row>
    <row r="1174" spans="2:8" s="1" customFormat="1" ht="24">
      <c r="B1174" s="33"/>
      <c r="C1174" s="203" t="s">
        <v>1021</v>
      </c>
      <c r="D1174" s="204" t="s">
        <v>1022</v>
      </c>
      <c r="E1174" s="205" t="s">
        <v>138</v>
      </c>
      <c r="F1174" s="206">
        <v>158.69999999999999</v>
      </c>
      <c r="H1174" s="33"/>
    </row>
    <row r="1175" spans="2:8" s="1" customFormat="1" ht="16.95" customHeight="1">
      <c r="B1175" s="33"/>
      <c r="C1175" s="203" t="s">
        <v>4016</v>
      </c>
      <c r="D1175" s="204" t="s">
        <v>4017</v>
      </c>
      <c r="E1175" s="205" t="s">
        <v>138</v>
      </c>
      <c r="F1175" s="206">
        <v>60.2</v>
      </c>
      <c r="H1175" s="33"/>
    </row>
    <row r="1176" spans="2:8" s="1" customFormat="1" ht="16.95" customHeight="1">
      <c r="B1176" s="33"/>
      <c r="C1176" s="208" t="s">
        <v>19</v>
      </c>
      <c r="D1176" s="208" t="s">
        <v>4050</v>
      </c>
      <c r="E1176" s="18" t="s">
        <v>19</v>
      </c>
      <c r="F1176" s="209">
        <v>0</v>
      </c>
      <c r="H1176" s="33"/>
    </row>
    <row r="1177" spans="2:8" s="1" customFormat="1" ht="16.95" customHeight="1">
      <c r="B1177" s="33"/>
      <c r="C1177" s="208" t="s">
        <v>19</v>
      </c>
      <c r="D1177" s="208" t="s">
        <v>4051</v>
      </c>
      <c r="E1177" s="18" t="s">
        <v>19</v>
      </c>
      <c r="F1177" s="209">
        <v>0</v>
      </c>
      <c r="H1177" s="33"/>
    </row>
    <row r="1178" spans="2:8" s="1" customFormat="1" ht="16.95" customHeight="1">
      <c r="B1178" s="33"/>
      <c r="C1178" s="208" t="s">
        <v>19</v>
      </c>
      <c r="D1178" s="208" t="s">
        <v>4386</v>
      </c>
      <c r="E1178" s="18" t="s">
        <v>19</v>
      </c>
      <c r="F1178" s="209">
        <v>37</v>
      </c>
      <c r="H1178" s="33"/>
    </row>
    <row r="1179" spans="2:8" s="1" customFormat="1" ht="16.95" customHeight="1">
      <c r="B1179" s="33"/>
      <c r="C1179" s="208" t="s">
        <v>19</v>
      </c>
      <c r="D1179" s="208" t="s">
        <v>4569</v>
      </c>
      <c r="E1179" s="18" t="s">
        <v>19</v>
      </c>
      <c r="F1179" s="209">
        <v>0</v>
      </c>
      <c r="H1179" s="33"/>
    </row>
    <row r="1180" spans="2:8" s="1" customFormat="1" ht="16.95" customHeight="1">
      <c r="B1180" s="33"/>
      <c r="C1180" s="208" t="s">
        <v>19</v>
      </c>
      <c r="D1180" s="208" t="s">
        <v>4560</v>
      </c>
      <c r="E1180" s="18" t="s">
        <v>19</v>
      </c>
      <c r="F1180" s="209">
        <v>138.5</v>
      </c>
      <c r="H1180" s="33"/>
    </row>
    <row r="1181" spans="2:8" s="1" customFormat="1" ht="16.95" customHeight="1">
      <c r="B1181" s="33"/>
      <c r="C1181" s="208" t="s">
        <v>4558</v>
      </c>
      <c r="D1181" s="208" t="s">
        <v>207</v>
      </c>
      <c r="E1181" s="18" t="s">
        <v>19</v>
      </c>
      <c r="F1181" s="209">
        <v>138.5</v>
      </c>
      <c r="H1181" s="33"/>
    </row>
    <row r="1182" spans="2:8" s="1" customFormat="1" ht="16.95" customHeight="1">
      <c r="B1182" s="33"/>
      <c r="C1182" s="207" t="s">
        <v>4964</v>
      </c>
      <c r="H1182" s="33"/>
    </row>
    <row r="1183" spans="2:8" s="1" customFormat="1" ht="16.95" customHeight="1">
      <c r="B1183" s="33"/>
      <c r="C1183" s="208" t="s">
        <v>4609</v>
      </c>
      <c r="D1183" s="208" t="s">
        <v>5073</v>
      </c>
      <c r="E1183" s="18" t="s">
        <v>138</v>
      </c>
      <c r="F1183" s="209">
        <v>138.5</v>
      </c>
      <c r="H1183" s="33"/>
    </row>
    <row r="1184" spans="2:8" s="1" customFormat="1" ht="20.399999999999999">
      <c r="B1184" s="33"/>
      <c r="C1184" s="208" t="s">
        <v>4570</v>
      </c>
      <c r="D1184" s="208" t="s">
        <v>5033</v>
      </c>
      <c r="E1184" s="18" t="s">
        <v>142</v>
      </c>
      <c r="F1184" s="209">
        <v>28.3</v>
      </c>
      <c r="H1184" s="33"/>
    </row>
    <row r="1185" spans="2:8" s="1" customFormat="1" ht="20.399999999999999">
      <c r="B1185" s="33"/>
      <c r="C1185" s="208" t="s">
        <v>1101</v>
      </c>
      <c r="D1185" s="208" t="s">
        <v>5007</v>
      </c>
      <c r="E1185" s="18" t="s">
        <v>142</v>
      </c>
      <c r="F1185" s="209">
        <v>28.3</v>
      </c>
      <c r="H1185" s="33"/>
    </row>
    <row r="1186" spans="2:8" s="1" customFormat="1" ht="16.95" customHeight="1">
      <c r="B1186" s="33"/>
      <c r="C1186" s="208" t="s">
        <v>1111</v>
      </c>
      <c r="D1186" s="208" t="s">
        <v>5008</v>
      </c>
      <c r="E1186" s="18" t="s">
        <v>142</v>
      </c>
      <c r="F1186" s="209">
        <v>45.12</v>
      </c>
      <c r="H1186" s="33"/>
    </row>
    <row r="1187" spans="2:8" s="1" customFormat="1" ht="16.95" customHeight="1">
      <c r="B1187" s="33"/>
      <c r="C1187" s="208" t="s">
        <v>4579</v>
      </c>
      <c r="D1187" s="208" t="s">
        <v>5034</v>
      </c>
      <c r="E1187" s="18" t="s">
        <v>138</v>
      </c>
      <c r="F1187" s="209">
        <v>168.2</v>
      </c>
      <c r="H1187" s="33"/>
    </row>
    <row r="1188" spans="2:8" s="1" customFormat="1" ht="16.95" customHeight="1">
      <c r="B1188" s="33"/>
      <c r="C1188" s="208" t="s">
        <v>4589</v>
      </c>
      <c r="D1188" s="208" t="s">
        <v>5074</v>
      </c>
      <c r="E1188" s="18" t="s">
        <v>138</v>
      </c>
      <c r="F1188" s="209">
        <v>138.5</v>
      </c>
      <c r="H1188" s="33"/>
    </row>
    <row r="1189" spans="2:8" s="1" customFormat="1" ht="16.95" customHeight="1">
      <c r="B1189" s="33"/>
      <c r="C1189" s="208" t="s">
        <v>4593</v>
      </c>
      <c r="D1189" s="208" t="s">
        <v>5075</v>
      </c>
      <c r="E1189" s="18" t="s">
        <v>138</v>
      </c>
      <c r="F1189" s="209">
        <v>138.5</v>
      </c>
      <c r="H1189" s="33"/>
    </row>
    <row r="1190" spans="2:8" s="1" customFormat="1" ht="26.4" customHeight="1">
      <c r="B1190" s="33"/>
      <c r="C1190" s="202" t="s">
        <v>121</v>
      </c>
      <c r="D1190" s="202" t="s">
        <v>122</v>
      </c>
      <c r="H1190" s="33"/>
    </row>
    <row r="1191" spans="2:8" s="1" customFormat="1" ht="16.95" customHeight="1">
      <c r="B1191" s="33"/>
      <c r="C1191" s="203" t="s">
        <v>4666</v>
      </c>
      <c r="D1191" s="204" t="s">
        <v>4667</v>
      </c>
      <c r="E1191" s="205" t="s">
        <v>142</v>
      </c>
      <c r="F1191" s="206">
        <v>8.4480000000000004</v>
      </c>
      <c r="H1191" s="33"/>
    </row>
    <row r="1192" spans="2:8" s="1" customFormat="1" ht="16.95" customHeight="1">
      <c r="B1192" s="33"/>
      <c r="C1192" s="208" t="s">
        <v>19</v>
      </c>
      <c r="D1192" s="208" t="s">
        <v>387</v>
      </c>
      <c r="E1192" s="18" t="s">
        <v>19</v>
      </c>
      <c r="F1192" s="209">
        <v>0</v>
      </c>
      <c r="H1192" s="33"/>
    </row>
    <row r="1193" spans="2:8" s="1" customFormat="1" ht="16.95" customHeight="1">
      <c r="B1193" s="33"/>
      <c r="C1193" s="208" t="s">
        <v>19</v>
      </c>
      <c r="D1193" s="208" t="s">
        <v>4688</v>
      </c>
      <c r="E1193" s="18" t="s">
        <v>19</v>
      </c>
      <c r="F1193" s="209">
        <v>0</v>
      </c>
      <c r="H1193" s="33"/>
    </row>
    <row r="1194" spans="2:8" s="1" customFormat="1" ht="16.95" customHeight="1">
      <c r="B1194" s="33"/>
      <c r="C1194" s="208" t="s">
        <v>19</v>
      </c>
      <c r="D1194" s="208" t="s">
        <v>4689</v>
      </c>
      <c r="E1194" s="18" t="s">
        <v>19</v>
      </c>
      <c r="F1194" s="209">
        <v>8.4480000000000004</v>
      </c>
      <c r="H1194" s="33"/>
    </row>
    <row r="1195" spans="2:8" s="1" customFormat="1" ht="16.95" customHeight="1">
      <c r="B1195" s="33"/>
      <c r="C1195" s="208" t="s">
        <v>4666</v>
      </c>
      <c r="D1195" s="208" t="s">
        <v>207</v>
      </c>
      <c r="E1195" s="18" t="s">
        <v>19</v>
      </c>
      <c r="F1195" s="209">
        <v>8.4480000000000004</v>
      </c>
      <c r="H1195" s="33"/>
    </row>
    <row r="1196" spans="2:8" s="1" customFormat="1" ht="16.95" customHeight="1">
      <c r="B1196" s="33"/>
      <c r="C1196" s="207" t="s">
        <v>4964</v>
      </c>
      <c r="H1196" s="33"/>
    </row>
    <row r="1197" spans="2:8" s="1" customFormat="1" ht="16.95" customHeight="1">
      <c r="B1197" s="33"/>
      <c r="C1197" s="208" t="s">
        <v>4684</v>
      </c>
      <c r="D1197" s="208" t="s">
        <v>5076</v>
      </c>
      <c r="E1197" s="18" t="s">
        <v>142</v>
      </c>
      <c r="F1197" s="209">
        <v>8.4480000000000004</v>
      </c>
      <c r="H1197" s="33"/>
    </row>
    <row r="1198" spans="2:8" s="1" customFormat="1" ht="20.399999999999999">
      <c r="B1198" s="33"/>
      <c r="C1198" s="208" t="s">
        <v>4672</v>
      </c>
      <c r="D1198" s="208" t="s">
        <v>5077</v>
      </c>
      <c r="E1198" s="18" t="s">
        <v>142</v>
      </c>
      <c r="F1198" s="209">
        <v>108.30800000000001</v>
      </c>
      <c r="H1198" s="33"/>
    </row>
    <row r="1199" spans="2:8" s="1" customFormat="1" ht="24">
      <c r="B1199" s="33"/>
      <c r="C1199" s="203" t="s">
        <v>938</v>
      </c>
      <c r="D1199" s="204" t="s">
        <v>939</v>
      </c>
      <c r="E1199" s="205" t="s">
        <v>142</v>
      </c>
      <c r="F1199" s="206">
        <v>30.696000000000002</v>
      </c>
      <c r="H1199" s="33"/>
    </row>
    <row r="1200" spans="2:8" s="1" customFormat="1" ht="16.95" customHeight="1">
      <c r="B1200" s="33"/>
      <c r="C1200" s="207" t="s">
        <v>4964</v>
      </c>
      <c r="H1200" s="33"/>
    </row>
    <row r="1201" spans="2:8" s="1" customFormat="1" ht="20.399999999999999">
      <c r="B1201" s="33"/>
      <c r="C1201" s="208" t="s">
        <v>4672</v>
      </c>
      <c r="D1201" s="208" t="s">
        <v>5077</v>
      </c>
      <c r="E1201" s="18" t="s">
        <v>142</v>
      </c>
      <c r="F1201" s="209">
        <v>108.30800000000001</v>
      </c>
      <c r="H1201" s="33"/>
    </row>
    <row r="1202" spans="2:8" s="1" customFormat="1" ht="16.95" customHeight="1">
      <c r="B1202" s="33"/>
      <c r="C1202" s="208" t="s">
        <v>1107</v>
      </c>
      <c r="D1202" s="208" t="s">
        <v>5062</v>
      </c>
      <c r="E1202" s="18" t="s">
        <v>142</v>
      </c>
      <c r="F1202" s="209">
        <v>136.518</v>
      </c>
      <c r="H1202" s="33"/>
    </row>
    <row r="1203" spans="2:8" s="1" customFormat="1" ht="16.95" customHeight="1">
      <c r="B1203" s="33"/>
      <c r="C1203" s="203" t="s">
        <v>936</v>
      </c>
      <c r="D1203" s="204" t="s">
        <v>937</v>
      </c>
      <c r="E1203" s="205" t="s">
        <v>138</v>
      </c>
      <c r="F1203" s="206">
        <v>29.419</v>
      </c>
      <c r="H1203" s="33"/>
    </row>
    <row r="1204" spans="2:8" s="1" customFormat="1" ht="16.95" customHeight="1">
      <c r="B1204" s="33"/>
      <c r="C1204" s="207" t="s">
        <v>4964</v>
      </c>
      <c r="H1204" s="33"/>
    </row>
    <row r="1205" spans="2:8" s="1" customFormat="1" ht="16.95" customHeight="1">
      <c r="B1205" s="33"/>
      <c r="C1205" s="208" t="s">
        <v>1107</v>
      </c>
      <c r="D1205" s="208" t="s">
        <v>5062</v>
      </c>
      <c r="E1205" s="18" t="s">
        <v>142</v>
      </c>
      <c r="F1205" s="209">
        <v>136.518</v>
      </c>
      <c r="H1205" s="33"/>
    </row>
    <row r="1206" spans="2:8" s="1" customFormat="1" ht="16.95" customHeight="1">
      <c r="B1206" s="33"/>
      <c r="C1206" s="208" t="s">
        <v>4696</v>
      </c>
      <c r="D1206" s="208" t="s">
        <v>5078</v>
      </c>
      <c r="E1206" s="18" t="s">
        <v>138</v>
      </c>
      <c r="F1206" s="209">
        <v>197.619</v>
      </c>
      <c r="H1206" s="33"/>
    </row>
    <row r="1207" spans="2:8" s="1" customFormat="1" ht="16.95" customHeight="1">
      <c r="B1207" s="33"/>
      <c r="C1207" s="208" t="s">
        <v>4702</v>
      </c>
      <c r="D1207" s="208" t="s">
        <v>5079</v>
      </c>
      <c r="E1207" s="18" t="s">
        <v>138</v>
      </c>
      <c r="F1207" s="209">
        <v>197.619</v>
      </c>
      <c r="H1207" s="33"/>
    </row>
    <row r="1208" spans="2:8" s="1" customFormat="1" ht="16.95" customHeight="1">
      <c r="B1208" s="33"/>
      <c r="C1208" s="208" t="s">
        <v>4579</v>
      </c>
      <c r="D1208" s="208" t="s">
        <v>5034</v>
      </c>
      <c r="E1208" s="18" t="s">
        <v>138</v>
      </c>
      <c r="F1208" s="209">
        <v>197.619</v>
      </c>
      <c r="H1208" s="33"/>
    </row>
    <row r="1209" spans="2:8" s="1" customFormat="1" ht="16.95" customHeight="1">
      <c r="B1209" s="33"/>
      <c r="C1209" s="203" t="s">
        <v>4661</v>
      </c>
      <c r="D1209" s="204" t="s">
        <v>4556</v>
      </c>
      <c r="E1209" s="205" t="s">
        <v>138</v>
      </c>
      <c r="F1209" s="206">
        <v>168.2</v>
      </c>
      <c r="H1209" s="33"/>
    </row>
    <row r="1210" spans="2:8" s="1" customFormat="1" ht="16.95" customHeight="1">
      <c r="B1210" s="33"/>
      <c r="C1210" s="207" t="s">
        <v>4964</v>
      </c>
      <c r="H1210" s="33"/>
    </row>
    <row r="1211" spans="2:8" s="1" customFormat="1" ht="16.95" customHeight="1">
      <c r="B1211" s="33"/>
      <c r="C1211" s="208" t="s">
        <v>1107</v>
      </c>
      <c r="D1211" s="208" t="s">
        <v>5062</v>
      </c>
      <c r="E1211" s="18" t="s">
        <v>142</v>
      </c>
      <c r="F1211" s="209">
        <v>136.518</v>
      </c>
      <c r="H1211" s="33"/>
    </row>
    <row r="1212" spans="2:8" s="1" customFormat="1" ht="16.95" customHeight="1">
      <c r="B1212" s="33"/>
      <c r="C1212" s="208" t="s">
        <v>4696</v>
      </c>
      <c r="D1212" s="208" t="s">
        <v>5078</v>
      </c>
      <c r="E1212" s="18" t="s">
        <v>138</v>
      </c>
      <c r="F1212" s="209">
        <v>197.619</v>
      </c>
      <c r="H1212" s="33"/>
    </row>
    <row r="1213" spans="2:8" s="1" customFormat="1" ht="16.95" customHeight="1">
      <c r="B1213" s="33"/>
      <c r="C1213" s="208" t="s">
        <v>4702</v>
      </c>
      <c r="D1213" s="208" t="s">
        <v>5079</v>
      </c>
      <c r="E1213" s="18" t="s">
        <v>138</v>
      </c>
      <c r="F1213" s="209">
        <v>197.619</v>
      </c>
      <c r="H1213" s="33"/>
    </row>
    <row r="1214" spans="2:8" s="1" customFormat="1" ht="16.95" customHeight="1">
      <c r="B1214" s="33"/>
      <c r="C1214" s="208" t="s">
        <v>4579</v>
      </c>
      <c r="D1214" s="208" t="s">
        <v>5034</v>
      </c>
      <c r="E1214" s="18" t="s">
        <v>138</v>
      </c>
      <c r="F1214" s="209">
        <v>197.619</v>
      </c>
      <c r="H1214" s="33"/>
    </row>
    <row r="1215" spans="2:8" s="1" customFormat="1" ht="16.95" customHeight="1">
      <c r="B1215" s="33"/>
      <c r="C1215" s="203" t="s">
        <v>4561</v>
      </c>
      <c r="D1215" s="204" t="s">
        <v>4562</v>
      </c>
      <c r="E1215" s="205" t="s">
        <v>138</v>
      </c>
      <c r="F1215" s="206">
        <v>29.7</v>
      </c>
      <c r="H1215" s="33"/>
    </row>
    <row r="1216" spans="2:8" s="1" customFormat="1" ht="16.95" customHeight="1">
      <c r="B1216" s="33"/>
      <c r="C1216" s="207" t="s">
        <v>4964</v>
      </c>
      <c r="H1216" s="33"/>
    </row>
    <row r="1217" spans="2:8" s="1" customFormat="1" ht="20.399999999999999">
      <c r="B1217" s="33"/>
      <c r="C1217" s="208" t="s">
        <v>4672</v>
      </c>
      <c r="D1217" s="208" t="s">
        <v>5077</v>
      </c>
      <c r="E1217" s="18" t="s">
        <v>142</v>
      </c>
      <c r="F1217" s="209">
        <v>108.30800000000001</v>
      </c>
      <c r="H1217" s="33"/>
    </row>
    <row r="1218" spans="2:8" s="1" customFormat="1" ht="16.95" customHeight="1">
      <c r="B1218" s="33"/>
      <c r="C1218" s="208" t="s">
        <v>1107</v>
      </c>
      <c r="D1218" s="208" t="s">
        <v>5062</v>
      </c>
      <c r="E1218" s="18" t="s">
        <v>142</v>
      </c>
      <c r="F1218" s="209">
        <v>136.518</v>
      </c>
      <c r="H1218" s="33"/>
    </row>
    <row r="1219" spans="2:8" s="1" customFormat="1" ht="16.95" customHeight="1">
      <c r="B1219" s="33"/>
      <c r="C1219" s="203" t="s">
        <v>4558</v>
      </c>
      <c r="D1219" s="204" t="s">
        <v>4559</v>
      </c>
      <c r="E1219" s="205" t="s">
        <v>138</v>
      </c>
      <c r="F1219" s="206">
        <v>138.5</v>
      </c>
      <c r="H1219" s="33"/>
    </row>
    <row r="1220" spans="2:8" s="1" customFormat="1" ht="16.95" customHeight="1">
      <c r="B1220" s="33"/>
      <c r="C1220" s="207" t="s">
        <v>4964</v>
      </c>
      <c r="H1220" s="33"/>
    </row>
    <row r="1221" spans="2:8" s="1" customFormat="1" ht="20.399999999999999">
      <c r="B1221" s="33"/>
      <c r="C1221" s="208" t="s">
        <v>4672</v>
      </c>
      <c r="D1221" s="208" t="s">
        <v>5077</v>
      </c>
      <c r="E1221" s="18" t="s">
        <v>142</v>
      </c>
      <c r="F1221" s="209">
        <v>108.30800000000001</v>
      </c>
      <c r="H1221" s="33"/>
    </row>
    <row r="1222" spans="2:8" s="1" customFormat="1" ht="16.95" customHeight="1">
      <c r="B1222" s="33"/>
      <c r="C1222" s="208" t="s">
        <v>1107</v>
      </c>
      <c r="D1222" s="208" t="s">
        <v>5062</v>
      </c>
      <c r="E1222" s="18" t="s">
        <v>142</v>
      </c>
      <c r="F1222" s="209">
        <v>136.518</v>
      </c>
      <c r="H1222" s="33"/>
    </row>
    <row r="1223" spans="2:8" s="1" customFormat="1" ht="24">
      <c r="B1223" s="33"/>
      <c r="C1223" s="203" t="s">
        <v>885</v>
      </c>
      <c r="D1223" s="204" t="s">
        <v>886</v>
      </c>
      <c r="E1223" s="205" t="s">
        <v>142</v>
      </c>
      <c r="F1223" s="206">
        <v>24.831</v>
      </c>
      <c r="H1223" s="33"/>
    </row>
    <row r="1224" spans="2:8" s="1" customFormat="1" ht="16.95" customHeight="1">
      <c r="B1224" s="33"/>
      <c r="C1224" s="207" t="s">
        <v>4964</v>
      </c>
      <c r="H1224" s="33"/>
    </row>
    <row r="1225" spans="2:8" s="1" customFormat="1" ht="20.399999999999999">
      <c r="B1225" s="33"/>
      <c r="C1225" s="208" t="s">
        <v>4672</v>
      </c>
      <c r="D1225" s="208" t="s">
        <v>5077</v>
      </c>
      <c r="E1225" s="18" t="s">
        <v>142</v>
      </c>
      <c r="F1225" s="209">
        <v>108.30800000000001</v>
      </c>
      <c r="H1225" s="33"/>
    </row>
    <row r="1226" spans="2:8" s="1" customFormat="1" ht="16.95" customHeight="1">
      <c r="B1226" s="33"/>
      <c r="C1226" s="208" t="s">
        <v>1107</v>
      </c>
      <c r="D1226" s="208" t="s">
        <v>5062</v>
      </c>
      <c r="E1226" s="18" t="s">
        <v>142</v>
      </c>
      <c r="F1226" s="209">
        <v>136.518</v>
      </c>
      <c r="H1226" s="33"/>
    </row>
    <row r="1227" spans="2:8" s="1" customFormat="1" ht="16.95" customHeight="1">
      <c r="B1227" s="33"/>
      <c r="C1227" s="203" t="s">
        <v>4669</v>
      </c>
      <c r="D1227" s="204" t="s">
        <v>4670</v>
      </c>
      <c r="E1227" s="205" t="s">
        <v>142</v>
      </c>
      <c r="F1227" s="206">
        <v>108.30800000000001</v>
      </c>
      <c r="H1227" s="33"/>
    </row>
    <row r="1228" spans="2:8" s="1" customFormat="1" ht="16.95" customHeight="1">
      <c r="B1228" s="33"/>
      <c r="C1228" s="208" t="s">
        <v>19</v>
      </c>
      <c r="D1228" s="208" t="s">
        <v>4676</v>
      </c>
      <c r="E1228" s="18" t="s">
        <v>19</v>
      </c>
      <c r="F1228" s="209">
        <v>0</v>
      </c>
      <c r="H1228" s="33"/>
    </row>
    <row r="1229" spans="2:8" s="1" customFormat="1" ht="16.95" customHeight="1">
      <c r="B1229" s="33"/>
      <c r="C1229" s="208" t="s">
        <v>19</v>
      </c>
      <c r="D1229" s="208" t="s">
        <v>140</v>
      </c>
      <c r="E1229" s="18" t="s">
        <v>19</v>
      </c>
      <c r="F1229" s="209">
        <v>29.669</v>
      </c>
      <c r="H1229" s="33"/>
    </row>
    <row r="1230" spans="2:8" s="1" customFormat="1" ht="16.95" customHeight="1">
      <c r="B1230" s="33"/>
      <c r="C1230" s="208" t="s">
        <v>19</v>
      </c>
      <c r="D1230" s="208" t="s">
        <v>938</v>
      </c>
      <c r="E1230" s="18" t="s">
        <v>19</v>
      </c>
      <c r="F1230" s="209">
        <v>30.696000000000002</v>
      </c>
      <c r="H1230" s="33"/>
    </row>
    <row r="1231" spans="2:8" s="1" customFormat="1" ht="16.95" customHeight="1">
      <c r="B1231" s="33"/>
      <c r="C1231" s="208" t="s">
        <v>19</v>
      </c>
      <c r="D1231" s="208" t="s">
        <v>885</v>
      </c>
      <c r="E1231" s="18" t="s">
        <v>19</v>
      </c>
      <c r="F1231" s="209">
        <v>24.831</v>
      </c>
      <c r="H1231" s="33"/>
    </row>
    <row r="1232" spans="2:8" s="1" customFormat="1" ht="16.95" customHeight="1">
      <c r="B1232" s="33"/>
      <c r="C1232" s="208" t="s">
        <v>19</v>
      </c>
      <c r="D1232" s="208" t="s">
        <v>4574</v>
      </c>
      <c r="E1232" s="18" t="s">
        <v>19</v>
      </c>
      <c r="F1232" s="209">
        <v>8.91</v>
      </c>
      <c r="H1232" s="33"/>
    </row>
    <row r="1233" spans="2:8" s="1" customFormat="1" ht="16.95" customHeight="1">
      <c r="B1233" s="33"/>
      <c r="C1233" s="208" t="s">
        <v>19</v>
      </c>
      <c r="D1233" s="208" t="s">
        <v>4575</v>
      </c>
      <c r="E1233" s="18" t="s">
        <v>19</v>
      </c>
      <c r="F1233" s="209">
        <v>19.39</v>
      </c>
      <c r="H1233" s="33"/>
    </row>
    <row r="1234" spans="2:8" s="1" customFormat="1" ht="16.95" customHeight="1">
      <c r="B1234" s="33"/>
      <c r="C1234" s="208" t="s">
        <v>19</v>
      </c>
      <c r="D1234" s="208" t="s">
        <v>4663</v>
      </c>
      <c r="E1234" s="18" t="s">
        <v>19</v>
      </c>
      <c r="F1234" s="209">
        <v>3.26</v>
      </c>
      <c r="H1234" s="33"/>
    </row>
    <row r="1235" spans="2:8" s="1" customFormat="1" ht="16.95" customHeight="1">
      <c r="B1235" s="33"/>
      <c r="C1235" s="208" t="s">
        <v>19</v>
      </c>
      <c r="D1235" s="208" t="s">
        <v>4677</v>
      </c>
      <c r="E1235" s="18" t="s">
        <v>19</v>
      </c>
      <c r="F1235" s="209">
        <v>-8.4480000000000004</v>
      </c>
      <c r="H1235" s="33"/>
    </row>
    <row r="1236" spans="2:8" s="1" customFormat="1" ht="16.95" customHeight="1">
      <c r="B1236" s="33"/>
      <c r="C1236" s="208" t="s">
        <v>4669</v>
      </c>
      <c r="D1236" s="208" t="s">
        <v>207</v>
      </c>
      <c r="E1236" s="18" t="s">
        <v>19</v>
      </c>
      <c r="F1236" s="209">
        <v>108.30800000000001</v>
      </c>
      <c r="H1236" s="33"/>
    </row>
    <row r="1237" spans="2:8" s="1" customFormat="1" ht="16.95" customHeight="1">
      <c r="B1237" s="33"/>
      <c r="C1237" s="207" t="s">
        <v>4964</v>
      </c>
      <c r="H1237" s="33"/>
    </row>
    <row r="1238" spans="2:8" s="1" customFormat="1" ht="20.399999999999999">
      <c r="B1238" s="33"/>
      <c r="C1238" s="208" t="s">
        <v>4672</v>
      </c>
      <c r="D1238" s="208" t="s">
        <v>5077</v>
      </c>
      <c r="E1238" s="18" t="s">
        <v>142</v>
      </c>
      <c r="F1238" s="209">
        <v>108.30800000000001</v>
      </c>
      <c r="H1238" s="33"/>
    </row>
    <row r="1239" spans="2:8" s="1" customFormat="1" ht="20.399999999999999">
      <c r="B1239" s="33"/>
      <c r="C1239" s="208" t="s">
        <v>4691</v>
      </c>
      <c r="D1239" s="208" t="s">
        <v>5080</v>
      </c>
      <c r="E1239" s="18" t="s">
        <v>241</v>
      </c>
      <c r="F1239" s="209">
        <v>184.124</v>
      </c>
      <c r="H1239" s="33"/>
    </row>
    <row r="1240" spans="2:8" s="1" customFormat="1" ht="16.95" customHeight="1">
      <c r="B1240" s="33"/>
      <c r="C1240" s="208" t="s">
        <v>1111</v>
      </c>
      <c r="D1240" s="208" t="s">
        <v>5008</v>
      </c>
      <c r="E1240" s="18" t="s">
        <v>142</v>
      </c>
      <c r="F1240" s="209">
        <v>108.30800000000001</v>
      </c>
      <c r="H1240" s="33"/>
    </row>
    <row r="1241" spans="2:8" s="1" customFormat="1" ht="24">
      <c r="B1241" s="33"/>
      <c r="C1241" s="203" t="s">
        <v>140</v>
      </c>
      <c r="D1241" s="204" t="s">
        <v>141</v>
      </c>
      <c r="E1241" s="205" t="s">
        <v>142</v>
      </c>
      <c r="F1241" s="206">
        <v>29.669</v>
      </c>
      <c r="H1241" s="33"/>
    </row>
    <row r="1242" spans="2:8" s="1" customFormat="1" ht="16.95" customHeight="1">
      <c r="B1242" s="33"/>
      <c r="C1242" s="207" t="s">
        <v>4964</v>
      </c>
      <c r="H1242" s="33"/>
    </row>
    <row r="1243" spans="2:8" s="1" customFormat="1" ht="20.399999999999999">
      <c r="B1243" s="33"/>
      <c r="C1243" s="208" t="s">
        <v>4672</v>
      </c>
      <c r="D1243" s="208" t="s">
        <v>5077</v>
      </c>
      <c r="E1243" s="18" t="s">
        <v>142</v>
      </c>
      <c r="F1243" s="209">
        <v>108.30800000000001</v>
      </c>
      <c r="H1243" s="33"/>
    </row>
    <row r="1244" spans="2:8" s="1" customFormat="1" ht="16.95" customHeight="1">
      <c r="B1244" s="33"/>
      <c r="C1244" s="208" t="s">
        <v>1107</v>
      </c>
      <c r="D1244" s="208" t="s">
        <v>5062</v>
      </c>
      <c r="E1244" s="18" t="s">
        <v>142</v>
      </c>
      <c r="F1244" s="209">
        <v>136.518</v>
      </c>
      <c r="H1244" s="33"/>
    </row>
    <row r="1245" spans="2:8" s="1" customFormat="1" ht="16.95" customHeight="1">
      <c r="B1245" s="33"/>
      <c r="C1245" s="203" t="s">
        <v>4663</v>
      </c>
      <c r="D1245" s="204" t="s">
        <v>4664</v>
      </c>
      <c r="E1245" s="205" t="s">
        <v>142</v>
      </c>
      <c r="F1245" s="206">
        <v>3.26</v>
      </c>
      <c r="H1245" s="33"/>
    </row>
    <row r="1246" spans="2:8" s="1" customFormat="1" ht="16.95" customHeight="1">
      <c r="B1246" s="33"/>
      <c r="C1246" s="207" t="s">
        <v>4964</v>
      </c>
      <c r="H1246" s="33"/>
    </row>
    <row r="1247" spans="2:8" s="1" customFormat="1" ht="20.399999999999999">
      <c r="B1247" s="33"/>
      <c r="C1247" s="208" t="s">
        <v>4672</v>
      </c>
      <c r="D1247" s="208" t="s">
        <v>5077</v>
      </c>
      <c r="E1247" s="18" t="s">
        <v>142</v>
      </c>
      <c r="F1247" s="209">
        <v>108.30800000000001</v>
      </c>
      <c r="H1247" s="33"/>
    </row>
    <row r="1248" spans="2:8" s="1" customFormat="1" ht="16.95" customHeight="1">
      <c r="B1248" s="33"/>
      <c r="C1248" s="208" t="s">
        <v>1107</v>
      </c>
      <c r="D1248" s="208" t="s">
        <v>5062</v>
      </c>
      <c r="E1248" s="18" t="s">
        <v>142</v>
      </c>
      <c r="F1248" s="209">
        <v>136.518</v>
      </c>
      <c r="H1248" s="33"/>
    </row>
    <row r="1249" spans="2:8" s="1" customFormat="1" ht="26.4" customHeight="1">
      <c r="B1249" s="33"/>
      <c r="C1249" s="202" t="s">
        <v>124</v>
      </c>
      <c r="D1249" s="202" t="s">
        <v>125</v>
      </c>
      <c r="H1249" s="33"/>
    </row>
    <row r="1250" spans="2:8" s="1" customFormat="1" ht="16.95" customHeight="1">
      <c r="B1250" s="33"/>
      <c r="C1250" s="203" t="s">
        <v>4663</v>
      </c>
      <c r="D1250" s="204" t="s">
        <v>4664</v>
      </c>
      <c r="E1250" s="205" t="s">
        <v>142</v>
      </c>
      <c r="F1250" s="206">
        <v>3.26</v>
      </c>
      <c r="H1250" s="33"/>
    </row>
    <row r="1251" spans="2:8" s="1" customFormat="1" ht="16.95" customHeight="1">
      <c r="B1251" s="33"/>
      <c r="C1251" s="208" t="s">
        <v>19</v>
      </c>
      <c r="D1251" s="208" t="s">
        <v>4719</v>
      </c>
      <c r="E1251" s="18" t="s">
        <v>19</v>
      </c>
      <c r="F1251" s="209">
        <v>0</v>
      </c>
      <c r="H1251" s="33"/>
    </row>
    <row r="1252" spans="2:8" s="1" customFormat="1" ht="16.95" customHeight="1">
      <c r="B1252" s="33"/>
      <c r="C1252" s="208" t="s">
        <v>19</v>
      </c>
      <c r="D1252" s="208" t="s">
        <v>4720</v>
      </c>
      <c r="E1252" s="18" t="s">
        <v>19</v>
      </c>
      <c r="F1252" s="209">
        <v>3.26</v>
      </c>
      <c r="H1252" s="33"/>
    </row>
    <row r="1253" spans="2:8" s="1" customFormat="1" ht="16.95" customHeight="1">
      <c r="B1253" s="33"/>
      <c r="C1253" s="208" t="s">
        <v>4663</v>
      </c>
      <c r="D1253" s="208" t="s">
        <v>207</v>
      </c>
      <c r="E1253" s="18" t="s">
        <v>19</v>
      </c>
      <c r="F1253" s="209">
        <v>3.26</v>
      </c>
      <c r="H1253" s="33"/>
    </row>
    <row r="1254" spans="2:8" s="1" customFormat="1" ht="16.95" customHeight="1">
      <c r="B1254" s="33"/>
      <c r="C1254" s="207" t="s">
        <v>4964</v>
      </c>
      <c r="H1254" s="33"/>
    </row>
    <row r="1255" spans="2:8" s="1" customFormat="1" ht="20.399999999999999">
      <c r="B1255" s="33"/>
      <c r="C1255" s="208" t="s">
        <v>215</v>
      </c>
      <c r="D1255" s="208" t="s">
        <v>4966</v>
      </c>
      <c r="E1255" s="18" t="s">
        <v>142</v>
      </c>
      <c r="F1255" s="209">
        <v>3.26</v>
      </c>
      <c r="H1255" s="33"/>
    </row>
    <row r="1256" spans="2:8" s="1" customFormat="1" ht="20.399999999999999">
      <c r="B1256" s="33"/>
      <c r="C1256" s="208" t="s">
        <v>1101</v>
      </c>
      <c r="D1256" s="208" t="s">
        <v>5007</v>
      </c>
      <c r="E1256" s="18" t="s">
        <v>142</v>
      </c>
      <c r="F1256" s="209">
        <v>3.26</v>
      </c>
      <c r="H1256" s="33"/>
    </row>
    <row r="1257" spans="2:8" s="1" customFormat="1" ht="16.95" customHeight="1">
      <c r="B1257" s="33"/>
      <c r="C1257" s="208" t="s">
        <v>1107</v>
      </c>
      <c r="D1257" s="208" t="s">
        <v>5062</v>
      </c>
      <c r="E1257" s="18" t="s">
        <v>142</v>
      </c>
      <c r="F1257" s="209">
        <v>3.26</v>
      </c>
      <c r="H1257" s="33"/>
    </row>
    <row r="1258" spans="2:8" s="1" customFormat="1" ht="16.95" customHeight="1">
      <c r="B1258" s="33"/>
      <c r="C1258" s="208" t="s">
        <v>1111</v>
      </c>
      <c r="D1258" s="208" t="s">
        <v>5008</v>
      </c>
      <c r="E1258" s="18" t="s">
        <v>142</v>
      </c>
      <c r="F1258" s="209">
        <v>3.26</v>
      </c>
      <c r="H1258" s="33"/>
    </row>
    <row r="1259" spans="2:8" s="1" customFormat="1" ht="26.4" customHeight="1">
      <c r="B1259" s="33"/>
      <c r="C1259" s="202" t="s">
        <v>127</v>
      </c>
      <c r="D1259" s="202" t="s">
        <v>128</v>
      </c>
      <c r="H1259" s="33"/>
    </row>
    <row r="1260" spans="2:8" s="1" customFormat="1" ht="16.95" customHeight="1">
      <c r="B1260" s="33"/>
      <c r="C1260" s="203" t="s">
        <v>4753</v>
      </c>
      <c r="D1260" s="204" t="s">
        <v>4754</v>
      </c>
      <c r="E1260" s="205" t="s">
        <v>142</v>
      </c>
      <c r="F1260" s="206">
        <v>9.5</v>
      </c>
      <c r="H1260" s="33"/>
    </row>
    <row r="1261" spans="2:8" s="1" customFormat="1" ht="16.95" customHeight="1">
      <c r="B1261" s="33"/>
      <c r="C1261" s="208" t="s">
        <v>19</v>
      </c>
      <c r="D1261" s="208" t="s">
        <v>4762</v>
      </c>
      <c r="E1261" s="18" t="s">
        <v>19</v>
      </c>
      <c r="F1261" s="209">
        <v>1.5</v>
      </c>
      <c r="H1261" s="33"/>
    </row>
    <row r="1262" spans="2:8" s="1" customFormat="1" ht="16.95" customHeight="1">
      <c r="B1262" s="33"/>
      <c r="C1262" s="208" t="s">
        <v>19</v>
      </c>
      <c r="D1262" s="208" t="s">
        <v>4763</v>
      </c>
      <c r="E1262" s="18" t="s">
        <v>19</v>
      </c>
      <c r="F1262" s="209">
        <v>8</v>
      </c>
      <c r="H1262" s="33"/>
    </row>
    <row r="1263" spans="2:8" s="1" customFormat="1" ht="16.95" customHeight="1">
      <c r="B1263" s="33"/>
      <c r="C1263" s="208" t="s">
        <v>4753</v>
      </c>
      <c r="D1263" s="208" t="s">
        <v>207</v>
      </c>
      <c r="E1263" s="18" t="s">
        <v>19</v>
      </c>
      <c r="F1263" s="209">
        <v>9.5</v>
      </c>
      <c r="H1263" s="33"/>
    </row>
    <row r="1264" spans="2:8" s="1" customFormat="1" ht="16.95" customHeight="1">
      <c r="B1264" s="33"/>
      <c r="C1264" s="207" t="s">
        <v>4964</v>
      </c>
      <c r="H1264" s="33"/>
    </row>
    <row r="1265" spans="2:8" s="1" customFormat="1" ht="16.95" customHeight="1">
      <c r="B1265" s="33"/>
      <c r="C1265" s="208" t="s">
        <v>4758</v>
      </c>
      <c r="D1265" s="208" t="s">
        <v>5081</v>
      </c>
      <c r="E1265" s="18" t="s">
        <v>142</v>
      </c>
      <c r="F1265" s="209">
        <v>9.5</v>
      </c>
      <c r="H1265" s="33"/>
    </row>
    <row r="1266" spans="2:8" s="1" customFormat="1" ht="20.399999999999999">
      <c r="B1266" s="33"/>
      <c r="C1266" s="208" t="s">
        <v>4766</v>
      </c>
      <c r="D1266" s="208" t="s">
        <v>5082</v>
      </c>
      <c r="E1266" s="18" t="s">
        <v>142</v>
      </c>
      <c r="F1266" s="209">
        <v>30.9</v>
      </c>
      <c r="H1266" s="33"/>
    </row>
    <row r="1267" spans="2:8" s="1" customFormat="1" ht="16.95" customHeight="1">
      <c r="B1267" s="33"/>
      <c r="C1267" s="208" t="s">
        <v>231</v>
      </c>
      <c r="D1267" s="208" t="s">
        <v>942</v>
      </c>
      <c r="E1267" s="18" t="s">
        <v>142</v>
      </c>
      <c r="F1267" s="209">
        <v>67.099999999999994</v>
      </c>
      <c r="H1267" s="33"/>
    </row>
    <row r="1268" spans="2:8" s="1" customFormat="1" ht="16.95" customHeight="1">
      <c r="B1268" s="33"/>
      <c r="C1268" s="203" t="s">
        <v>4747</v>
      </c>
      <c r="D1268" s="204" t="s">
        <v>4748</v>
      </c>
      <c r="E1268" s="205" t="s">
        <v>142</v>
      </c>
      <c r="F1268" s="206">
        <v>88.5</v>
      </c>
      <c r="H1268" s="33"/>
    </row>
    <row r="1269" spans="2:8" s="1" customFormat="1" ht="16.95" customHeight="1">
      <c r="B1269" s="33"/>
      <c r="C1269" s="208" t="s">
        <v>19</v>
      </c>
      <c r="D1269" s="208" t="s">
        <v>4765</v>
      </c>
      <c r="E1269" s="18" t="s">
        <v>19</v>
      </c>
      <c r="F1269" s="209">
        <v>88.5</v>
      </c>
      <c r="H1269" s="33"/>
    </row>
    <row r="1270" spans="2:8" s="1" customFormat="1" ht="16.95" customHeight="1">
      <c r="B1270" s="33"/>
      <c r="C1270" s="208" t="s">
        <v>4747</v>
      </c>
      <c r="D1270" s="208" t="s">
        <v>207</v>
      </c>
      <c r="E1270" s="18" t="s">
        <v>19</v>
      </c>
      <c r="F1270" s="209">
        <v>88.5</v>
      </c>
      <c r="H1270" s="33"/>
    </row>
    <row r="1271" spans="2:8" s="1" customFormat="1" ht="16.95" customHeight="1">
      <c r="B1271" s="33"/>
      <c r="C1271" s="207" t="s">
        <v>4964</v>
      </c>
      <c r="H1271" s="33"/>
    </row>
    <row r="1272" spans="2:8" s="1" customFormat="1" ht="20.399999999999999">
      <c r="B1272" s="33"/>
      <c r="C1272" s="208" t="s">
        <v>1086</v>
      </c>
      <c r="D1272" s="208" t="s">
        <v>5041</v>
      </c>
      <c r="E1272" s="18" t="s">
        <v>142</v>
      </c>
      <c r="F1272" s="209">
        <v>88.5</v>
      </c>
      <c r="H1272" s="33"/>
    </row>
    <row r="1273" spans="2:8" s="1" customFormat="1" ht="20.399999999999999">
      <c r="B1273" s="33"/>
      <c r="C1273" s="208" t="s">
        <v>4766</v>
      </c>
      <c r="D1273" s="208" t="s">
        <v>5082</v>
      </c>
      <c r="E1273" s="18" t="s">
        <v>142</v>
      </c>
      <c r="F1273" s="209">
        <v>30.9</v>
      </c>
      <c r="H1273" s="33"/>
    </row>
    <row r="1274" spans="2:8" s="1" customFormat="1" ht="16.95" customHeight="1">
      <c r="B1274" s="33"/>
      <c r="C1274" s="208" t="s">
        <v>231</v>
      </c>
      <c r="D1274" s="208" t="s">
        <v>942</v>
      </c>
      <c r="E1274" s="18" t="s">
        <v>142</v>
      </c>
      <c r="F1274" s="209">
        <v>67.099999999999994</v>
      </c>
      <c r="H1274" s="33"/>
    </row>
    <row r="1275" spans="2:8" s="1" customFormat="1" ht="16.95" customHeight="1">
      <c r="B1275" s="33"/>
      <c r="C1275" s="203" t="s">
        <v>4750</v>
      </c>
      <c r="D1275" s="204" t="s">
        <v>4751</v>
      </c>
      <c r="E1275" s="205" t="s">
        <v>142</v>
      </c>
      <c r="F1275" s="206">
        <v>67.099999999999994</v>
      </c>
      <c r="H1275" s="33"/>
    </row>
    <row r="1276" spans="2:8" s="1" customFormat="1" ht="16.95" customHeight="1">
      <c r="B1276" s="33"/>
      <c r="C1276" s="208" t="s">
        <v>19</v>
      </c>
      <c r="D1276" s="208" t="s">
        <v>4772</v>
      </c>
      <c r="E1276" s="18" t="s">
        <v>19</v>
      </c>
      <c r="F1276" s="209">
        <v>64.900000000000006</v>
      </c>
      <c r="H1276" s="33"/>
    </row>
    <row r="1277" spans="2:8" s="1" customFormat="1" ht="16.95" customHeight="1">
      <c r="B1277" s="33"/>
      <c r="C1277" s="208" t="s">
        <v>19</v>
      </c>
      <c r="D1277" s="208" t="s">
        <v>4773</v>
      </c>
      <c r="E1277" s="18" t="s">
        <v>19</v>
      </c>
      <c r="F1277" s="209">
        <v>2.2000000000000002</v>
      </c>
      <c r="H1277" s="33"/>
    </row>
    <row r="1278" spans="2:8" s="1" customFormat="1" ht="16.95" customHeight="1">
      <c r="B1278" s="33"/>
      <c r="C1278" s="208" t="s">
        <v>4750</v>
      </c>
      <c r="D1278" s="208" t="s">
        <v>207</v>
      </c>
      <c r="E1278" s="18" t="s">
        <v>19</v>
      </c>
      <c r="F1278" s="209">
        <v>67.099999999999994</v>
      </c>
      <c r="H1278" s="33"/>
    </row>
    <row r="1279" spans="2:8" s="1" customFormat="1" ht="16.95" customHeight="1">
      <c r="B1279" s="33"/>
      <c r="C1279" s="207" t="s">
        <v>4964</v>
      </c>
      <c r="H1279" s="33"/>
    </row>
    <row r="1280" spans="2:8" s="1" customFormat="1" ht="16.95" customHeight="1">
      <c r="B1280" s="33"/>
      <c r="C1280" s="208" t="s">
        <v>231</v>
      </c>
      <c r="D1280" s="208" t="s">
        <v>942</v>
      </c>
      <c r="E1280" s="18" t="s">
        <v>142</v>
      </c>
      <c r="F1280" s="209">
        <v>67.099999999999994</v>
      </c>
      <c r="H1280" s="33"/>
    </row>
    <row r="1281" spans="2:8" s="1" customFormat="1" ht="20.399999999999999">
      <c r="B1281" s="33"/>
      <c r="C1281" s="208" t="s">
        <v>4766</v>
      </c>
      <c r="D1281" s="208" t="s">
        <v>5082</v>
      </c>
      <c r="E1281" s="18" t="s">
        <v>142</v>
      </c>
      <c r="F1281" s="209">
        <v>30.9</v>
      </c>
      <c r="H1281" s="33"/>
    </row>
    <row r="1282" spans="2:8" s="1" customFormat="1" ht="26.4" customHeight="1">
      <c r="B1282" s="33"/>
      <c r="C1282" s="202" t="s">
        <v>130</v>
      </c>
      <c r="D1282" s="202" t="s">
        <v>131</v>
      </c>
      <c r="H1282" s="33"/>
    </row>
    <row r="1283" spans="2:8" s="1" customFormat="1" ht="16.95" customHeight="1">
      <c r="B1283" s="33"/>
      <c r="C1283" s="203" t="s">
        <v>4753</v>
      </c>
      <c r="D1283" s="204" t="s">
        <v>4754</v>
      </c>
      <c r="E1283" s="205" t="s">
        <v>142</v>
      </c>
      <c r="F1283" s="206">
        <v>1.5</v>
      </c>
      <c r="H1283" s="33"/>
    </row>
    <row r="1284" spans="2:8" s="1" customFormat="1" ht="16.95" customHeight="1">
      <c r="B1284" s="33"/>
      <c r="C1284" s="208" t="s">
        <v>19</v>
      </c>
      <c r="D1284" s="208" t="s">
        <v>4762</v>
      </c>
      <c r="E1284" s="18" t="s">
        <v>19</v>
      </c>
      <c r="F1284" s="209">
        <v>1.5</v>
      </c>
      <c r="H1284" s="33"/>
    </row>
    <row r="1285" spans="2:8" s="1" customFormat="1" ht="16.95" customHeight="1">
      <c r="B1285" s="33"/>
      <c r="C1285" s="208" t="s">
        <v>4753</v>
      </c>
      <c r="D1285" s="208" t="s">
        <v>207</v>
      </c>
      <c r="E1285" s="18" t="s">
        <v>19</v>
      </c>
      <c r="F1285" s="209">
        <v>1.5</v>
      </c>
      <c r="H1285" s="33"/>
    </row>
    <row r="1286" spans="2:8" s="1" customFormat="1" ht="16.95" customHeight="1">
      <c r="B1286" s="33"/>
      <c r="C1286" s="207" t="s">
        <v>4964</v>
      </c>
      <c r="H1286" s="33"/>
    </row>
    <row r="1287" spans="2:8" s="1" customFormat="1" ht="16.95" customHeight="1">
      <c r="B1287" s="33"/>
      <c r="C1287" s="208" t="s">
        <v>4758</v>
      </c>
      <c r="D1287" s="208" t="s">
        <v>5081</v>
      </c>
      <c r="E1287" s="18" t="s">
        <v>142</v>
      </c>
      <c r="F1287" s="209">
        <v>1.5</v>
      </c>
      <c r="H1287" s="33"/>
    </row>
    <row r="1288" spans="2:8" s="1" customFormat="1" ht="20.399999999999999">
      <c r="B1288" s="33"/>
      <c r="C1288" s="208" t="s">
        <v>4766</v>
      </c>
      <c r="D1288" s="208" t="s">
        <v>5082</v>
      </c>
      <c r="E1288" s="18" t="s">
        <v>142</v>
      </c>
      <c r="F1288" s="209">
        <v>5.5</v>
      </c>
      <c r="H1288" s="33"/>
    </row>
    <row r="1289" spans="2:8" s="1" customFormat="1" ht="16.95" customHeight="1">
      <c r="B1289" s="33"/>
      <c r="C1289" s="208" t="s">
        <v>231</v>
      </c>
      <c r="D1289" s="208" t="s">
        <v>942</v>
      </c>
      <c r="E1289" s="18" t="s">
        <v>142</v>
      </c>
      <c r="F1289" s="209">
        <v>15.5</v>
      </c>
      <c r="H1289" s="33"/>
    </row>
    <row r="1290" spans="2:8" s="1" customFormat="1" ht="16.95" customHeight="1">
      <c r="B1290" s="33"/>
      <c r="C1290" s="203" t="s">
        <v>4747</v>
      </c>
      <c r="D1290" s="204" t="s">
        <v>4748</v>
      </c>
      <c r="E1290" s="205" t="s">
        <v>142</v>
      </c>
      <c r="F1290" s="206">
        <v>19.5</v>
      </c>
      <c r="H1290" s="33"/>
    </row>
    <row r="1291" spans="2:8" s="1" customFormat="1" ht="16.95" customHeight="1">
      <c r="B1291" s="33"/>
      <c r="C1291" s="208" t="s">
        <v>19</v>
      </c>
      <c r="D1291" s="208" t="s">
        <v>4911</v>
      </c>
      <c r="E1291" s="18" t="s">
        <v>19</v>
      </c>
      <c r="F1291" s="209">
        <v>19.5</v>
      </c>
      <c r="H1291" s="33"/>
    </row>
    <row r="1292" spans="2:8" s="1" customFormat="1" ht="16.95" customHeight="1">
      <c r="B1292" s="33"/>
      <c r="C1292" s="208" t="s">
        <v>4747</v>
      </c>
      <c r="D1292" s="208" t="s">
        <v>207</v>
      </c>
      <c r="E1292" s="18" t="s">
        <v>19</v>
      </c>
      <c r="F1292" s="209">
        <v>19.5</v>
      </c>
      <c r="H1292" s="33"/>
    </row>
    <row r="1293" spans="2:8" s="1" customFormat="1" ht="16.95" customHeight="1">
      <c r="B1293" s="33"/>
      <c r="C1293" s="207" t="s">
        <v>4964</v>
      </c>
      <c r="H1293" s="33"/>
    </row>
    <row r="1294" spans="2:8" s="1" customFormat="1" ht="20.399999999999999">
      <c r="B1294" s="33"/>
      <c r="C1294" s="208" t="s">
        <v>1086</v>
      </c>
      <c r="D1294" s="208" t="s">
        <v>5041</v>
      </c>
      <c r="E1294" s="18" t="s">
        <v>142</v>
      </c>
      <c r="F1294" s="209">
        <v>19.5</v>
      </c>
      <c r="H1294" s="33"/>
    </row>
    <row r="1295" spans="2:8" s="1" customFormat="1" ht="20.399999999999999">
      <c r="B1295" s="33"/>
      <c r="C1295" s="208" t="s">
        <v>4766</v>
      </c>
      <c r="D1295" s="208" t="s">
        <v>5082</v>
      </c>
      <c r="E1295" s="18" t="s">
        <v>142</v>
      </c>
      <c r="F1295" s="209">
        <v>5.5</v>
      </c>
      <c r="H1295" s="33"/>
    </row>
    <row r="1296" spans="2:8" s="1" customFormat="1" ht="16.95" customHeight="1">
      <c r="B1296" s="33"/>
      <c r="C1296" s="208" t="s">
        <v>231</v>
      </c>
      <c r="D1296" s="208" t="s">
        <v>942</v>
      </c>
      <c r="E1296" s="18" t="s">
        <v>142</v>
      </c>
      <c r="F1296" s="209">
        <v>15.5</v>
      </c>
      <c r="H1296" s="33"/>
    </row>
    <row r="1297" spans="2:8" s="1" customFormat="1" ht="16.95" customHeight="1">
      <c r="B1297" s="33"/>
      <c r="C1297" s="203" t="s">
        <v>4750</v>
      </c>
      <c r="D1297" s="204" t="s">
        <v>4751</v>
      </c>
      <c r="E1297" s="205" t="s">
        <v>142</v>
      </c>
      <c r="F1297" s="206">
        <v>15.5</v>
      </c>
      <c r="H1297" s="33"/>
    </row>
    <row r="1298" spans="2:8" s="1" customFormat="1" ht="16.95" customHeight="1">
      <c r="B1298" s="33"/>
      <c r="C1298" s="208" t="s">
        <v>19</v>
      </c>
      <c r="D1298" s="208" t="s">
        <v>4914</v>
      </c>
      <c r="E1298" s="18" t="s">
        <v>19</v>
      </c>
      <c r="F1298" s="209">
        <v>14.3</v>
      </c>
      <c r="H1298" s="33"/>
    </row>
    <row r="1299" spans="2:8" s="1" customFormat="1" ht="16.95" customHeight="1">
      <c r="B1299" s="33"/>
      <c r="C1299" s="208" t="s">
        <v>19</v>
      </c>
      <c r="D1299" s="208" t="s">
        <v>4915</v>
      </c>
      <c r="E1299" s="18" t="s">
        <v>19</v>
      </c>
      <c r="F1299" s="209">
        <v>1.2</v>
      </c>
      <c r="H1299" s="33"/>
    </row>
    <row r="1300" spans="2:8" s="1" customFormat="1" ht="16.95" customHeight="1">
      <c r="B1300" s="33"/>
      <c r="C1300" s="208" t="s">
        <v>4750</v>
      </c>
      <c r="D1300" s="208" t="s">
        <v>207</v>
      </c>
      <c r="E1300" s="18" t="s">
        <v>19</v>
      </c>
      <c r="F1300" s="209">
        <v>15.5</v>
      </c>
      <c r="H1300" s="33"/>
    </row>
    <row r="1301" spans="2:8" s="1" customFormat="1" ht="16.95" customHeight="1">
      <c r="B1301" s="33"/>
      <c r="C1301" s="207" t="s">
        <v>4964</v>
      </c>
      <c r="H1301" s="33"/>
    </row>
    <row r="1302" spans="2:8" s="1" customFormat="1" ht="16.95" customHeight="1">
      <c r="B1302" s="33"/>
      <c r="C1302" s="208" t="s">
        <v>231</v>
      </c>
      <c r="D1302" s="208" t="s">
        <v>942</v>
      </c>
      <c r="E1302" s="18" t="s">
        <v>142</v>
      </c>
      <c r="F1302" s="209">
        <v>15.5</v>
      </c>
      <c r="H1302" s="33"/>
    </row>
    <row r="1303" spans="2:8" s="1" customFormat="1" ht="20.399999999999999">
      <c r="B1303" s="33"/>
      <c r="C1303" s="208" t="s">
        <v>4766</v>
      </c>
      <c r="D1303" s="208" t="s">
        <v>5082</v>
      </c>
      <c r="E1303" s="18" t="s">
        <v>142</v>
      </c>
      <c r="F1303" s="209">
        <v>5.5</v>
      </c>
      <c r="H1303" s="33"/>
    </row>
    <row r="1304" spans="2:8" s="1" customFormat="1" ht="7.35" customHeight="1">
      <c r="B1304" s="41"/>
      <c r="C1304" s="42"/>
      <c r="D1304" s="42"/>
      <c r="E1304" s="42"/>
      <c r="F1304" s="42"/>
      <c r="G1304" s="42"/>
      <c r="H1304" s="33"/>
    </row>
    <row r="1305" spans="2:8" s="1" customFormat="1"/>
  </sheetData>
  <sheetProtection algorithmName="SHA-512" hashValue="rxf0cx4LluFK/efZ6hVb8lTWj092KtlzGl65h/6Hzxn6hzJMsLAPR+fRZrNSbn5pJh+CTNaCBcMouL8jrSgqKQ==" saltValue="GKaqJxkNiFDwwsuW5gL/hr+unfHxNOUdn6InHv90xO9qsVwwuAl8Fv+L3ZletMdJBmI727d92nx2mwHcuLHUb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0.199999999999999"/>
  <cols>
    <col min="1" max="1" width="8.28515625" style="210" customWidth="1"/>
    <col min="2" max="2" width="1.7109375" style="210" customWidth="1"/>
    <col min="3" max="4" width="5" style="210" customWidth="1"/>
    <col min="5" max="5" width="11.7109375" style="210" customWidth="1"/>
    <col min="6" max="6" width="9.140625" style="210" customWidth="1"/>
    <col min="7" max="7" width="5" style="210" customWidth="1"/>
    <col min="8" max="8" width="77.85546875" style="210" customWidth="1"/>
    <col min="9" max="10" width="20" style="210" customWidth="1"/>
    <col min="11" max="11" width="1.7109375" style="210" customWidth="1"/>
  </cols>
  <sheetData>
    <row r="1" spans="2:11" customFormat="1" ht="37.5" customHeight="1"/>
    <row r="2" spans="2:11" customFormat="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pans="2:11" s="16" customFormat="1" ht="45" customHeight="1">
      <c r="B3" s="214"/>
      <c r="C3" s="604" t="s">
        <v>5083</v>
      </c>
      <c r="D3" s="604"/>
      <c r="E3" s="604"/>
      <c r="F3" s="604"/>
      <c r="G3" s="604"/>
      <c r="H3" s="604"/>
      <c r="I3" s="604"/>
      <c r="J3" s="604"/>
      <c r="K3" s="215"/>
    </row>
    <row r="4" spans="2:11" customFormat="1" ht="25.5" customHeight="1">
      <c r="B4" s="216"/>
      <c r="C4" s="603" t="s">
        <v>5084</v>
      </c>
      <c r="D4" s="603"/>
      <c r="E4" s="603"/>
      <c r="F4" s="603"/>
      <c r="G4" s="603"/>
      <c r="H4" s="603"/>
      <c r="I4" s="603"/>
      <c r="J4" s="603"/>
      <c r="K4" s="217"/>
    </row>
    <row r="5" spans="2:11" customFormat="1" ht="5.25" customHeight="1">
      <c r="B5" s="216"/>
      <c r="C5" s="218"/>
      <c r="D5" s="218"/>
      <c r="E5" s="218"/>
      <c r="F5" s="218"/>
      <c r="G5" s="218"/>
      <c r="H5" s="218"/>
      <c r="I5" s="218"/>
      <c r="J5" s="218"/>
      <c r="K5" s="217"/>
    </row>
    <row r="6" spans="2:11" customFormat="1" ht="15" customHeight="1">
      <c r="B6" s="216"/>
      <c r="C6" s="602" t="s">
        <v>5085</v>
      </c>
      <c r="D6" s="602"/>
      <c r="E6" s="602"/>
      <c r="F6" s="602"/>
      <c r="G6" s="602"/>
      <c r="H6" s="602"/>
      <c r="I6" s="602"/>
      <c r="J6" s="602"/>
      <c r="K6" s="217"/>
    </row>
    <row r="7" spans="2:11" customFormat="1" ht="15" customHeight="1">
      <c r="B7" s="220"/>
      <c r="C7" s="602" t="s">
        <v>5086</v>
      </c>
      <c r="D7" s="602"/>
      <c r="E7" s="602"/>
      <c r="F7" s="602"/>
      <c r="G7" s="602"/>
      <c r="H7" s="602"/>
      <c r="I7" s="602"/>
      <c r="J7" s="602"/>
      <c r="K7" s="217"/>
    </row>
    <row r="8" spans="2:11" customFormat="1" ht="12.75" customHeight="1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pans="2:11" customFormat="1" ht="15" customHeight="1">
      <c r="B9" s="220"/>
      <c r="C9" s="602" t="s">
        <v>5087</v>
      </c>
      <c r="D9" s="602"/>
      <c r="E9" s="602"/>
      <c r="F9" s="602"/>
      <c r="G9" s="602"/>
      <c r="H9" s="602"/>
      <c r="I9" s="602"/>
      <c r="J9" s="602"/>
      <c r="K9" s="217"/>
    </row>
    <row r="10" spans="2:11" customFormat="1" ht="15" customHeight="1">
      <c r="B10" s="220"/>
      <c r="C10" s="219"/>
      <c r="D10" s="602" t="s">
        <v>5088</v>
      </c>
      <c r="E10" s="602"/>
      <c r="F10" s="602"/>
      <c r="G10" s="602"/>
      <c r="H10" s="602"/>
      <c r="I10" s="602"/>
      <c r="J10" s="602"/>
      <c r="K10" s="217"/>
    </row>
    <row r="11" spans="2:11" customFormat="1" ht="15" customHeight="1">
      <c r="B11" s="220"/>
      <c r="C11" s="221"/>
      <c r="D11" s="602" t="s">
        <v>5089</v>
      </c>
      <c r="E11" s="602"/>
      <c r="F11" s="602"/>
      <c r="G11" s="602"/>
      <c r="H11" s="602"/>
      <c r="I11" s="602"/>
      <c r="J11" s="602"/>
      <c r="K11" s="217"/>
    </row>
    <row r="12" spans="2:11" customFormat="1" ht="15" customHeight="1">
      <c r="B12" s="220"/>
      <c r="C12" s="221"/>
      <c r="D12" s="219"/>
      <c r="E12" s="219"/>
      <c r="F12" s="219"/>
      <c r="G12" s="219"/>
      <c r="H12" s="219"/>
      <c r="I12" s="219"/>
      <c r="J12" s="219"/>
      <c r="K12" s="217"/>
    </row>
    <row r="13" spans="2:11" customFormat="1" ht="15" customHeight="1">
      <c r="B13" s="220"/>
      <c r="C13" s="221"/>
      <c r="D13" s="222" t="s">
        <v>5090</v>
      </c>
      <c r="E13" s="219"/>
      <c r="F13" s="219"/>
      <c r="G13" s="219"/>
      <c r="H13" s="219"/>
      <c r="I13" s="219"/>
      <c r="J13" s="219"/>
      <c r="K13" s="217"/>
    </row>
    <row r="14" spans="2:11" customFormat="1" ht="12.75" customHeight="1">
      <c r="B14" s="220"/>
      <c r="C14" s="221"/>
      <c r="D14" s="221"/>
      <c r="E14" s="221"/>
      <c r="F14" s="221"/>
      <c r="G14" s="221"/>
      <c r="H14" s="221"/>
      <c r="I14" s="221"/>
      <c r="J14" s="221"/>
      <c r="K14" s="217"/>
    </row>
    <row r="15" spans="2:11" customFormat="1" ht="15" customHeight="1">
      <c r="B15" s="220"/>
      <c r="C15" s="221"/>
      <c r="D15" s="602" t="s">
        <v>5091</v>
      </c>
      <c r="E15" s="602"/>
      <c r="F15" s="602"/>
      <c r="G15" s="602"/>
      <c r="H15" s="602"/>
      <c r="I15" s="602"/>
      <c r="J15" s="602"/>
      <c r="K15" s="217"/>
    </row>
    <row r="16" spans="2:11" customFormat="1" ht="15" customHeight="1">
      <c r="B16" s="220"/>
      <c r="C16" s="221"/>
      <c r="D16" s="602" t="s">
        <v>5092</v>
      </c>
      <c r="E16" s="602"/>
      <c r="F16" s="602"/>
      <c r="G16" s="602"/>
      <c r="H16" s="602"/>
      <c r="I16" s="602"/>
      <c r="J16" s="602"/>
      <c r="K16" s="217"/>
    </row>
    <row r="17" spans="2:11" customFormat="1" ht="15" customHeight="1">
      <c r="B17" s="220"/>
      <c r="C17" s="221"/>
      <c r="D17" s="602" t="s">
        <v>5093</v>
      </c>
      <c r="E17" s="602"/>
      <c r="F17" s="602"/>
      <c r="G17" s="602"/>
      <c r="H17" s="602"/>
      <c r="I17" s="602"/>
      <c r="J17" s="602"/>
      <c r="K17" s="217"/>
    </row>
    <row r="18" spans="2:11" customFormat="1" ht="15" customHeight="1">
      <c r="B18" s="220"/>
      <c r="C18" s="221"/>
      <c r="D18" s="221"/>
      <c r="E18" s="223" t="s">
        <v>80</v>
      </c>
      <c r="F18" s="602" t="s">
        <v>5094</v>
      </c>
      <c r="G18" s="602"/>
      <c r="H18" s="602"/>
      <c r="I18" s="602"/>
      <c r="J18" s="602"/>
      <c r="K18" s="217"/>
    </row>
    <row r="19" spans="2:11" customFormat="1" ht="15" customHeight="1">
      <c r="B19" s="220"/>
      <c r="C19" s="221"/>
      <c r="D19" s="221"/>
      <c r="E19" s="223" t="s">
        <v>5095</v>
      </c>
      <c r="F19" s="602" t="s">
        <v>5096</v>
      </c>
      <c r="G19" s="602"/>
      <c r="H19" s="602"/>
      <c r="I19" s="602"/>
      <c r="J19" s="602"/>
      <c r="K19" s="217"/>
    </row>
    <row r="20" spans="2:11" customFormat="1" ht="15" customHeight="1">
      <c r="B20" s="220"/>
      <c r="C20" s="221"/>
      <c r="D20" s="221"/>
      <c r="E20" s="223" t="s">
        <v>5097</v>
      </c>
      <c r="F20" s="602" t="s">
        <v>5098</v>
      </c>
      <c r="G20" s="602"/>
      <c r="H20" s="602"/>
      <c r="I20" s="602"/>
      <c r="J20" s="602"/>
      <c r="K20" s="217"/>
    </row>
    <row r="21" spans="2:11" customFormat="1" ht="15" customHeight="1">
      <c r="B21" s="220"/>
      <c r="C21" s="221"/>
      <c r="D21" s="221"/>
      <c r="E21" s="223" t="s">
        <v>5099</v>
      </c>
      <c r="F21" s="602" t="s">
        <v>5100</v>
      </c>
      <c r="G21" s="602"/>
      <c r="H21" s="602"/>
      <c r="I21" s="602"/>
      <c r="J21" s="602"/>
      <c r="K21" s="217"/>
    </row>
    <row r="22" spans="2:11" customFormat="1" ht="15" customHeight="1">
      <c r="B22" s="220"/>
      <c r="C22" s="221"/>
      <c r="D22" s="221"/>
      <c r="E22" s="223" t="s">
        <v>5101</v>
      </c>
      <c r="F22" s="602" t="s">
        <v>5102</v>
      </c>
      <c r="G22" s="602"/>
      <c r="H22" s="602"/>
      <c r="I22" s="602"/>
      <c r="J22" s="602"/>
      <c r="K22" s="217"/>
    </row>
    <row r="23" spans="2:11" customFormat="1" ht="15" customHeight="1">
      <c r="B23" s="220"/>
      <c r="C23" s="221"/>
      <c r="D23" s="221"/>
      <c r="E23" s="223" t="s">
        <v>86</v>
      </c>
      <c r="F23" s="602" t="s">
        <v>5103</v>
      </c>
      <c r="G23" s="602"/>
      <c r="H23" s="602"/>
      <c r="I23" s="602"/>
      <c r="J23" s="602"/>
      <c r="K23" s="217"/>
    </row>
    <row r="24" spans="2:11" customFormat="1" ht="12.75" customHeight="1">
      <c r="B24" s="220"/>
      <c r="C24" s="221"/>
      <c r="D24" s="221"/>
      <c r="E24" s="221"/>
      <c r="F24" s="221"/>
      <c r="G24" s="221"/>
      <c r="H24" s="221"/>
      <c r="I24" s="221"/>
      <c r="J24" s="221"/>
      <c r="K24" s="217"/>
    </row>
    <row r="25" spans="2:11" customFormat="1" ht="15" customHeight="1">
      <c r="B25" s="220"/>
      <c r="C25" s="602" t="s">
        <v>5104</v>
      </c>
      <c r="D25" s="602"/>
      <c r="E25" s="602"/>
      <c r="F25" s="602"/>
      <c r="G25" s="602"/>
      <c r="H25" s="602"/>
      <c r="I25" s="602"/>
      <c r="J25" s="602"/>
      <c r="K25" s="217"/>
    </row>
    <row r="26" spans="2:11" customFormat="1" ht="15" customHeight="1">
      <c r="B26" s="220"/>
      <c r="C26" s="602" t="s">
        <v>5105</v>
      </c>
      <c r="D26" s="602"/>
      <c r="E26" s="602"/>
      <c r="F26" s="602"/>
      <c r="G26" s="602"/>
      <c r="H26" s="602"/>
      <c r="I26" s="602"/>
      <c r="J26" s="602"/>
      <c r="K26" s="217"/>
    </row>
    <row r="27" spans="2:11" customFormat="1" ht="15" customHeight="1">
      <c r="B27" s="220"/>
      <c r="C27" s="219"/>
      <c r="D27" s="602" t="s">
        <v>5106</v>
      </c>
      <c r="E27" s="602"/>
      <c r="F27" s="602"/>
      <c r="G27" s="602"/>
      <c r="H27" s="602"/>
      <c r="I27" s="602"/>
      <c r="J27" s="602"/>
      <c r="K27" s="217"/>
    </row>
    <row r="28" spans="2:11" customFormat="1" ht="15" customHeight="1">
      <c r="B28" s="220"/>
      <c r="C28" s="221"/>
      <c r="D28" s="602" t="s">
        <v>5107</v>
      </c>
      <c r="E28" s="602"/>
      <c r="F28" s="602"/>
      <c r="G28" s="602"/>
      <c r="H28" s="602"/>
      <c r="I28" s="602"/>
      <c r="J28" s="602"/>
      <c r="K28" s="217"/>
    </row>
    <row r="29" spans="2:11" customFormat="1" ht="12.75" customHeight="1">
      <c r="B29" s="220"/>
      <c r="C29" s="221"/>
      <c r="D29" s="221"/>
      <c r="E29" s="221"/>
      <c r="F29" s="221"/>
      <c r="G29" s="221"/>
      <c r="H29" s="221"/>
      <c r="I29" s="221"/>
      <c r="J29" s="221"/>
      <c r="K29" s="217"/>
    </row>
    <row r="30" spans="2:11" customFormat="1" ht="15" customHeight="1">
      <c r="B30" s="220"/>
      <c r="C30" s="221"/>
      <c r="D30" s="602" t="s">
        <v>5108</v>
      </c>
      <c r="E30" s="602"/>
      <c r="F30" s="602"/>
      <c r="G30" s="602"/>
      <c r="H30" s="602"/>
      <c r="I30" s="602"/>
      <c r="J30" s="602"/>
      <c r="K30" s="217"/>
    </row>
    <row r="31" spans="2:11" customFormat="1" ht="15" customHeight="1">
      <c r="B31" s="220"/>
      <c r="C31" s="221"/>
      <c r="D31" s="602" t="s">
        <v>5109</v>
      </c>
      <c r="E31" s="602"/>
      <c r="F31" s="602"/>
      <c r="G31" s="602"/>
      <c r="H31" s="602"/>
      <c r="I31" s="602"/>
      <c r="J31" s="602"/>
      <c r="K31" s="217"/>
    </row>
    <row r="32" spans="2:11" customFormat="1" ht="12.75" customHeight="1">
      <c r="B32" s="220"/>
      <c r="C32" s="221"/>
      <c r="D32" s="221"/>
      <c r="E32" s="221"/>
      <c r="F32" s="221"/>
      <c r="G32" s="221"/>
      <c r="H32" s="221"/>
      <c r="I32" s="221"/>
      <c r="J32" s="221"/>
      <c r="K32" s="217"/>
    </row>
    <row r="33" spans="2:11" customFormat="1" ht="15" customHeight="1">
      <c r="B33" s="220"/>
      <c r="C33" s="221"/>
      <c r="D33" s="602" t="s">
        <v>5110</v>
      </c>
      <c r="E33" s="602"/>
      <c r="F33" s="602"/>
      <c r="G33" s="602"/>
      <c r="H33" s="602"/>
      <c r="I33" s="602"/>
      <c r="J33" s="602"/>
      <c r="K33" s="217"/>
    </row>
    <row r="34" spans="2:11" customFormat="1" ht="15" customHeight="1">
      <c r="B34" s="220"/>
      <c r="C34" s="221"/>
      <c r="D34" s="602" t="s">
        <v>5111</v>
      </c>
      <c r="E34" s="602"/>
      <c r="F34" s="602"/>
      <c r="G34" s="602"/>
      <c r="H34" s="602"/>
      <c r="I34" s="602"/>
      <c r="J34" s="602"/>
      <c r="K34" s="217"/>
    </row>
    <row r="35" spans="2:11" customFormat="1" ht="15" customHeight="1">
      <c r="B35" s="220"/>
      <c r="C35" s="221"/>
      <c r="D35" s="602" t="s">
        <v>5112</v>
      </c>
      <c r="E35" s="602"/>
      <c r="F35" s="602"/>
      <c r="G35" s="602"/>
      <c r="H35" s="602"/>
      <c r="I35" s="602"/>
      <c r="J35" s="602"/>
      <c r="K35" s="217"/>
    </row>
    <row r="36" spans="2:11" customFormat="1" ht="15" customHeight="1">
      <c r="B36" s="220"/>
      <c r="C36" s="221"/>
      <c r="D36" s="219"/>
      <c r="E36" s="222" t="s">
        <v>173</v>
      </c>
      <c r="F36" s="219"/>
      <c r="G36" s="602" t="s">
        <v>5113</v>
      </c>
      <c r="H36" s="602"/>
      <c r="I36" s="602"/>
      <c r="J36" s="602"/>
      <c r="K36" s="217"/>
    </row>
    <row r="37" spans="2:11" customFormat="1" ht="30.75" customHeight="1">
      <c r="B37" s="220"/>
      <c r="C37" s="221"/>
      <c r="D37" s="219"/>
      <c r="E37" s="222" t="s">
        <v>5114</v>
      </c>
      <c r="F37" s="219"/>
      <c r="G37" s="602" t="s">
        <v>5115</v>
      </c>
      <c r="H37" s="602"/>
      <c r="I37" s="602"/>
      <c r="J37" s="602"/>
      <c r="K37" s="217"/>
    </row>
    <row r="38" spans="2:11" customFormat="1" ht="15" customHeight="1">
      <c r="B38" s="220"/>
      <c r="C38" s="221"/>
      <c r="D38" s="219"/>
      <c r="E38" s="222" t="s">
        <v>55</v>
      </c>
      <c r="F38" s="219"/>
      <c r="G38" s="602" t="s">
        <v>5116</v>
      </c>
      <c r="H38" s="602"/>
      <c r="I38" s="602"/>
      <c r="J38" s="602"/>
      <c r="K38" s="217"/>
    </row>
    <row r="39" spans="2:11" customFormat="1" ht="15" customHeight="1">
      <c r="B39" s="220"/>
      <c r="C39" s="221"/>
      <c r="D39" s="219"/>
      <c r="E39" s="222" t="s">
        <v>56</v>
      </c>
      <c r="F39" s="219"/>
      <c r="G39" s="602" t="s">
        <v>5117</v>
      </c>
      <c r="H39" s="602"/>
      <c r="I39" s="602"/>
      <c r="J39" s="602"/>
      <c r="K39" s="217"/>
    </row>
    <row r="40" spans="2:11" customFormat="1" ht="15" customHeight="1">
      <c r="B40" s="220"/>
      <c r="C40" s="221"/>
      <c r="D40" s="219"/>
      <c r="E40" s="222" t="s">
        <v>174</v>
      </c>
      <c r="F40" s="219"/>
      <c r="G40" s="602" t="s">
        <v>5118</v>
      </c>
      <c r="H40" s="602"/>
      <c r="I40" s="602"/>
      <c r="J40" s="602"/>
      <c r="K40" s="217"/>
    </row>
    <row r="41" spans="2:11" customFormat="1" ht="15" customHeight="1">
      <c r="B41" s="220"/>
      <c r="C41" s="221"/>
      <c r="D41" s="219"/>
      <c r="E41" s="222" t="s">
        <v>175</v>
      </c>
      <c r="F41" s="219"/>
      <c r="G41" s="602" t="s">
        <v>5119</v>
      </c>
      <c r="H41" s="602"/>
      <c r="I41" s="602"/>
      <c r="J41" s="602"/>
      <c r="K41" s="217"/>
    </row>
    <row r="42" spans="2:11" customFormat="1" ht="15" customHeight="1">
      <c r="B42" s="220"/>
      <c r="C42" s="221"/>
      <c r="D42" s="219"/>
      <c r="E42" s="222" t="s">
        <v>5120</v>
      </c>
      <c r="F42" s="219"/>
      <c r="G42" s="602" t="s">
        <v>5121</v>
      </c>
      <c r="H42" s="602"/>
      <c r="I42" s="602"/>
      <c r="J42" s="602"/>
      <c r="K42" s="217"/>
    </row>
    <row r="43" spans="2:11" customFormat="1" ht="15" customHeight="1">
      <c r="B43" s="220"/>
      <c r="C43" s="221"/>
      <c r="D43" s="219"/>
      <c r="E43" s="222"/>
      <c r="F43" s="219"/>
      <c r="G43" s="602" t="s">
        <v>5122</v>
      </c>
      <c r="H43" s="602"/>
      <c r="I43" s="602"/>
      <c r="J43" s="602"/>
      <c r="K43" s="217"/>
    </row>
    <row r="44" spans="2:11" customFormat="1" ht="15" customHeight="1">
      <c r="B44" s="220"/>
      <c r="C44" s="221"/>
      <c r="D44" s="219"/>
      <c r="E44" s="222" t="s">
        <v>5123</v>
      </c>
      <c r="F44" s="219"/>
      <c r="G44" s="602" t="s">
        <v>5124</v>
      </c>
      <c r="H44" s="602"/>
      <c r="I44" s="602"/>
      <c r="J44" s="602"/>
      <c r="K44" s="217"/>
    </row>
    <row r="45" spans="2:11" customFormat="1" ht="15" customHeight="1">
      <c r="B45" s="220"/>
      <c r="C45" s="221"/>
      <c r="D45" s="219"/>
      <c r="E45" s="222" t="s">
        <v>177</v>
      </c>
      <c r="F45" s="219"/>
      <c r="G45" s="602" t="s">
        <v>5125</v>
      </c>
      <c r="H45" s="602"/>
      <c r="I45" s="602"/>
      <c r="J45" s="602"/>
      <c r="K45" s="217"/>
    </row>
    <row r="46" spans="2:11" customFormat="1" ht="12.75" customHeight="1">
      <c r="B46" s="220"/>
      <c r="C46" s="221"/>
      <c r="D46" s="219"/>
      <c r="E46" s="219"/>
      <c r="F46" s="219"/>
      <c r="G46" s="219"/>
      <c r="H46" s="219"/>
      <c r="I46" s="219"/>
      <c r="J46" s="219"/>
      <c r="K46" s="217"/>
    </row>
    <row r="47" spans="2:11" customFormat="1" ht="15" customHeight="1">
      <c r="B47" s="220"/>
      <c r="C47" s="221"/>
      <c r="D47" s="602" t="s">
        <v>5126</v>
      </c>
      <c r="E47" s="602"/>
      <c r="F47" s="602"/>
      <c r="G47" s="602"/>
      <c r="H47" s="602"/>
      <c r="I47" s="602"/>
      <c r="J47" s="602"/>
      <c r="K47" s="217"/>
    </row>
    <row r="48" spans="2:11" customFormat="1" ht="15" customHeight="1">
      <c r="B48" s="220"/>
      <c r="C48" s="221"/>
      <c r="D48" s="221"/>
      <c r="E48" s="602" t="s">
        <v>5127</v>
      </c>
      <c r="F48" s="602"/>
      <c r="G48" s="602"/>
      <c r="H48" s="602"/>
      <c r="I48" s="602"/>
      <c r="J48" s="602"/>
      <c r="K48" s="217"/>
    </row>
    <row r="49" spans="2:11" customFormat="1" ht="15" customHeight="1">
      <c r="B49" s="220"/>
      <c r="C49" s="221"/>
      <c r="D49" s="221"/>
      <c r="E49" s="602" t="s">
        <v>5128</v>
      </c>
      <c r="F49" s="602"/>
      <c r="G49" s="602"/>
      <c r="H49" s="602"/>
      <c r="I49" s="602"/>
      <c r="J49" s="602"/>
      <c r="K49" s="217"/>
    </row>
    <row r="50" spans="2:11" customFormat="1" ht="15" customHeight="1">
      <c r="B50" s="220"/>
      <c r="C50" s="221"/>
      <c r="D50" s="221"/>
      <c r="E50" s="602" t="s">
        <v>5129</v>
      </c>
      <c r="F50" s="602"/>
      <c r="G50" s="602"/>
      <c r="H50" s="602"/>
      <c r="I50" s="602"/>
      <c r="J50" s="602"/>
      <c r="K50" s="217"/>
    </row>
    <row r="51" spans="2:11" customFormat="1" ht="15" customHeight="1">
      <c r="B51" s="220"/>
      <c r="C51" s="221"/>
      <c r="D51" s="602" t="s">
        <v>5130</v>
      </c>
      <c r="E51" s="602"/>
      <c r="F51" s="602"/>
      <c r="G51" s="602"/>
      <c r="H51" s="602"/>
      <c r="I51" s="602"/>
      <c r="J51" s="602"/>
      <c r="K51" s="217"/>
    </row>
    <row r="52" spans="2:11" customFormat="1" ht="25.5" customHeight="1">
      <c r="B52" s="216"/>
      <c r="C52" s="603" t="s">
        <v>5131</v>
      </c>
      <c r="D52" s="603"/>
      <c r="E52" s="603"/>
      <c r="F52" s="603"/>
      <c r="G52" s="603"/>
      <c r="H52" s="603"/>
      <c r="I52" s="603"/>
      <c r="J52" s="603"/>
      <c r="K52" s="217"/>
    </row>
    <row r="53" spans="2:11" customFormat="1" ht="5.25" customHeight="1">
      <c r="B53" s="216"/>
      <c r="C53" s="218"/>
      <c r="D53" s="218"/>
      <c r="E53" s="218"/>
      <c r="F53" s="218"/>
      <c r="G53" s="218"/>
      <c r="H53" s="218"/>
      <c r="I53" s="218"/>
      <c r="J53" s="218"/>
      <c r="K53" s="217"/>
    </row>
    <row r="54" spans="2:11" customFormat="1" ht="15" customHeight="1">
      <c r="B54" s="216"/>
      <c r="C54" s="602" t="s">
        <v>5132</v>
      </c>
      <c r="D54" s="602"/>
      <c r="E54" s="602"/>
      <c r="F54" s="602"/>
      <c r="G54" s="602"/>
      <c r="H54" s="602"/>
      <c r="I54" s="602"/>
      <c r="J54" s="602"/>
      <c r="K54" s="217"/>
    </row>
    <row r="55" spans="2:11" customFormat="1" ht="15" customHeight="1">
      <c r="B55" s="216"/>
      <c r="C55" s="602" t="s">
        <v>5133</v>
      </c>
      <c r="D55" s="602"/>
      <c r="E55" s="602"/>
      <c r="F55" s="602"/>
      <c r="G55" s="602"/>
      <c r="H55" s="602"/>
      <c r="I55" s="602"/>
      <c r="J55" s="602"/>
      <c r="K55" s="217"/>
    </row>
    <row r="56" spans="2:11" customFormat="1" ht="12.75" customHeight="1">
      <c r="B56" s="216"/>
      <c r="C56" s="219"/>
      <c r="D56" s="219"/>
      <c r="E56" s="219"/>
      <c r="F56" s="219"/>
      <c r="G56" s="219"/>
      <c r="H56" s="219"/>
      <c r="I56" s="219"/>
      <c r="J56" s="219"/>
      <c r="K56" s="217"/>
    </row>
    <row r="57" spans="2:11" customFormat="1" ht="15" customHeight="1">
      <c r="B57" s="216"/>
      <c r="C57" s="602" t="s">
        <v>5134</v>
      </c>
      <c r="D57" s="602"/>
      <c r="E57" s="602"/>
      <c r="F57" s="602"/>
      <c r="G57" s="602"/>
      <c r="H57" s="602"/>
      <c r="I57" s="602"/>
      <c r="J57" s="602"/>
      <c r="K57" s="217"/>
    </row>
    <row r="58" spans="2:11" customFormat="1" ht="15" customHeight="1">
      <c r="B58" s="216"/>
      <c r="C58" s="221"/>
      <c r="D58" s="602" t="s">
        <v>5135</v>
      </c>
      <c r="E58" s="602"/>
      <c r="F58" s="602"/>
      <c r="G58" s="602"/>
      <c r="H58" s="602"/>
      <c r="I58" s="602"/>
      <c r="J58" s="602"/>
      <c r="K58" s="217"/>
    </row>
    <row r="59" spans="2:11" customFormat="1" ht="15" customHeight="1">
      <c r="B59" s="216"/>
      <c r="C59" s="221"/>
      <c r="D59" s="602" t="s">
        <v>5136</v>
      </c>
      <c r="E59" s="602"/>
      <c r="F59" s="602"/>
      <c r="G59" s="602"/>
      <c r="H59" s="602"/>
      <c r="I59" s="602"/>
      <c r="J59" s="602"/>
      <c r="K59" s="217"/>
    </row>
    <row r="60" spans="2:11" customFormat="1" ht="15" customHeight="1">
      <c r="B60" s="216"/>
      <c r="C60" s="221"/>
      <c r="D60" s="602" t="s">
        <v>5137</v>
      </c>
      <c r="E60" s="602"/>
      <c r="F60" s="602"/>
      <c r="G60" s="602"/>
      <c r="H60" s="602"/>
      <c r="I60" s="602"/>
      <c r="J60" s="602"/>
      <c r="K60" s="217"/>
    </row>
    <row r="61" spans="2:11" customFormat="1" ht="15" customHeight="1">
      <c r="B61" s="216"/>
      <c r="C61" s="221"/>
      <c r="D61" s="602" t="s">
        <v>5138</v>
      </c>
      <c r="E61" s="602"/>
      <c r="F61" s="602"/>
      <c r="G61" s="602"/>
      <c r="H61" s="602"/>
      <c r="I61" s="602"/>
      <c r="J61" s="602"/>
      <c r="K61" s="217"/>
    </row>
    <row r="62" spans="2:11" customFormat="1" ht="15" customHeight="1">
      <c r="B62" s="216"/>
      <c r="C62" s="221"/>
      <c r="D62" s="605" t="s">
        <v>5139</v>
      </c>
      <c r="E62" s="605"/>
      <c r="F62" s="605"/>
      <c r="G62" s="605"/>
      <c r="H62" s="605"/>
      <c r="I62" s="605"/>
      <c r="J62" s="605"/>
      <c r="K62" s="217"/>
    </row>
    <row r="63" spans="2:11" customFormat="1" ht="15" customHeight="1">
      <c r="B63" s="216"/>
      <c r="C63" s="221"/>
      <c r="D63" s="602" t="s">
        <v>5140</v>
      </c>
      <c r="E63" s="602"/>
      <c r="F63" s="602"/>
      <c r="G63" s="602"/>
      <c r="H63" s="602"/>
      <c r="I63" s="602"/>
      <c r="J63" s="602"/>
      <c r="K63" s="217"/>
    </row>
    <row r="64" spans="2:11" customFormat="1" ht="12.75" customHeight="1">
      <c r="B64" s="216"/>
      <c r="C64" s="221"/>
      <c r="D64" s="221"/>
      <c r="E64" s="224"/>
      <c r="F64" s="221"/>
      <c r="G64" s="221"/>
      <c r="H64" s="221"/>
      <c r="I64" s="221"/>
      <c r="J64" s="221"/>
      <c r="K64" s="217"/>
    </row>
    <row r="65" spans="2:11" customFormat="1" ht="15" customHeight="1">
      <c r="B65" s="216"/>
      <c r="C65" s="221"/>
      <c r="D65" s="602" t="s">
        <v>5141</v>
      </c>
      <c r="E65" s="602"/>
      <c r="F65" s="602"/>
      <c r="G65" s="602"/>
      <c r="H65" s="602"/>
      <c r="I65" s="602"/>
      <c r="J65" s="602"/>
      <c r="K65" s="217"/>
    </row>
    <row r="66" spans="2:11" customFormat="1" ht="15" customHeight="1">
      <c r="B66" s="216"/>
      <c r="C66" s="221"/>
      <c r="D66" s="605" t="s">
        <v>5142</v>
      </c>
      <c r="E66" s="605"/>
      <c r="F66" s="605"/>
      <c r="G66" s="605"/>
      <c r="H66" s="605"/>
      <c r="I66" s="605"/>
      <c r="J66" s="605"/>
      <c r="K66" s="217"/>
    </row>
    <row r="67" spans="2:11" customFormat="1" ht="15" customHeight="1">
      <c r="B67" s="216"/>
      <c r="C67" s="221"/>
      <c r="D67" s="602" t="s">
        <v>5143</v>
      </c>
      <c r="E67" s="602"/>
      <c r="F67" s="602"/>
      <c r="G67" s="602"/>
      <c r="H67" s="602"/>
      <c r="I67" s="602"/>
      <c r="J67" s="602"/>
      <c r="K67" s="217"/>
    </row>
    <row r="68" spans="2:11" customFormat="1" ht="15" customHeight="1">
      <c r="B68" s="216"/>
      <c r="C68" s="221"/>
      <c r="D68" s="602" t="s">
        <v>5144</v>
      </c>
      <c r="E68" s="602"/>
      <c r="F68" s="602"/>
      <c r="G68" s="602"/>
      <c r="H68" s="602"/>
      <c r="I68" s="602"/>
      <c r="J68" s="602"/>
      <c r="K68" s="217"/>
    </row>
    <row r="69" spans="2:11" customFormat="1" ht="15" customHeight="1">
      <c r="B69" s="216"/>
      <c r="C69" s="221"/>
      <c r="D69" s="602" t="s">
        <v>5145</v>
      </c>
      <c r="E69" s="602"/>
      <c r="F69" s="602"/>
      <c r="G69" s="602"/>
      <c r="H69" s="602"/>
      <c r="I69" s="602"/>
      <c r="J69" s="602"/>
      <c r="K69" s="217"/>
    </row>
    <row r="70" spans="2:11" customFormat="1" ht="15" customHeight="1">
      <c r="B70" s="216"/>
      <c r="C70" s="221"/>
      <c r="D70" s="602" t="s">
        <v>5146</v>
      </c>
      <c r="E70" s="602"/>
      <c r="F70" s="602"/>
      <c r="G70" s="602"/>
      <c r="H70" s="602"/>
      <c r="I70" s="602"/>
      <c r="J70" s="602"/>
      <c r="K70" s="217"/>
    </row>
    <row r="71" spans="2:11" customFormat="1" ht="12.75" customHeight="1">
      <c r="B71" s="225"/>
      <c r="C71" s="226"/>
      <c r="D71" s="226"/>
      <c r="E71" s="226"/>
      <c r="F71" s="226"/>
      <c r="G71" s="226"/>
      <c r="H71" s="226"/>
      <c r="I71" s="226"/>
      <c r="J71" s="226"/>
      <c r="K71" s="227"/>
    </row>
    <row r="72" spans="2:11" customFormat="1" ht="18.75" customHeight="1">
      <c r="B72" s="228"/>
      <c r="C72" s="228"/>
      <c r="D72" s="228"/>
      <c r="E72" s="228"/>
      <c r="F72" s="228"/>
      <c r="G72" s="228"/>
      <c r="H72" s="228"/>
      <c r="I72" s="228"/>
      <c r="J72" s="228"/>
      <c r="K72" s="229"/>
    </row>
    <row r="73" spans="2:11" customFormat="1" ht="18.75" customHeight="1">
      <c r="B73" s="229"/>
      <c r="C73" s="229"/>
      <c r="D73" s="229"/>
      <c r="E73" s="229"/>
      <c r="F73" s="229"/>
      <c r="G73" s="229"/>
      <c r="H73" s="229"/>
      <c r="I73" s="229"/>
      <c r="J73" s="229"/>
      <c r="K73" s="229"/>
    </row>
    <row r="74" spans="2:11" customFormat="1" ht="7.5" customHeight="1">
      <c r="B74" s="230"/>
      <c r="C74" s="231"/>
      <c r="D74" s="231"/>
      <c r="E74" s="231"/>
      <c r="F74" s="231"/>
      <c r="G74" s="231"/>
      <c r="H74" s="231"/>
      <c r="I74" s="231"/>
      <c r="J74" s="231"/>
      <c r="K74" s="232"/>
    </row>
    <row r="75" spans="2:11" customFormat="1" ht="45" customHeight="1">
      <c r="B75" s="233"/>
      <c r="C75" s="606" t="s">
        <v>5147</v>
      </c>
      <c r="D75" s="606"/>
      <c r="E75" s="606"/>
      <c r="F75" s="606"/>
      <c r="G75" s="606"/>
      <c r="H75" s="606"/>
      <c r="I75" s="606"/>
      <c r="J75" s="606"/>
      <c r="K75" s="234"/>
    </row>
    <row r="76" spans="2:11" customFormat="1" ht="17.25" customHeight="1">
      <c r="B76" s="233"/>
      <c r="C76" s="235" t="s">
        <v>5148</v>
      </c>
      <c r="D76" s="235"/>
      <c r="E76" s="235"/>
      <c r="F76" s="235" t="s">
        <v>5149</v>
      </c>
      <c r="G76" s="236"/>
      <c r="H76" s="235" t="s">
        <v>56</v>
      </c>
      <c r="I76" s="235" t="s">
        <v>59</v>
      </c>
      <c r="J76" s="235" t="s">
        <v>5150</v>
      </c>
      <c r="K76" s="234"/>
    </row>
    <row r="77" spans="2:11" customFormat="1" ht="17.25" customHeight="1">
      <c r="B77" s="233"/>
      <c r="C77" s="237" t="s">
        <v>5151</v>
      </c>
      <c r="D77" s="237"/>
      <c r="E77" s="237"/>
      <c r="F77" s="238" t="s">
        <v>5152</v>
      </c>
      <c r="G77" s="239"/>
      <c r="H77" s="237"/>
      <c r="I77" s="237"/>
      <c r="J77" s="237" t="s">
        <v>5153</v>
      </c>
      <c r="K77" s="234"/>
    </row>
    <row r="78" spans="2:11" customFormat="1" ht="5.25" customHeight="1">
      <c r="B78" s="233"/>
      <c r="C78" s="240"/>
      <c r="D78" s="240"/>
      <c r="E78" s="240"/>
      <c r="F78" s="240"/>
      <c r="G78" s="241"/>
      <c r="H78" s="240"/>
      <c r="I78" s="240"/>
      <c r="J78" s="240"/>
      <c r="K78" s="234"/>
    </row>
    <row r="79" spans="2:11" customFormat="1" ht="15" customHeight="1">
      <c r="B79" s="233"/>
      <c r="C79" s="222" t="s">
        <v>55</v>
      </c>
      <c r="D79" s="242"/>
      <c r="E79" s="242"/>
      <c r="F79" s="243" t="s">
        <v>5154</v>
      </c>
      <c r="G79" s="244"/>
      <c r="H79" s="222" t="s">
        <v>5155</v>
      </c>
      <c r="I79" s="222" t="s">
        <v>5156</v>
      </c>
      <c r="J79" s="222">
        <v>20</v>
      </c>
      <c r="K79" s="234"/>
    </row>
    <row r="80" spans="2:11" customFormat="1" ht="15" customHeight="1">
      <c r="B80" s="233"/>
      <c r="C80" s="222" t="s">
        <v>5157</v>
      </c>
      <c r="D80" s="222"/>
      <c r="E80" s="222"/>
      <c r="F80" s="243" t="s">
        <v>5154</v>
      </c>
      <c r="G80" s="244"/>
      <c r="H80" s="222" t="s">
        <v>5158</v>
      </c>
      <c r="I80" s="222" t="s">
        <v>5156</v>
      </c>
      <c r="J80" s="222">
        <v>120</v>
      </c>
      <c r="K80" s="234"/>
    </row>
    <row r="81" spans="2:11" customFormat="1" ht="15" customHeight="1">
      <c r="B81" s="245"/>
      <c r="C81" s="222" t="s">
        <v>5159</v>
      </c>
      <c r="D81" s="222"/>
      <c r="E81" s="222"/>
      <c r="F81" s="243" t="s">
        <v>5160</v>
      </c>
      <c r="G81" s="244"/>
      <c r="H81" s="222" t="s">
        <v>5161</v>
      </c>
      <c r="I81" s="222" t="s">
        <v>5156</v>
      </c>
      <c r="J81" s="222">
        <v>50</v>
      </c>
      <c r="K81" s="234"/>
    </row>
    <row r="82" spans="2:11" customFormat="1" ht="15" customHeight="1">
      <c r="B82" s="245"/>
      <c r="C82" s="222" t="s">
        <v>5162</v>
      </c>
      <c r="D82" s="222"/>
      <c r="E82" s="222"/>
      <c r="F82" s="243" t="s">
        <v>5154</v>
      </c>
      <c r="G82" s="244"/>
      <c r="H82" s="222" t="s">
        <v>5163</v>
      </c>
      <c r="I82" s="222" t="s">
        <v>5164</v>
      </c>
      <c r="J82" s="222"/>
      <c r="K82" s="234"/>
    </row>
    <row r="83" spans="2:11" customFormat="1" ht="15" customHeight="1">
      <c r="B83" s="245"/>
      <c r="C83" s="222" t="s">
        <v>5165</v>
      </c>
      <c r="D83" s="222"/>
      <c r="E83" s="222"/>
      <c r="F83" s="243" t="s">
        <v>5160</v>
      </c>
      <c r="G83" s="222"/>
      <c r="H83" s="222" t="s">
        <v>5166</v>
      </c>
      <c r="I83" s="222" t="s">
        <v>5156</v>
      </c>
      <c r="J83" s="222">
        <v>15</v>
      </c>
      <c r="K83" s="234"/>
    </row>
    <row r="84" spans="2:11" customFormat="1" ht="15" customHeight="1">
      <c r="B84" s="245"/>
      <c r="C84" s="222" t="s">
        <v>5167</v>
      </c>
      <c r="D84" s="222"/>
      <c r="E84" s="222"/>
      <c r="F84" s="243" t="s">
        <v>5160</v>
      </c>
      <c r="G84" s="222"/>
      <c r="H84" s="222" t="s">
        <v>5168</v>
      </c>
      <c r="I84" s="222" t="s">
        <v>5156</v>
      </c>
      <c r="J84" s="222">
        <v>15</v>
      </c>
      <c r="K84" s="234"/>
    </row>
    <row r="85" spans="2:11" customFormat="1" ht="15" customHeight="1">
      <c r="B85" s="245"/>
      <c r="C85" s="222" t="s">
        <v>5169</v>
      </c>
      <c r="D85" s="222"/>
      <c r="E85" s="222"/>
      <c r="F85" s="243" t="s">
        <v>5160</v>
      </c>
      <c r="G85" s="222"/>
      <c r="H85" s="222" t="s">
        <v>5170</v>
      </c>
      <c r="I85" s="222" t="s">
        <v>5156</v>
      </c>
      <c r="J85" s="222">
        <v>20</v>
      </c>
      <c r="K85" s="234"/>
    </row>
    <row r="86" spans="2:11" customFormat="1" ht="15" customHeight="1">
      <c r="B86" s="245"/>
      <c r="C86" s="222" t="s">
        <v>5171</v>
      </c>
      <c r="D86" s="222"/>
      <c r="E86" s="222"/>
      <c r="F86" s="243" t="s">
        <v>5160</v>
      </c>
      <c r="G86" s="222"/>
      <c r="H86" s="222" t="s">
        <v>5172</v>
      </c>
      <c r="I86" s="222" t="s">
        <v>5156</v>
      </c>
      <c r="J86" s="222">
        <v>20</v>
      </c>
      <c r="K86" s="234"/>
    </row>
    <row r="87" spans="2:11" customFormat="1" ht="15" customHeight="1">
      <c r="B87" s="245"/>
      <c r="C87" s="222" t="s">
        <v>5173</v>
      </c>
      <c r="D87" s="222"/>
      <c r="E87" s="222"/>
      <c r="F87" s="243" t="s">
        <v>5160</v>
      </c>
      <c r="G87" s="244"/>
      <c r="H87" s="222" t="s">
        <v>5174</v>
      </c>
      <c r="I87" s="222" t="s">
        <v>5156</v>
      </c>
      <c r="J87" s="222">
        <v>50</v>
      </c>
      <c r="K87" s="234"/>
    </row>
    <row r="88" spans="2:11" customFormat="1" ht="15" customHeight="1">
      <c r="B88" s="245"/>
      <c r="C88" s="222" t="s">
        <v>5175</v>
      </c>
      <c r="D88" s="222"/>
      <c r="E88" s="222"/>
      <c r="F88" s="243" t="s">
        <v>5160</v>
      </c>
      <c r="G88" s="244"/>
      <c r="H88" s="222" t="s">
        <v>5176</v>
      </c>
      <c r="I88" s="222" t="s">
        <v>5156</v>
      </c>
      <c r="J88" s="222">
        <v>20</v>
      </c>
      <c r="K88" s="234"/>
    </row>
    <row r="89" spans="2:11" customFormat="1" ht="15" customHeight="1">
      <c r="B89" s="245"/>
      <c r="C89" s="222" t="s">
        <v>5177</v>
      </c>
      <c r="D89" s="222"/>
      <c r="E89" s="222"/>
      <c r="F89" s="243" t="s">
        <v>5160</v>
      </c>
      <c r="G89" s="244"/>
      <c r="H89" s="222" t="s">
        <v>5178</v>
      </c>
      <c r="I89" s="222" t="s">
        <v>5156</v>
      </c>
      <c r="J89" s="222">
        <v>20</v>
      </c>
      <c r="K89" s="234"/>
    </row>
    <row r="90" spans="2:11" customFormat="1" ht="15" customHeight="1">
      <c r="B90" s="245"/>
      <c r="C90" s="222" t="s">
        <v>5179</v>
      </c>
      <c r="D90" s="222"/>
      <c r="E90" s="222"/>
      <c r="F90" s="243" t="s">
        <v>5160</v>
      </c>
      <c r="G90" s="244"/>
      <c r="H90" s="222" t="s">
        <v>5180</v>
      </c>
      <c r="I90" s="222" t="s">
        <v>5156</v>
      </c>
      <c r="J90" s="222">
        <v>50</v>
      </c>
      <c r="K90" s="234"/>
    </row>
    <row r="91" spans="2:11" customFormat="1" ht="15" customHeight="1">
      <c r="B91" s="245"/>
      <c r="C91" s="222" t="s">
        <v>5181</v>
      </c>
      <c r="D91" s="222"/>
      <c r="E91" s="222"/>
      <c r="F91" s="243" t="s">
        <v>5160</v>
      </c>
      <c r="G91" s="244"/>
      <c r="H91" s="222" t="s">
        <v>5181</v>
      </c>
      <c r="I91" s="222" t="s">
        <v>5156</v>
      </c>
      <c r="J91" s="222">
        <v>50</v>
      </c>
      <c r="K91" s="234"/>
    </row>
    <row r="92" spans="2:11" customFormat="1" ht="15" customHeight="1">
      <c r="B92" s="245"/>
      <c r="C92" s="222" t="s">
        <v>5182</v>
      </c>
      <c r="D92" s="222"/>
      <c r="E92" s="222"/>
      <c r="F92" s="243" t="s">
        <v>5160</v>
      </c>
      <c r="G92" s="244"/>
      <c r="H92" s="222" t="s">
        <v>5183</v>
      </c>
      <c r="I92" s="222" t="s">
        <v>5156</v>
      </c>
      <c r="J92" s="222">
        <v>255</v>
      </c>
      <c r="K92" s="234"/>
    </row>
    <row r="93" spans="2:11" customFormat="1" ht="15" customHeight="1">
      <c r="B93" s="245"/>
      <c r="C93" s="222" t="s">
        <v>5184</v>
      </c>
      <c r="D93" s="222"/>
      <c r="E93" s="222"/>
      <c r="F93" s="243" t="s">
        <v>5154</v>
      </c>
      <c r="G93" s="244"/>
      <c r="H93" s="222" t="s">
        <v>5185</v>
      </c>
      <c r="I93" s="222" t="s">
        <v>5186</v>
      </c>
      <c r="J93" s="222"/>
      <c r="K93" s="234"/>
    </row>
    <row r="94" spans="2:11" customFormat="1" ht="15" customHeight="1">
      <c r="B94" s="245"/>
      <c r="C94" s="222" t="s">
        <v>5187</v>
      </c>
      <c r="D94" s="222"/>
      <c r="E94" s="222"/>
      <c r="F94" s="243" t="s">
        <v>5154</v>
      </c>
      <c r="G94" s="244"/>
      <c r="H94" s="222" t="s">
        <v>5188</v>
      </c>
      <c r="I94" s="222" t="s">
        <v>5189</v>
      </c>
      <c r="J94" s="222"/>
      <c r="K94" s="234"/>
    </row>
    <row r="95" spans="2:11" customFormat="1" ht="15" customHeight="1">
      <c r="B95" s="245"/>
      <c r="C95" s="222" t="s">
        <v>5190</v>
      </c>
      <c r="D95" s="222"/>
      <c r="E95" s="222"/>
      <c r="F95" s="243" t="s">
        <v>5154</v>
      </c>
      <c r="G95" s="244"/>
      <c r="H95" s="222" t="s">
        <v>5190</v>
      </c>
      <c r="I95" s="222" t="s">
        <v>5189</v>
      </c>
      <c r="J95" s="222"/>
      <c r="K95" s="234"/>
    </row>
    <row r="96" spans="2:11" customFormat="1" ht="15" customHeight="1">
      <c r="B96" s="245"/>
      <c r="C96" s="222" t="s">
        <v>40</v>
      </c>
      <c r="D96" s="222"/>
      <c r="E96" s="222"/>
      <c r="F96" s="243" t="s">
        <v>5154</v>
      </c>
      <c r="G96" s="244"/>
      <c r="H96" s="222" t="s">
        <v>5191</v>
      </c>
      <c r="I96" s="222" t="s">
        <v>5189</v>
      </c>
      <c r="J96" s="222"/>
      <c r="K96" s="234"/>
    </row>
    <row r="97" spans="2:11" customFormat="1" ht="15" customHeight="1">
      <c r="B97" s="245"/>
      <c r="C97" s="222" t="s">
        <v>50</v>
      </c>
      <c r="D97" s="222"/>
      <c r="E97" s="222"/>
      <c r="F97" s="243" t="s">
        <v>5154</v>
      </c>
      <c r="G97" s="244"/>
      <c r="H97" s="222" t="s">
        <v>5192</v>
      </c>
      <c r="I97" s="222" t="s">
        <v>5189</v>
      </c>
      <c r="J97" s="222"/>
      <c r="K97" s="234"/>
    </row>
    <row r="98" spans="2:11" customFormat="1" ht="15" customHeight="1">
      <c r="B98" s="246"/>
      <c r="C98" s="247"/>
      <c r="D98" s="247"/>
      <c r="E98" s="247"/>
      <c r="F98" s="247"/>
      <c r="G98" s="247"/>
      <c r="H98" s="247"/>
      <c r="I98" s="247"/>
      <c r="J98" s="247"/>
      <c r="K98" s="248"/>
    </row>
    <row r="99" spans="2:11" customFormat="1" ht="18.75" customHeight="1">
      <c r="B99" s="249"/>
      <c r="C99" s="250"/>
      <c r="D99" s="250"/>
      <c r="E99" s="250"/>
      <c r="F99" s="250"/>
      <c r="G99" s="250"/>
      <c r="H99" s="250"/>
      <c r="I99" s="250"/>
      <c r="J99" s="250"/>
      <c r="K99" s="249"/>
    </row>
    <row r="100" spans="2:11" customFormat="1" ht="18.75" customHeight="1">
      <c r="B100" s="229"/>
      <c r="C100" s="229"/>
      <c r="D100" s="229"/>
      <c r="E100" s="229"/>
      <c r="F100" s="229"/>
      <c r="G100" s="229"/>
      <c r="H100" s="229"/>
      <c r="I100" s="229"/>
      <c r="J100" s="229"/>
      <c r="K100" s="229"/>
    </row>
    <row r="101" spans="2:11" customFormat="1" ht="7.5" customHeight="1">
      <c r="B101" s="230"/>
      <c r="C101" s="231"/>
      <c r="D101" s="231"/>
      <c r="E101" s="231"/>
      <c r="F101" s="231"/>
      <c r="G101" s="231"/>
      <c r="H101" s="231"/>
      <c r="I101" s="231"/>
      <c r="J101" s="231"/>
      <c r="K101" s="232"/>
    </row>
    <row r="102" spans="2:11" customFormat="1" ht="45" customHeight="1">
      <c r="B102" s="233"/>
      <c r="C102" s="606" t="s">
        <v>5193</v>
      </c>
      <c r="D102" s="606"/>
      <c r="E102" s="606"/>
      <c r="F102" s="606"/>
      <c r="G102" s="606"/>
      <c r="H102" s="606"/>
      <c r="I102" s="606"/>
      <c r="J102" s="606"/>
      <c r="K102" s="234"/>
    </row>
    <row r="103" spans="2:11" customFormat="1" ht="17.25" customHeight="1">
      <c r="B103" s="233"/>
      <c r="C103" s="235" t="s">
        <v>5148</v>
      </c>
      <c r="D103" s="235"/>
      <c r="E103" s="235"/>
      <c r="F103" s="235" t="s">
        <v>5149</v>
      </c>
      <c r="G103" s="236"/>
      <c r="H103" s="235" t="s">
        <v>56</v>
      </c>
      <c r="I103" s="235" t="s">
        <v>59</v>
      </c>
      <c r="J103" s="235" t="s">
        <v>5150</v>
      </c>
      <c r="K103" s="234"/>
    </row>
    <row r="104" spans="2:11" customFormat="1" ht="17.25" customHeight="1">
      <c r="B104" s="233"/>
      <c r="C104" s="237" t="s">
        <v>5151</v>
      </c>
      <c r="D104" s="237"/>
      <c r="E104" s="237"/>
      <c r="F104" s="238" t="s">
        <v>5152</v>
      </c>
      <c r="G104" s="239"/>
      <c r="H104" s="237"/>
      <c r="I104" s="237"/>
      <c r="J104" s="237" t="s">
        <v>5153</v>
      </c>
      <c r="K104" s="234"/>
    </row>
    <row r="105" spans="2:11" customFormat="1" ht="5.25" customHeight="1">
      <c r="B105" s="233"/>
      <c r="C105" s="235"/>
      <c r="D105" s="235"/>
      <c r="E105" s="235"/>
      <c r="F105" s="235"/>
      <c r="G105" s="251"/>
      <c r="H105" s="235"/>
      <c r="I105" s="235"/>
      <c r="J105" s="235"/>
      <c r="K105" s="234"/>
    </row>
    <row r="106" spans="2:11" customFormat="1" ht="15" customHeight="1">
      <c r="B106" s="233"/>
      <c r="C106" s="222" t="s">
        <v>55</v>
      </c>
      <c r="D106" s="242"/>
      <c r="E106" s="242"/>
      <c r="F106" s="243" t="s">
        <v>5154</v>
      </c>
      <c r="G106" s="222"/>
      <c r="H106" s="222" t="s">
        <v>5194</v>
      </c>
      <c r="I106" s="222" t="s">
        <v>5156</v>
      </c>
      <c r="J106" s="222">
        <v>20</v>
      </c>
      <c r="K106" s="234"/>
    </row>
    <row r="107" spans="2:11" customFormat="1" ht="15" customHeight="1">
      <c r="B107" s="233"/>
      <c r="C107" s="222" t="s">
        <v>5157</v>
      </c>
      <c r="D107" s="222"/>
      <c r="E107" s="222"/>
      <c r="F107" s="243" t="s">
        <v>5154</v>
      </c>
      <c r="G107" s="222"/>
      <c r="H107" s="222" t="s">
        <v>5194</v>
      </c>
      <c r="I107" s="222" t="s">
        <v>5156</v>
      </c>
      <c r="J107" s="222">
        <v>120</v>
      </c>
      <c r="K107" s="234"/>
    </row>
    <row r="108" spans="2:11" customFormat="1" ht="15" customHeight="1">
      <c r="B108" s="245"/>
      <c r="C108" s="222" t="s">
        <v>5159</v>
      </c>
      <c r="D108" s="222"/>
      <c r="E108" s="222"/>
      <c r="F108" s="243" t="s">
        <v>5160</v>
      </c>
      <c r="G108" s="222"/>
      <c r="H108" s="222" t="s">
        <v>5194</v>
      </c>
      <c r="I108" s="222" t="s">
        <v>5156</v>
      </c>
      <c r="J108" s="222">
        <v>50</v>
      </c>
      <c r="K108" s="234"/>
    </row>
    <row r="109" spans="2:11" customFormat="1" ht="15" customHeight="1">
      <c r="B109" s="245"/>
      <c r="C109" s="222" t="s">
        <v>5162</v>
      </c>
      <c r="D109" s="222"/>
      <c r="E109" s="222"/>
      <c r="F109" s="243" t="s">
        <v>5154</v>
      </c>
      <c r="G109" s="222"/>
      <c r="H109" s="222" t="s">
        <v>5194</v>
      </c>
      <c r="I109" s="222" t="s">
        <v>5164</v>
      </c>
      <c r="J109" s="222"/>
      <c r="K109" s="234"/>
    </row>
    <row r="110" spans="2:11" customFormat="1" ht="15" customHeight="1">
      <c r="B110" s="245"/>
      <c r="C110" s="222" t="s">
        <v>5173</v>
      </c>
      <c r="D110" s="222"/>
      <c r="E110" s="222"/>
      <c r="F110" s="243" t="s">
        <v>5160</v>
      </c>
      <c r="G110" s="222"/>
      <c r="H110" s="222" t="s">
        <v>5194</v>
      </c>
      <c r="I110" s="222" t="s">
        <v>5156</v>
      </c>
      <c r="J110" s="222">
        <v>50</v>
      </c>
      <c r="K110" s="234"/>
    </row>
    <row r="111" spans="2:11" customFormat="1" ht="15" customHeight="1">
      <c r="B111" s="245"/>
      <c r="C111" s="222" t="s">
        <v>5181</v>
      </c>
      <c r="D111" s="222"/>
      <c r="E111" s="222"/>
      <c r="F111" s="243" t="s">
        <v>5160</v>
      </c>
      <c r="G111" s="222"/>
      <c r="H111" s="222" t="s">
        <v>5194</v>
      </c>
      <c r="I111" s="222" t="s">
        <v>5156</v>
      </c>
      <c r="J111" s="222">
        <v>50</v>
      </c>
      <c r="K111" s="234"/>
    </row>
    <row r="112" spans="2:11" customFormat="1" ht="15" customHeight="1">
      <c r="B112" s="245"/>
      <c r="C112" s="222" t="s">
        <v>5179</v>
      </c>
      <c r="D112" s="222"/>
      <c r="E112" s="222"/>
      <c r="F112" s="243" t="s">
        <v>5160</v>
      </c>
      <c r="G112" s="222"/>
      <c r="H112" s="222" t="s">
        <v>5194</v>
      </c>
      <c r="I112" s="222" t="s">
        <v>5156</v>
      </c>
      <c r="J112" s="222">
        <v>50</v>
      </c>
      <c r="K112" s="234"/>
    </row>
    <row r="113" spans="2:11" customFormat="1" ht="15" customHeight="1">
      <c r="B113" s="245"/>
      <c r="C113" s="222" t="s">
        <v>55</v>
      </c>
      <c r="D113" s="222"/>
      <c r="E113" s="222"/>
      <c r="F113" s="243" t="s">
        <v>5154</v>
      </c>
      <c r="G113" s="222"/>
      <c r="H113" s="222" t="s">
        <v>5195</v>
      </c>
      <c r="I113" s="222" t="s">
        <v>5156</v>
      </c>
      <c r="J113" s="222">
        <v>20</v>
      </c>
      <c r="K113" s="234"/>
    </row>
    <row r="114" spans="2:11" customFormat="1" ht="15" customHeight="1">
      <c r="B114" s="245"/>
      <c r="C114" s="222" t="s">
        <v>5196</v>
      </c>
      <c r="D114" s="222"/>
      <c r="E114" s="222"/>
      <c r="F114" s="243" t="s">
        <v>5154</v>
      </c>
      <c r="G114" s="222"/>
      <c r="H114" s="222" t="s">
        <v>5197</v>
      </c>
      <c r="I114" s="222" t="s">
        <v>5156</v>
      </c>
      <c r="J114" s="222">
        <v>120</v>
      </c>
      <c r="K114" s="234"/>
    </row>
    <row r="115" spans="2:11" customFormat="1" ht="15" customHeight="1">
      <c r="B115" s="245"/>
      <c r="C115" s="222" t="s">
        <v>40</v>
      </c>
      <c r="D115" s="222"/>
      <c r="E115" s="222"/>
      <c r="F115" s="243" t="s">
        <v>5154</v>
      </c>
      <c r="G115" s="222"/>
      <c r="H115" s="222" t="s">
        <v>5198</v>
      </c>
      <c r="I115" s="222" t="s">
        <v>5189</v>
      </c>
      <c r="J115" s="222"/>
      <c r="K115" s="234"/>
    </row>
    <row r="116" spans="2:11" customFormat="1" ht="15" customHeight="1">
      <c r="B116" s="245"/>
      <c r="C116" s="222" t="s">
        <v>50</v>
      </c>
      <c r="D116" s="222"/>
      <c r="E116" s="222"/>
      <c r="F116" s="243" t="s">
        <v>5154</v>
      </c>
      <c r="G116" s="222"/>
      <c r="H116" s="222" t="s">
        <v>5199</v>
      </c>
      <c r="I116" s="222" t="s">
        <v>5189</v>
      </c>
      <c r="J116" s="222"/>
      <c r="K116" s="234"/>
    </row>
    <row r="117" spans="2:11" customFormat="1" ht="15" customHeight="1">
      <c r="B117" s="245"/>
      <c r="C117" s="222" t="s">
        <v>59</v>
      </c>
      <c r="D117" s="222"/>
      <c r="E117" s="222"/>
      <c r="F117" s="243" t="s">
        <v>5154</v>
      </c>
      <c r="G117" s="222"/>
      <c r="H117" s="222" t="s">
        <v>5200</v>
      </c>
      <c r="I117" s="222" t="s">
        <v>5201</v>
      </c>
      <c r="J117" s="222"/>
      <c r="K117" s="234"/>
    </row>
    <row r="118" spans="2:11" customFormat="1" ht="15" customHeight="1">
      <c r="B118" s="246"/>
      <c r="C118" s="252"/>
      <c r="D118" s="252"/>
      <c r="E118" s="252"/>
      <c r="F118" s="252"/>
      <c r="G118" s="252"/>
      <c r="H118" s="252"/>
      <c r="I118" s="252"/>
      <c r="J118" s="252"/>
      <c r="K118" s="248"/>
    </row>
    <row r="119" spans="2:11" customFormat="1" ht="18.75" customHeight="1">
      <c r="B119" s="253"/>
      <c r="C119" s="254"/>
      <c r="D119" s="254"/>
      <c r="E119" s="254"/>
      <c r="F119" s="255"/>
      <c r="G119" s="254"/>
      <c r="H119" s="254"/>
      <c r="I119" s="254"/>
      <c r="J119" s="254"/>
      <c r="K119" s="253"/>
    </row>
    <row r="120" spans="2:11" customFormat="1" ht="18.75" customHeight="1">
      <c r="B120" s="229"/>
      <c r="C120" s="229"/>
      <c r="D120" s="229"/>
      <c r="E120" s="229"/>
      <c r="F120" s="229"/>
      <c r="G120" s="229"/>
      <c r="H120" s="229"/>
      <c r="I120" s="229"/>
      <c r="J120" s="229"/>
      <c r="K120" s="229"/>
    </row>
    <row r="121" spans="2:11" customFormat="1" ht="7.5" customHeight="1">
      <c r="B121" s="256"/>
      <c r="C121" s="257"/>
      <c r="D121" s="257"/>
      <c r="E121" s="257"/>
      <c r="F121" s="257"/>
      <c r="G121" s="257"/>
      <c r="H121" s="257"/>
      <c r="I121" s="257"/>
      <c r="J121" s="257"/>
      <c r="K121" s="258"/>
    </row>
    <row r="122" spans="2:11" customFormat="1" ht="45" customHeight="1">
      <c r="B122" s="259"/>
      <c r="C122" s="604" t="s">
        <v>5202</v>
      </c>
      <c r="D122" s="604"/>
      <c r="E122" s="604"/>
      <c r="F122" s="604"/>
      <c r="G122" s="604"/>
      <c r="H122" s="604"/>
      <c r="I122" s="604"/>
      <c r="J122" s="604"/>
      <c r="K122" s="260"/>
    </row>
    <row r="123" spans="2:11" customFormat="1" ht="17.25" customHeight="1">
      <c r="B123" s="261"/>
      <c r="C123" s="235" t="s">
        <v>5148</v>
      </c>
      <c r="D123" s="235"/>
      <c r="E123" s="235"/>
      <c r="F123" s="235" t="s">
        <v>5149</v>
      </c>
      <c r="G123" s="236"/>
      <c r="H123" s="235" t="s">
        <v>56</v>
      </c>
      <c r="I123" s="235" t="s">
        <v>59</v>
      </c>
      <c r="J123" s="235" t="s">
        <v>5150</v>
      </c>
      <c r="K123" s="262"/>
    </row>
    <row r="124" spans="2:11" customFormat="1" ht="17.25" customHeight="1">
      <c r="B124" s="261"/>
      <c r="C124" s="237" t="s">
        <v>5151</v>
      </c>
      <c r="D124" s="237"/>
      <c r="E124" s="237"/>
      <c r="F124" s="238" t="s">
        <v>5152</v>
      </c>
      <c r="G124" s="239"/>
      <c r="H124" s="237"/>
      <c r="I124" s="237"/>
      <c r="J124" s="237" t="s">
        <v>5153</v>
      </c>
      <c r="K124" s="262"/>
    </row>
    <row r="125" spans="2:11" customFormat="1" ht="5.25" customHeight="1">
      <c r="B125" s="263"/>
      <c r="C125" s="240"/>
      <c r="D125" s="240"/>
      <c r="E125" s="240"/>
      <c r="F125" s="240"/>
      <c r="G125" s="264"/>
      <c r="H125" s="240"/>
      <c r="I125" s="240"/>
      <c r="J125" s="240"/>
      <c r="K125" s="265"/>
    </row>
    <row r="126" spans="2:11" customFormat="1" ht="15" customHeight="1">
      <c r="B126" s="263"/>
      <c r="C126" s="222" t="s">
        <v>5157</v>
      </c>
      <c r="D126" s="242"/>
      <c r="E126" s="242"/>
      <c r="F126" s="243" t="s">
        <v>5154</v>
      </c>
      <c r="G126" s="222"/>
      <c r="H126" s="222" t="s">
        <v>5194</v>
      </c>
      <c r="I126" s="222" t="s">
        <v>5156</v>
      </c>
      <c r="J126" s="222">
        <v>120</v>
      </c>
      <c r="K126" s="266"/>
    </row>
    <row r="127" spans="2:11" customFormat="1" ht="15" customHeight="1">
      <c r="B127" s="263"/>
      <c r="C127" s="222" t="s">
        <v>5203</v>
      </c>
      <c r="D127" s="222"/>
      <c r="E127" s="222"/>
      <c r="F127" s="243" t="s">
        <v>5154</v>
      </c>
      <c r="G127" s="222"/>
      <c r="H127" s="222" t="s">
        <v>5204</v>
      </c>
      <c r="I127" s="222" t="s">
        <v>5156</v>
      </c>
      <c r="J127" s="222" t="s">
        <v>5205</v>
      </c>
      <c r="K127" s="266"/>
    </row>
    <row r="128" spans="2:11" customFormat="1" ht="15" customHeight="1">
      <c r="B128" s="263"/>
      <c r="C128" s="222" t="s">
        <v>86</v>
      </c>
      <c r="D128" s="222"/>
      <c r="E128" s="222"/>
      <c r="F128" s="243" t="s">
        <v>5154</v>
      </c>
      <c r="G128" s="222"/>
      <c r="H128" s="222" t="s">
        <v>5206</v>
      </c>
      <c r="I128" s="222" t="s">
        <v>5156</v>
      </c>
      <c r="J128" s="222" t="s">
        <v>5205</v>
      </c>
      <c r="K128" s="266"/>
    </row>
    <row r="129" spans="2:11" customFormat="1" ht="15" customHeight="1">
      <c r="B129" s="263"/>
      <c r="C129" s="222" t="s">
        <v>5165</v>
      </c>
      <c r="D129" s="222"/>
      <c r="E129" s="222"/>
      <c r="F129" s="243" t="s">
        <v>5160</v>
      </c>
      <c r="G129" s="222"/>
      <c r="H129" s="222" t="s">
        <v>5166</v>
      </c>
      <c r="I129" s="222" t="s">
        <v>5156</v>
      </c>
      <c r="J129" s="222">
        <v>15</v>
      </c>
      <c r="K129" s="266"/>
    </row>
    <row r="130" spans="2:11" customFormat="1" ht="15" customHeight="1">
      <c r="B130" s="263"/>
      <c r="C130" s="222" t="s">
        <v>5167</v>
      </c>
      <c r="D130" s="222"/>
      <c r="E130" s="222"/>
      <c r="F130" s="243" t="s">
        <v>5160</v>
      </c>
      <c r="G130" s="222"/>
      <c r="H130" s="222" t="s">
        <v>5168</v>
      </c>
      <c r="I130" s="222" t="s">
        <v>5156</v>
      </c>
      <c r="J130" s="222">
        <v>15</v>
      </c>
      <c r="K130" s="266"/>
    </row>
    <row r="131" spans="2:11" customFormat="1" ht="15" customHeight="1">
      <c r="B131" s="263"/>
      <c r="C131" s="222" t="s">
        <v>5169</v>
      </c>
      <c r="D131" s="222"/>
      <c r="E131" s="222"/>
      <c r="F131" s="243" t="s">
        <v>5160</v>
      </c>
      <c r="G131" s="222"/>
      <c r="H131" s="222" t="s">
        <v>5170</v>
      </c>
      <c r="I131" s="222" t="s">
        <v>5156</v>
      </c>
      <c r="J131" s="222">
        <v>20</v>
      </c>
      <c r="K131" s="266"/>
    </row>
    <row r="132" spans="2:11" customFormat="1" ht="15" customHeight="1">
      <c r="B132" s="263"/>
      <c r="C132" s="222" t="s">
        <v>5171</v>
      </c>
      <c r="D132" s="222"/>
      <c r="E132" s="222"/>
      <c r="F132" s="243" t="s">
        <v>5160</v>
      </c>
      <c r="G132" s="222"/>
      <c r="H132" s="222" t="s">
        <v>5172</v>
      </c>
      <c r="I132" s="222" t="s">
        <v>5156</v>
      </c>
      <c r="J132" s="222">
        <v>20</v>
      </c>
      <c r="K132" s="266"/>
    </row>
    <row r="133" spans="2:11" customFormat="1" ht="15" customHeight="1">
      <c r="B133" s="263"/>
      <c r="C133" s="222" t="s">
        <v>5159</v>
      </c>
      <c r="D133" s="222"/>
      <c r="E133" s="222"/>
      <c r="F133" s="243" t="s">
        <v>5160</v>
      </c>
      <c r="G133" s="222"/>
      <c r="H133" s="222" t="s">
        <v>5194</v>
      </c>
      <c r="I133" s="222" t="s">
        <v>5156</v>
      </c>
      <c r="J133" s="222">
        <v>50</v>
      </c>
      <c r="K133" s="266"/>
    </row>
    <row r="134" spans="2:11" customFormat="1" ht="15" customHeight="1">
      <c r="B134" s="263"/>
      <c r="C134" s="222" t="s">
        <v>5173</v>
      </c>
      <c r="D134" s="222"/>
      <c r="E134" s="222"/>
      <c r="F134" s="243" t="s">
        <v>5160</v>
      </c>
      <c r="G134" s="222"/>
      <c r="H134" s="222" t="s">
        <v>5194</v>
      </c>
      <c r="I134" s="222" t="s">
        <v>5156</v>
      </c>
      <c r="J134" s="222">
        <v>50</v>
      </c>
      <c r="K134" s="266"/>
    </row>
    <row r="135" spans="2:11" customFormat="1" ht="15" customHeight="1">
      <c r="B135" s="263"/>
      <c r="C135" s="222" t="s">
        <v>5179</v>
      </c>
      <c r="D135" s="222"/>
      <c r="E135" s="222"/>
      <c r="F135" s="243" t="s">
        <v>5160</v>
      </c>
      <c r="G135" s="222"/>
      <c r="H135" s="222" t="s">
        <v>5194</v>
      </c>
      <c r="I135" s="222" t="s">
        <v>5156</v>
      </c>
      <c r="J135" s="222">
        <v>50</v>
      </c>
      <c r="K135" s="266"/>
    </row>
    <row r="136" spans="2:11" customFormat="1" ht="15" customHeight="1">
      <c r="B136" s="263"/>
      <c r="C136" s="222" t="s">
        <v>5181</v>
      </c>
      <c r="D136" s="222"/>
      <c r="E136" s="222"/>
      <c r="F136" s="243" t="s">
        <v>5160</v>
      </c>
      <c r="G136" s="222"/>
      <c r="H136" s="222" t="s">
        <v>5194</v>
      </c>
      <c r="I136" s="222" t="s">
        <v>5156</v>
      </c>
      <c r="J136" s="222">
        <v>50</v>
      </c>
      <c r="K136" s="266"/>
    </row>
    <row r="137" spans="2:11" customFormat="1" ht="15" customHeight="1">
      <c r="B137" s="263"/>
      <c r="C137" s="222" t="s">
        <v>5182</v>
      </c>
      <c r="D137" s="222"/>
      <c r="E137" s="222"/>
      <c r="F137" s="243" t="s">
        <v>5160</v>
      </c>
      <c r="G137" s="222"/>
      <c r="H137" s="222" t="s">
        <v>5207</v>
      </c>
      <c r="I137" s="222" t="s">
        <v>5156</v>
      </c>
      <c r="J137" s="222">
        <v>255</v>
      </c>
      <c r="K137" s="266"/>
    </row>
    <row r="138" spans="2:11" customFormat="1" ht="15" customHeight="1">
      <c r="B138" s="263"/>
      <c r="C138" s="222" t="s">
        <v>5184</v>
      </c>
      <c r="D138" s="222"/>
      <c r="E138" s="222"/>
      <c r="F138" s="243" t="s">
        <v>5154</v>
      </c>
      <c r="G138" s="222"/>
      <c r="H138" s="222" t="s">
        <v>5208</v>
      </c>
      <c r="I138" s="222" t="s">
        <v>5186</v>
      </c>
      <c r="J138" s="222"/>
      <c r="K138" s="266"/>
    </row>
    <row r="139" spans="2:11" customFormat="1" ht="15" customHeight="1">
      <c r="B139" s="263"/>
      <c r="C139" s="222" t="s">
        <v>5187</v>
      </c>
      <c r="D139" s="222"/>
      <c r="E139" s="222"/>
      <c r="F139" s="243" t="s">
        <v>5154</v>
      </c>
      <c r="G139" s="222"/>
      <c r="H139" s="222" t="s">
        <v>5209</v>
      </c>
      <c r="I139" s="222" t="s">
        <v>5189</v>
      </c>
      <c r="J139" s="222"/>
      <c r="K139" s="266"/>
    </row>
    <row r="140" spans="2:11" customFormat="1" ht="15" customHeight="1">
      <c r="B140" s="263"/>
      <c r="C140" s="222" t="s">
        <v>5190</v>
      </c>
      <c r="D140" s="222"/>
      <c r="E140" s="222"/>
      <c r="F140" s="243" t="s">
        <v>5154</v>
      </c>
      <c r="G140" s="222"/>
      <c r="H140" s="222" t="s">
        <v>5190</v>
      </c>
      <c r="I140" s="222" t="s">
        <v>5189</v>
      </c>
      <c r="J140" s="222"/>
      <c r="K140" s="266"/>
    </row>
    <row r="141" spans="2:11" customFormat="1" ht="15" customHeight="1">
      <c r="B141" s="263"/>
      <c r="C141" s="222" t="s">
        <v>40</v>
      </c>
      <c r="D141" s="222"/>
      <c r="E141" s="222"/>
      <c r="F141" s="243" t="s">
        <v>5154</v>
      </c>
      <c r="G141" s="222"/>
      <c r="H141" s="222" t="s">
        <v>5210</v>
      </c>
      <c r="I141" s="222" t="s">
        <v>5189</v>
      </c>
      <c r="J141" s="222"/>
      <c r="K141" s="266"/>
    </row>
    <row r="142" spans="2:11" customFormat="1" ht="15" customHeight="1">
      <c r="B142" s="263"/>
      <c r="C142" s="222" t="s">
        <v>5211</v>
      </c>
      <c r="D142" s="222"/>
      <c r="E142" s="222"/>
      <c r="F142" s="243" t="s">
        <v>5154</v>
      </c>
      <c r="G142" s="222"/>
      <c r="H142" s="222" t="s">
        <v>5212</v>
      </c>
      <c r="I142" s="222" t="s">
        <v>5189</v>
      </c>
      <c r="J142" s="222"/>
      <c r="K142" s="266"/>
    </row>
    <row r="143" spans="2:11" customFormat="1" ht="15" customHeight="1">
      <c r="B143" s="267"/>
      <c r="C143" s="268"/>
      <c r="D143" s="268"/>
      <c r="E143" s="268"/>
      <c r="F143" s="268"/>
      <c r="G143" s="268"/>
      <c r="H143" s="268"/>
      <c r="I143" s="268"/>
      <c r="J143" s="268"/>
      <c r="K143" s="269"/>
    </row>
    <row r="144" spans="2:11" customFormat="1" ht="18.75" customHeight="1">
      <c r="B144" s="254"/>
      <c r="C144" s="254"/>
      <c r="D144" s="254"/>
      <c r="E144" s="254"/>
      <c r="F144" s="255"/>
      <c r="G144" s="254"/>
      <c r="H144" s="254"/>
      <c r="I144" s="254"/>
      <c r="J144" s="254"/>
      <c r="K144" s="254"/>
    </row>
    <row r="145" spans="2:11" customFormat="1" ht="18.75" customHeight="1">
      <c r="B145" s="229"/>
      <c r="C145" s="229"/>
      <c r="D145" s="229"/>
      <c r="E145" s="229"/>
      <c r="F145" s="229"/>
      <c r="G145" s="229"/>
      <c r="H145" s="229"/>
      <c r="I145" s="229"/>
      <c r="J145" s="229"/>
      <c r="K145" s="229"/>
    </row>
    <row r="146" spans="2:11" customFormat="1" ht="7.5" customHeight="1">
      <c r="B146" s="230"/>
      <c r="C146" s="231"/>
      <c r="D146" s="231"/>
      <c r="E146" s="231"/>
      <c r="F146" s="231"/>
      <c r="G146" s="231"/>
      <c r="H146" s="231"/>
      <c r="I146" s="231"/>
      <c r="J146" s="231"/>
      <c r="K146" s="232"/>
    </row>
    <row r="147" spans="2:11" customFormat="1" ht="45" customHeight="1">
      <c r="B147" s="233"/>
      <c r="C147" s="606" t="s">
        <v>5213</v>
      </c>
      <c r="D147" s="606"/>
      <c r="E147" s="606"/>
      <c r="F147" s="606"/>
      <c r="G147" s="606"/>
      <c r="H147" s="606"/>
      <c r="I147" s="606"/>
      <c r="J147" s="606"/>
      <c r="K147" s="234"/>
    </row>
    <row r="148" spans="2:11" customFormat="1" ht="17.25" customHeight="1">
      <c r="B148" s="233"/>
      <c r="C148" s="235" t="s">
        <v>5148</v>
      </c>
      <c r="D148" s="235"/>
      <c r="E148" s="235"/>
      <c r="F148" s="235" t="s">
        <v>5149</v>
      </c>
      <c r="G148" s="236"/>
      <c r="H148" s="235" t="s">
        <v>56</v>
      </c>
      <c r="I148" s="235" t="s">
        <v>59</v>
      </c>
      <c r="J148" s="235" t="s">
        <v>5150</v>
      </c>
      <c r="K148" s="234"/>
    </row>
    <row r="149" spans="2:11" customFormat="1" ht="17.25" customHeight="1">
      <c r="B149" s="233"/>
      <c r="C149" s="237" t="s">
        <v>5151</v>
      </c>
      <c r="D149" s="237"/>
      <c r="E149" s="237"/>
      <c r="F149" s="238" t="s">
        <v>5152</v>
      </c>
      <c r="G149" s="239"/>
      <c r="H149" s="237"/>
      <c r="I149" s="237"/>
      <c r="J149" s="237" t="s">
        <v>5153</v>
      </c>
      <c r="K149" s="234"/>
    </row>
    <row r="150" spans="2:11" customFormat="1" ht="5.25" customHeight="1">
      <c r="B150" s="245"/>
      <c r="C150" s="240"/>
      <c r="D150" s="240"/>
      <c r="E150" s="240"/>
      <c r="F150" s="240"/>
      <c r="G150" s="241"/>
      <c r="H150" s="240"/>
      <c r="I150" s="240"/>
      <c r="J150" s="240"/>
      <c r="K150" s="266"/>
    </row>
    <row r="151" spans="2:11" customFormat="1" ht="15" customHeight="1">
      <c r="B151" s="245"/>
      <c r="C151" s="270" t="s">
        <v>5157</v>
      </c>
      <c r="D151" s="222"/>
      <c r="E151" s="222"/>
      <c r="F151" s="271" t="s">
        <v>5154</v>
      </c>
      <c r="G151" s="222"/>
      <c r="H151" s="270" t="s">
        <v>5194</v>
      </c>
      <c r="I151" s="270" t="s">
        <v>5156</v>
      </c>
      <c r="J151" s="270">
        <v>120</v>
      </c>
      <c r="K151" s="266"/>
    </row>
    <row r="152" spans="2:11" customFormat="1" ht="15" customHeight="1">
      <c r="B152" s="245"/>
      <c r="C152" s="270" t="s">
        <v>5203</v>
      </c>
      <c r="D152" s="222"/>
      <c r="E152" s="222"/>
      <c r="F152" s="271" t="s">
        <v>5154</v>
      </c>
      <c r="G152" s="222"/>
      <c r="H152" s="270" t="s">
        <v>5214</v>
      </c>
      <c r="I152" s="270" t="s">
        <v>5156</v>
      </c>
      <c r="J152" s="270" t="s">
        <v>5205</v>
      </c>
      <c r="K152" s="266"/>
    </row>
    <row r="153" spans="2:11" customFormat="1" ht="15" customHeight="1">
      <c r="B153" s="245"/>
      <c r="C153" s="270" t="s">
        <v>86</v>
      </c>
      <c r="D153" s="222"/>
      <c r="E153" s="222"/>
      <c r="F153" s="271" t="s">
        <v>5154</v>
      </c>
      <c r="G153" s="222"/>
      <c r="H153" s="270" t="s">
        <v>5215</v>
      </c>
      <c r="I153" s="270" t="s">
        <v>5156</v>
      </c>
      <c r="J153" s="270" t="s">
        <v>5205</v>
      </c>
      <c r="K153" s="266"/>
    </row>
    <row r="154" spans="2:11" customFormat="1" ht="15" customHeight="1">
      <c r="B154" s="245"/>
      <c r="C154" s="270" t="s">
        <v>5159</v>
      </c>
      <c r="D154" s="222"/>
      <c r="E154" s="222"/>
      <c r="F154" s="271" t="s">
        <v>5160</v>
      </c>
      <c r="G154" s="222"/>
      <c r="H154" s="270" t="s">
        <v>5194</v>
      </c>
      <c r="I154" s="270" t="s">
        <v>5156</v>
      </c>
      <c r="J154" s="270">
        <v>50</v>
      </c>
      <c r="K154" s="266"/>
    </row>
    <row r="155" spans="2:11" customFormat="1" ht="15" customHeight="1">
      <c r="B155" s="245"/>
      <c r="C155" s="270" t="s">
        <v>5162</v>
      </c>
      <c r="D155" s="222"/>
      <c r="E155" s="222"/>
      <c r="F155" s="271" t="s">
        <v>5154</v>
      </c>
      <c r="G155" s="222"/>
      <c r="H155" s="270" t="s">
        <v>5194</v>
      </c>
      <c r="I155" s="270" t="s">
        <v>5164</v>
      </c>
      <c r="J155" s="270"/>
      <c r="K155" s="266"/>
    </row>
    <row r="156" spans="2:11" customFormat="1" ht="15" customHeight="1">
      <c r="B156" s="245"/>
      <c r="C156" s="270" t="s">
        <v>5173</v>
      </c>
      <c r="D156" s="222"/>
      <c r="E156" s="222"/>
      <c r="F156" s="271" t="s">
        <v>5160</v>
      </c>
      <c r="G156" s="222"/>
      <c r="H156" s="270" t="s">
        <v>5194</v>
      </c>
      <c r="I156" s="270" t="s">
        <v>5156</v>
      </c>
      <c r="J156" s="270">
        <v>50</v>
      </c>
      <c r="K156" s="266"/>
    </row>
    <row r="157" spans="2:11" customFormat="1" ht="15" customHeight="1">
      <c r="B157" s="245"/>
      <c r="C157" s="270" t="s">
        <v>5181</v>
      </c>
      <c r="D157" s="222"/>
      <c r="E157" s="222"/>
      <c r="F157" s="271" t="s">
        <v>5160</v>
      </c>
      <c r="G157" s="222"/>
      <c r="H157" s="270" t="s">
        <v>5194</v>
      </c>
      <c r="I157" s="270" t="s">
        <v>5156</v>
      </c>
      <c r="J157" s="270">
        <v>50</v>
      </c>
      <c r="K157" s="266"/>
    </row>
    <row r="158" spans="2:11" customFormat="1" ht="15" customHeight="1">
      <c r="B158" s="245"/>
      <c r="C158" s="270" t="s">
        <v>5179</v>
      </c>
      <c r="D158" s="222"/>
      <c r="E158" s="222"/>
      <c r="F158" s="271" t="s">
        <v>5160</v>
      </c>
      <c r="G158" s="222"/>
      <c r="H158" s="270" t="s">
        <v>5194</v>
      </c>
      <c r="I158" s="270" t="s">
        <v>5156</v>
      </c>
      <c r="J158" s="270">
        <v>50</v>
      </c>
      <c r="K158" s="266"/>
    </row>
    <row r="159" spans="2:11" customFormat="1" ht="15" customHeight="1">
      <c r="B159" s="245"/>
      <c r="C159" s="270" t="s">
        <v>150</v>
      </c>
      <c r="D159" s="222"/>
      <c r="E159" s="222"/>
      <c r="F159" s="271" t="s">
        <v>5154</v>
      </c>
      <c r="G159" s="222"/>
      <c r="H159" s="270" t="s">
        <v>5216</v>
      </c>
      <c r="I159" s="270" t="s">
        <v>5156</v>
      </c>
      <c r="J159" s="270" t="s">
        <v>5217</v>
      </c>
      <c r="K159" s="266"/>
    </row>
    <row r="160" spans="2:11" customFormat="1" ht="15" customHeight="1">
      <c r="B160" s="245"/>
      <c r="C160" s="270" t="s">
        <v>5218</v>
      </c>
      <c r="D160" s="222"/>
      <c r="E160" s="222"/>
      <c r="F160" s="271" t="s">
        <v>5154</v>
      </c>
      <c r="G160" s="222"/>
      <c r="H160" s="270" t="s">
        <v>5219</v>
      </c>
      <c r="I160" s="270" t="s">
        <v>5189</v>
      </c>
      <c r="J160" s="270"/>
      <c r="K160" s="266"/>
    </row>
    <row r="161" spans="2:11" customFormat="1" ht="15" customHeight="1">
      <c r="B161" s="272"/>
      <c r="C161" s="252"/>
      <c r="D161" s="252"/>
      <c r="E161" s="252"/>
      <c r="F161" s="252"/>
      <c r="G161" s="252"/>
      <c r="H161" s="252"/>
      <c r="I161" s="252"/>
      <c r="J161" s="252"/>
      <c r="K161" s="273"/>
    </row>
    <row r="162" spans="2:11" customFormat="1" ht="18.75" customHeight="1">
      <c r="B162" s="254"/>
      <c r="C162" s="264"/>
      <c r="D162" s="264"/>
      <c r="E162" s="264"/>
      <c r="F162" s="274"/>
      <c r="G162" s="264"/>
      <c r="H162" s="264"/>
      <c r="I162" s="264"/>
      <c r="J162" s="264"/>
      <c r="K162" s="254"/>
    </row>
    <row r="163" spans="2:11" customFormat="1" ht="18.75" customHeight="1">
      <c r="B163" s="229"/>
      <c r="C163" s="229"/>
      <c r="D163" s="229"/>
      <c r="E163" s="229"/>
      <c r="F163" s="229"/>
      <c r="G163" s="229"/>
      <c r="H163" s="229"/>
      <c r="I163" s="229"/>
      <c r="J163" s="229"/>
      <c r="K163" s="229"/>
    </row>
    <row r="164" spans="2:11" customFormat="1" ht="7.5" customHeight="1">
      <c r="B164" s="211"/>
      <c r="C164" s="212"/>
      <c r="D164" s="212"/>
      <c r="E164" s="212"/>
      <c r="F164" s="212"/>
      <c r="G164" s="212"/>
      <c r="H164" s="212"/>
      <c r="I164" s="212"/>
      <c r="J164" s="212"/>
      <c r="K164" s="213"/>
    </row>
    <row r="165" spans="2:11" customFormat="1" ht="45" customHeight="1">
      <c r="B165" s="214"/>
      <c r="C165" s="604" t="s">
        <v>5220</v>
      </c>
      <c r="D165" s="604"/>
      <c r="E165" s="604"/>
      <c r="F165" s="604"/>
      <c r="G165" s="604"/>
      <c r="H165" s="604"/>
      <c r="I165" s="604"/>
      <c r="J165" s="604"/>
      <c r="K165" s="215"/>
    </row>
    <row r="166" spans="2:11" customFormat="1" ht="17.25" customHeight="1">
      <c r="B166" s="214"/>
      <c r="C166" s="235" t="s">
        <v>5148</v>
      </c>
      <c r="D166" s="235"/>
      <c r="E166" s="235"/>
      <c r="F166" s="235" t="s">
        <v>5149</v>
      </c>
      <c r="G166" s="275"/>
      <c r="H166" s="276" t="s">
        <v>56</v>
      </c>
      <c r="I166" s="276" t="s">
        <v>59</v>
      </c>
      <c r="J166" s="235" t="s">
        <v>5150</v>
      </c>
      <c r="K166" s="215"/>
    </row>
    <row r="167" spans="2:11" customFormat="1" ht="17.25" customHeight="1">
      <c r="B167" s="216"/>
      <c r="C167" s="237" t="s">
        <v>5151</v>
      </c>
      <c r="D167" s="237"/>
      <c r="E167" s="237"/>
      <c r="F167" s="238" t="s">
        <v>5152</v>
      </c>
      <c r="G167" s="277"/>
      <c r="H167" s="278"/>
      <c r="I167" s="278"/>
      <c r="J167" s="237" t="s">
        <v>5153</v>
      </c>
      <c r="K167" s="217"/>
    </row>
    <row r="168" spans="2:11" customFormat="1" ht="5.25" customHeight="1">
      <c r="B168" s="245"/>
      <c r="C168" s="240"/>
      <c r="D168" s="240"/>
      <c r="E168" s="240"/>
      <c r="F168" s="240"/>
      <c r="G168" s="241"/>
      <c r="H168" s="240"/>
      <c r="I168" s="240"/>
      <c r="J168" s="240"/>
      <c r="K168" s="266"/>
    </row>
    <row r="169" spans="2:11" customFormat="1" ht="15" customHeight="1">
      <c r="B169" s="245"/>
      <c r="C169" s="222" t="s">
        <v>5157</v>
      </c>
      <c r="D169" s="222"/>
      <c r="E169" s="222"/>
      <c r="F169" s="243" t="s">
        <v>5154</v>
      </c>
      <c r="G169" s="222"/>
      <c r="H169" s="222" t="s">
        <v>5194</v>
      </c>
      <c r="I169" s="222" t="s">
        <v>5156</v>
      </c>
      <c r="J169" s="222">
        <v>120</v>
      </c>
      <c r="K169" s="266"/>
    </row>
    <row r="170" spans="2:11" customFormat="1" ht="15" customHeight="1">
      <c r="B170" s="245"/>
      <c r="C170" s="222" t="s">
        <v>5203</v>
      </c>
      <c r="D170" s="222"/>
      <c r="E170" s="222"/>
      <c r="F170" s="243" t="s">
        <v>5154</v>
      </c>
      <c r="G170" s="222"/>
      <c r="H170" s="222" t="s">
        <v>5204</v>
      </c>
      <c r="I170" s="222" t="s">
        <v>5156</v>
      </c>
      <c r="J170" s="222" t="s">
        <v>5205</v>
      </c>
      <c r="K170" s="266"/>
    </row>
    <row r="171" spans="2:11" customFormat="1" ht="15" customHeight="1">
      <c r="B171" s="245"/>
      <c r="C171" s="222" t="s">
        <v>86</v>
      </c>
      <c r="D171" s="222"/>
      <c r="E171" s="222"/>
      <c r="F171" s="243" t="s">
        <v>5154</v>
      </c>
      <c r="G171" s="222"/>
      <c r="H171" s="222" t="s">
        <v>5221</v>
      </c>
      <c r="I171" s="222" t="s">
        <v>5156</v>
      </c>
      <c r="J171" s="222" t="s">
        <v>5205</v>
      </c>
      <c r="K171" s="266"/>
    </row>
    <row r="172" spans="2:11" customFormat="1" ht="15" customHeight="1">
      <c r="B172" s="245"/>
      <c r="C172" s="222" t="s">
        <v>5159</v>
      </c>
      <c r="D172" s="222"/>
      <c r="E172" s="222"/>
      <c r="F172" s="243" t="s">
        <v>5160</v>
      </c>
      <c r="G172" s="222"/>
      <c r="H172" s="222" t="s">
        <v>5221</v>
      </c>
      <c r="I172" s="222" t="s">
        <v>5156</v>
      </c>
      <c r="J172" s="222">
        <v>50</v>
      </c>
      <c r="K172" s="266"/>
    </row>
    <row r="173" spans="2:11" customFormat="1" ht="15" customHeight="1">
      <c r="B173" s="245"/>
      <c r="C173" s="222" t="s">
        <v>5162</v>
      </c>
      <c r="D173" s="222"/>
      <c r="E173" s="222"/>
      <c r="F173" s="243" t="s">
        <v>5154</v>
      </c>
      <c r="G173" s="222"/>
      <c r="H173" s="222" t="s">
        <v>5221</v>
      </c>
      <c r="I173" s="222" t="s">
        <v>5164</v>
      </c>
      <c r="J173" s="222"/>
      <c r="K173" s="266"/>
    </row>
    <row r="174" spans="2:11" customFormat="1" ht="15" customHeight="1">
      <c r="B174" s="245"/>
      <c r="C174" s="222" t="s">
        <v>5173</v>
      </c>
      <c r="D174" s="222"/>
      <c r="E174" s="222"/>
      <c r="F174" s="243" t="s">
        <v>5160</v>
      </c>
      <c r="G174" s="222"/>
      <c r="H174" s="222" t="s">
        <v>5221</v>
      </c>
      <c r="I174" s="222" t="s">
        <v>5156</v>
      </c>
      <c r="J174" s="222">
        <v>50</v>
      </c>
      <c r="K174" s="266"/>
    </row>
    <row r="175" spans="2:11" customFormat="1" ht="15" customHeight="1">
      <c r="B175" s="245"/>
      <c r="C175" s="222" t="s">
        <v>5181</v>
      </c>
      <c r="D175" s="222"/>
      <c r="E175" s="222"/>
      <c r="F175" s="243" t="s">
        <v>5160</v>
      </c>
      <c r="G175" s="222"/>
      <c r="H175" s="222" t="s">
        <v>5221</v>
      </c>
      <c r="I175" s="222" t="s">
        <v>5156</v>
      </c>
      <c r="J175" s="222">
        <v>50</v>
      </c>
      <c r="K175" s="266"/>
    </row>
    <row r="176" spans="2:11" customFormat="1" ht="15" customHeight="1">
      <c r="B176" s="245"/>
      <c r="C176" s="222" t="s">
        <v>5179</v>
      </c>
      <c r="D176" s="222"/>
      <c r="E176" s="222"/>
      <c r="F176" s="243" t="s">
        <v>5160</v>
      </c>
      <c r="G176" s="222"/>
      <c r="H176" s="222" t="s">
        <v>5221</v>
      </c>
      <c r="I176" s="222" t="s">
        <v>5156</v>
      </c>
      <c r="J176" s="222">
        <v>50</v>
      </c>
      <c r="K176" s="266"/>
    </row>
    <row r="177" spans="2:11" customFormat="1" ht="15" customHeight="1">
      <c r="B177" s="245"/>
      <c r="C177" s="222" t="s">
        <v>173</v>
      </c>
      <c r="D177" s="222"/>
      <c r="E177" s="222"/>
      <c r="F177" s="243" t="s">
        <v>5154</v>
      </c>
      <c r="G177" s="222"/>
      <c r="H177" s="222" t="s">
        <v>5222</v>
      </c>
      <c r="I177" s="222" t="s">
        <v>5223</v>
      </c>
      <c r="J177" s="222"/>
      <c r="K177" s="266"/>
    </row>
    <row r="178" spans="2:11" customFormat="1" ht="15" customHeight="1">
      <c r="B178" s="245"/>
      <c r="C178" s="222" t="s">
        <v>59</v>
      </c>
      <c r="D178" s="222"/>
      <c r="E178" s="222"/>
      <c r="F178" s="243" t="s">
        <v>5154</v>
      </c>
      <c r="G178" s="222"/>
      <c r="H178" s="222" t="s">
        <v>5224</v>
      </c>
      <c r="I178" s="222" t="s">
        <v>5225</v>
      </c>
      <c r="J178" s="222">
        <v>1</v>
      </c>
      <c r="K178" s="266"/>
    </row>
    <row r="179" spans="2:11" customFormat="1" ht="15" customHeight="1">
      <c r="B179" s="245"/>
      <c r="C179" s="222" t="s">
        <v>55</v>
      </c>
      <c r="D179" s="222"/>
      <c r="E179" s="222"/>
      <c r="F179" s="243" t="s">
        <v>5154</v>
      </c>
      <c r="G179" s="222"/>
      <c r="H179" s="222" t="s">
        <v>5226</v>
      </c>
      <c r="I179" s="222" t="s">
        <v>5156</v>
      </c>
      <c r="J179" s="222">
        <v>20</v>
      </c>
      <c r="K179" s="266"/>
    </row>
    <row r="180" spans="2:11" customFormat="1" ht="15" customHeight="1">
      <c r="B180" s="245"/>
      <c r="C180" s="222" t="s">
        <v>56</v>
      </c>
      <c r="D180" s="222"/>
      <c r="E180" s="222"/>
      <c r="F180" s="243" t="s">
        <v>5154</v>
      </c>
      <c r="G180" s="222"/>
      <c r="H180" s="222" t="s">
        <v>5227</v>
      </c>
      <c r="I180" s="222" t="s">
        <v>5156</v>
      </c>
      <c r="J180" s="222">
        <v>255</v>
      </c>
      <c r="K180" s="266"/>
    </row>
    <row r="181" spans="2:11" customFormat="1" ht="15" customHeight="1">
      <c r="B181" s="245"/>
      <c r="C181" s="222" t="s">
        <v>174</v>
      </c>
      <c r="D181" s="222"/>
      <c r="E181" s="222"/>
      <c r="F181" s="243" t="s">
        <v>5154</v>
      </c>
      <c r="G181" s="222"/>
      <c r="H181" s="222" t="s">
        <v>5118</v>
      </c>
      <c r="I181" s="222" t="s">
        <v>5156</v>
      </c>
      <c r="J181" s="222">
        <v>10</v>
      </c>
      <c r="K181" s="266"/>
    </row>
    <row r="182" spans="2:11" customFormat="1" ht="15" customHeight="1">
      <c r="B182" s="245"/>
      <c r="C182" s="222" t="s">
        <v>175</v>
      </c>
      <c r="D182" s="222"/>
      <c r="E182" s="222"/>
      <c r="F182" s="243" t="s">
        <v>5154</v>
      </c>
      <c r="G182" s="222"/>
      <c r="H182" s="222" t="s">
        <v>5228</v>
      </c>
      <c r="I182" s="222" t="s">
        <v>5189</v>
      </c>
      <c r="J182" s="222"/>
      <c r="K182" s="266"/>
    </row>
    <row r="183" spans="2:11" customFormat="1" ht="15" customHeight="1">
      <c r="B183" s="245"/>
      <c r="C183" s="222" t="s">
        <v>5229</v>
      </c>
      <c r="D183" s="222"/>
      <c r="E183" s="222"/>
      <c r="F183" s="243" t="s">
        <v>5154</v>
      </c>
      <c r="G183" s="222"/>
      <c r="H183" s="222" t="s">
        <v>5230</v>
      </c>
      <c r="I183" s="222" t="s">
        <v>5189</v>
      </c>
      <c r="J183" s="222"/>
      <c r="K183" s="266"/>
    </row>
    <row r="184" spans="2:11" customFormat="1" ht="15" customHeight="1">
      <c r="B184" s="245"/>
      <c r="C184" s="222" t="s">
        <v>5218</v>
      </c>
      <c r="D184" s="222"/>
      <c r="E184" s="222"/>
      <c r="F184" s="243" t="s">
        <v>5154</v>
      </c>
      <c r="G184" s="222"/>
      <c r="H184" s="222" t="s">
        <v>5231</v>
      </c>
      <c r="I184" s="222" t="s">
        <v>5189</v>
      </c>
      <c r="J184" s="222"/>
      <c r="K184" s="266"/>
    </row>
    <row r="185" spans="2:11" customFormat="1" ht="15" customHeight="1">
      <c r="B185" s="245"/>
      <c r="C185" s="222" t="s">
        <v>177</v>
      </c>
      <c r="D185" s="222"/>
      <c r="E185" s="222"/>
      <c r="F185" s="243" t="s">
        <v>5160</v>
      </c>
      <c r="G185" s="222"/>
      <c r="H185" s="222" t="s">
        <v>5232</v>
      </c>
      <c r="I185" s="222" t="s">
        <v>5156</v>
      </c>
      <c r="J185" s="222">
        <v>50</v>
      </c>
      <c r="K185" s="266"/>
    </row>
    <row r="186" spans="2:11" customFormat="1" ht="15" customHeight="1">
      <c r="B186" s="245"/>
      <c r="C186" s="222" t="s">
        <v>5233</v>
      </c>
      <c r="D186" s="222"/>
      <c r="E186" s="222"/>
      <c r="F186" s="243" t="s">
        <v>5160</v>
      </c>
      <c r="G186" s="222"/>
      <c r="H186" s="222" t="s">
        <v>5234</v>
      </c>
      <c r="I186" s="222" t="s">
        <v>5235</v>
      </c>
      <c r="J186" s="222"/>
      <c r="K186" s="266"/>
    </row>
    <row r="187" spans="2:11" customFormat="1" ht="15" customHeight="1">
      <c r="B187" s="245"/>
      <c r="C187" s="222" t="s">
        <v>5236</v>
      </c>
      <c r="D187" s="222"/>
      <c r="E187" s="222"/>
      <c r="F187" s="243" t="s">
        <v>5160</v>
      </c>
      <c r="G187" s="222"/>
      <c r="H187" s="222" t="s">
        <v>5237</v>
      </c>
      <c r="I187" s="222" t="s">
        <v>5235</v>
      </c>
      <c r="J187" s="222"/>
      <c r="K187" s="266"/>
    </row>
    <row r="188" spans="2:11" customFormat="1" ht="15" customHeight="1">
      <c r="B188" s="245"/>
      <c r="C188" s="222" t="s">
        <v>5238</v>
      </c>
      <c r="D188" s="222"/>
      <c r="E188" s="222"/>
      <c r="F188" s="243" t="s">
        <v>5160</v>
      </c>
      <c r="G188" s="222"/>
      <c r="H188" s="222" t="s">
        <v>5239</v>
      </c>
      <c r="I188" s="222" t="s">
        <v>5235</v>
      </c>
      <c r="J188" s="222"/>
      <c r="K188" s="266"/>
    </row>
    <row r="189" spans="2:11" customFormat="1" ht="15" customHeight="1">
      <c r="B189" s="245"/>
      <c r="C189" s="279" t="s">
        <v>5240</v>
      </c>
      <c r="D189" s="222"/>
      <c r="E189" s="222"/>
      <c r="F189" s="243" t="s">
        <v>5160</v>
      </c>
      <c r="G189" s="222"/>
      <c r="H189" s="222" t="s">
        <v>5241</v>
      </c>
      <c r="I189" s="222" t="s">
        <v>5242</v>
      </c>
      <c r="J189" s="280" t="s">
        <v>5243</v>
      </c>
      <c r="K189" s="266"/>
    </row>
    <row r="190" spans="2:11" customFormat="1" ht="15" customHeight="1">
      <c r="B190" s="281"/>
      <c r="C190" s="282" t="s">
        <v>5244</v>
      </c>
      <c r="D190" s="283"/>
      <c r="E190" s="283"/>
      <c r="F190" s="284" t="s">
        <v>5160</v>
      </c>
      <c r="G190" s="283"/>
      <c r="H190" s="283" t="s">
        <v>5245</v>
      </c>
      <c r="I190" s="283" t="s">
        <v>5242</v>
      </c>
      <c r="J190" s="285" t="s">
        <v>5243</v>
      </c>
      <c r="K190" s="286"/>
    </row>
    <row r="191" spans="2:11" customFormat="1" ht="15" customHeight="1">
      <c r="B191" s="245"/>
      <c r="C191" s="279" t="s">
        <v>44</v>
      </c>
      <c r="D191" s="222"/>
      <c r="E191" s="222"/>
      <c r="F191" s="243" t="s">
        <v>5154</v>
      </c>
      <c r="G191" s="222"/>
      <c r="H191" s="219" t="s">
        <v>5246</v>
      </c>
      <c r="I191" s="222" t="s">
        <v>5247</v>
      </c>
      <c r="J191" s="222"/>
      <c r="K191" s="266"/>
    </row>
    <row r="192" spans="2:11" customFormat="1" ht="15" customHeight="1">
      <c r="B192" s="245"/>
      <c r="C192" s="279" t="s">
        <v>5248</v>
      </c>
      <c r="D192" s="222"/>
      <c r="E192" s="222"/>
      <c r="F192" s="243" t="s">
        <v>5154</v>
      </c>
      <c r="G192" s="222"/>
      <c r="H192" s="222" t="s">
        <v>5249</v>
      </c>
      <c r="I192" s="222" t="s">
        <v>5189</v>
      </c>
      <c r="J192" s="222"/>
      <c r="K192" s="266"/>
    </row>
    <row r="193" spans="2:11" customFormat="1" ht="15" customHeight="1">
      <c r="B193" s="245"/>
      <c r="C193" s="279" t="s">
        <v>5250</v>
      </c>
      <c r="D193" s="222"/>
      <c r="E193" s="222"/>
      <c r="F193" s="243" t="s">
        <v>5154</v>
      </c>
      <c r="G193" s="222"/>
      <c r="H193" s="222" t="s">
        <v>5251</v>
      </c>
      <c r="I193" s="222" t="s">
        <v>5189</v>
      </c>
      <c r="J193" s="222"/>
      <c r="K193" s="266"/>
    </row>
    <row r="194" spans="2:11" customFormat="1" ht="15" customHeight="1">
      <c r="B194" s="245"/>
      <c r="C194" s="279" t="s">
        <v>5252</v>
      </c>
      <c r="D194" s="222"/>
      <c r="E194" s="222"/>
      <c r="F194" s="243" t="s">
        <v>5160</v>
      </c>
      <c r="G194" s="222"/>
      <c r="H194" s="222" t="s">
        <v>5253</v>
      </c>
      <c r="I194" s="222" t="s">
        <v>5189</v>
      </c>
      <c r="J194" s="222"/>
      <c r="K194" s="266"/>
    </row>
    <row r="195" spans="2:11" customFormat="1" ht="15" customHeight="1">
      <c r="B195" s="272"/>
      <c r="C195" s="287"/>
      <c r="D195" s="252"/>
      <c r="E195" s="252"/>
      <c r="F195" s="252"/>
      <c r="G195" s="252"/>
      <c r="H195" s="252"/>
      <c r="I195" s="252"/>
      <c r="J195" s="252"/>
      <c r="K195" s="273"/>
    </row>
    <row r="196" spans="2:11" customFormat="1" ht="18.75" customHeight="1">
      <c r="B196" s="254"/>
      <c r="C196" s="264"/>
      <c r="D196" s="264"/>
      <c r="E196" s="264"/>
      <c r="F196" s="274"/>
      <c r="G196" s="264"/>
      <c r="H196" s="264"/>
      <c r="I196" s="264"/>
      <c r="J196" s="264"/>
      <c r="K196" s="254"/>
    </row>
    <row r="197" spans="2:11" customFormat="1" ht="18.75" customHeight="1">
      <c r="B197" s="254"/>
      <c r="C197" s="264"/>
      <c r="D197" s="264"/>
      <c r="E197" s="264"/>
      <c r="F197" s="274"/>
      <c r="G197" s="264"/>
      <c r="H197" s="264"/>
      <c r="I197" s="264"/>
      <c r="J197" s="264"/>
      <c r="K197" s="254"/>
    </row>
    <row r="198" spans="2:11" customFormat="1" ht="18.75" customHeight="1">
      <c r="B198" s="229"/>
      <c r="C198" s="229"/>
      <c r="D198" s="229"/>
      <c r="E198" s="229"/>
      <c r="F198" s="229"/>
      <c r="G198" s="229"/>
      <c r="H198" s="229"/>
      <c r="I198" s="229"/>
      <c r="J198" s="229"/>
      <c r="K198" s="229"/>
    </row>
    <row r="199" spans="2:11" customFormat="1" ht="12">
      <c r="B199" s="211"/>
      <c r="C199" s="212"/>
      <c r="D199" s="212"/>
      <c r="E199" s="212"/>
      <c r="F199" s="212"/>
      <c r="G199" s="212"/>
      <c r="H199" s="212"/>
      <c r="I199" s="212"/>
      <c r="J199" s="212"/>
      <c r="K199" s="213"/>
    </row>
    <row r="200" spans="2:11" customFormat="1" ht="22.2">
      <c r="B200" s="214"/>
      <c r="C200" s="604" t="s">
        <v>5254</v>
      </c>
      <c r="D200" s="604"/>
      <c r="E200" s="604"/>
      <c r="F200" s="604"/>
      <c r="G200" s="604"/>
      <c r="H200" s="604"/>
      <c r="I200" s="604"/>
      <c r="J200" s="604"/>
      <c r="K200" s="215"/>
    </row>
    <row r="201" spans="2:11" customFormat="1" ht="25.5" customHeight="1">
      <c r="B201" s="214"/>
      <c r="C201" s="288" t="s">
        <v>5255</v>
      </c>
      <c r="D201" s="288"/>
      <c r="E201" s="288"/>
      <c r="F201" s="288" t="s">
        <v>5256</v>
      </c>
      <c r="G201" s="289"/>
      <c r="H201" s="607" t="s">
        <v>5257</v>
      </c>
      <c r="I201" s="607"/>
      <c r="J201" s="607"/>
      <c r="K201" s="215"/>
    </row>
    <row r="202" spans="2:11" customFormat="1" ht="5.25" customHeight="1">
      <c r="B202" s="245"/>
      <c r="C202" s="240"/>
      <c r="D202" s="240"/>
      <c r="E202" s="240"/>
      <c r="F202" s="240"/>
      <c r="G202" s="264"/>
      <c r="H202" s="240"/>
      <c r="I202" s="240"/>
      <c r="J202" s="240"/>
      <c r="K202" s="266"/>
    </row>
    <row r="203" spans="2:11" customFormat="1" ht="15" customHeight="1">
      <c r="B203" s="245"/>
      <c r="C203" s="222" t="s">
        <v>5247</v>
      </c>
      <c r="D203" s="222"/>
      <c r="E203" s="222"/>
      <c r="F203" s="243" t="s">
        <v>45</v>
      </c>
      <c r="G203" s="222"/>
      <c r="H203" s="608" t="s">
        <v>5258</v>
      </c>
      <c r="I203" s="608"/>
      <c r="J203" s="608"/>
      <c r="K203" s="266"/>
    </row>
    <row r="204" spans="2:11" customFormat="1" ht="15" customHeight="1">
      <c r="B204" s="245"/>
      <c r="C204" s="222"/>
      <c r="D204" s="222"/>
      <c r="E204" s="222"/>
      <c r="F204" s="243" t="s">
        <v>46</v>
      </c>
      <c r="G204" s="222"/>
      <c r="H204" s="608" t="s">
        <v>5259</v>
      </c>
      <c r="I204" s="608"/>
      <c r="J204" s="608"/>
      <c r="K204" s="266"/>
    </row>
    <row r="205" spans="2:11" customFormat="1" ht="15" customHeight="1">
      <c r="B205" s="245"/>
      <c r="C205" s="222"/>
      <c r="D205" s="222"/>
      <c r="E205" s="222"/>
      <c r="F205" s="243" t="s">
        <v>49</v>
      </c>
      <c r="G205" s="222"/>
      <c r="H205" s="608" t="s">
        <v>5260</v>
      </c>
      <c r="I205" s="608"/>
      <c r="J205" s="608"/>
      <c r="K205" s="266"/>
    </row>
    <row r="206" spans="2:11" customFormat="1" ht="15" customHeight="1">
      <c r="B206" s="245"/>
      <c r="C206" s="222"/>
      <c r="D206" s="222"/>
      <c r="E206" s="222"/>
      <c r="F206" s="243" t="s">
        <v>47</v>
      </c>
      <c r="G206" s="222"/>
      <c r="H206" s="608" t="s">
        <v>5261</v>
      </c>
      <c r="I206" s="608"/>
      <c r="J206" s="608"/>
      <c r="K206" s="266"/>
    </row>
    <row r="207" spans="2:11" customFormat="1" ht="15" customHeight="1">
      <c r="B207" s="245"/>
      <c r="C207" s="222"/>
      <c r="D207" s="222"/>
      <c r="E207" s="222"/>
      <c r="F207" s="243" t="s">
        <v>48</v>
      </c>
      <c r="G207" s="222"/>
      <c r="H207" s="608" t="s">
        <v>5262</v>
      </c>
      <c r="I207" s="608"/>
      <c r="J207" s="608"/>
      <c r="K207" s="266"/>
    </row>
    <row r="208" spans="2:11" customFormat="1" ht="15" customHeight="1">
      <c r="B208" s="245"/>
      <c r="C208" s="222"/>
      <c r="D208" s="222"/>
      <c r="E208" s="222"/>
      <c r="F208" s="243"/>
      <c r="G208" s="222"/>
      <c r="H208" s="222"/>
      <c r="I208" s="222"/>
      <c r="J208" s="222"/>
      <c r="K208" s="266"/>
    </row>
    <row r="209" spans="2:11" customFormat="1" ht="15" customHeight="1">
      <c r="B209" s="245"/>
      <c r="C209" s="222" t="s">
        <v>5201</v>
      </c>
      <c r="D209" s="222"/>
      <c r="E209" s="222"/>
      <c r="F209" s="243" t="s">
        <v>80</v>
      </c>
      <c r="G209" s="222"/>
      <c r="H209" s="608" t="s">
        <v>5263</v>
      </c>
      <c r="I209" s="608"/>
      <c r="J209" s="608"/>
      <c r="K209" s="266"/>
    </row>
    <row r="210" spans="2:11" customFormat="1" ht="15" customHeight="1">
      <c r="B210" s="245"/>
      <c r="C210" s="222"/>
      <c r="D210" s="222"/>
      <c r="E210" s="222"/>
      <c r="F210" s="243" t="s">
        <v>5097</v>
      </c>
      <c r="G210" s="222"/>
      <c r="H210" s="608" t="s">
        <v>5098</v>
      </c>
      <c r="I210" s="608"/>
      <c r="J210" s="608"/>
      <c r="K210" s="266"/>
    </row>
    <row r="211" spans="2:11" customFormat="1" ht="15" customHeight="1">
      <c r="B211" s="245"/>
      <c r="C211" s="222"/>
      <c r="D211" s="222"/>
      <c r="E211" s="222"/>
      <c r="F211" s="243" t="s">
        <v>5095</v>
      </c>
      <c r="G211" s="222"/>
      <c r="H211" s="608" t="s">
        <v>5264</v>
      </c>
      <c r="I211" s="608"/>
      <c r="J211" s="608"/>
      <c r="K211" s="266"/>
    </row>
    <row r="212" spans="2:11" customFormat="1" ht="15" customHeight="1">
      <c r="B212" s="290"/>
      <c r="C212" s="222"/>
      <c r="D212" s="222"/>
      <c r="E212" s="222"/>
      <c r="F212" s="243" t="s">
        <v>5099</v>
      </c>
      <c r="G212" s="279"/>
      <c r="H212" s="609" t="s">
        <v>5100</v>
      </c>
      <c r="I212" s="609"/>
      <c r="J212" s="609"/>
      <c r="K212" s="291"/>
    </row>
    <row r="213" spans="2:11" customFormat="1" ht="15" customHeight="1">
      <c r="B213" s="290"/>
      <c r="C213" s="222"/>
      <c r="D213" s="222"/>
      <c r="E213" s="222"/>
      <c r="F213" s="243" t="s">
        <v>5101</v>
      </c>
      <c r="G213" s="279"/>
      <c r="H213" s="609" t="s">
        <v>5265</v>
      </c>
      <c r="I213" s="609"/>
      <c r="J213" s="609"/>
      <c r="K213" s="291"/>
    </row>
    <row r="214" spans="2:11" customFormat="1" ht="15" customHeight="1">
      <c r="B214" s="290"/>
      <c r="C214" s="222"/>
      <c r="D214" s="222"/>
      <c r="E214" s="222"/>
      <c r="F214" s="243"/>
      <c r="G214" s="279"/>
      <c r="H214" s="270"/>
      <c r="I214" s="270"/>
      <c r="J214" s="270"/>
      <c r="K214" s="291"/>
    </row>
    <row r="215" spans="2:11" customFormat="1" ht="15" customHeight="1">
      <c r="B215" s="290"/>
      <c r="C215" s="222" t="s">
        <v>5225</v>
      </c>
      <c r="D215" s="222"/>
      <c r="E215" s="222"/>
      <c r="F215" s="243">
        <v>1</v>
      </c>
      <c r="G215" s="279"/>
      <c r="H215" s="609" t="s">
        <v>5266</v>
      </c>
      <c r="I215" s="609"/>
      <c r="J215" s="609"/>
      <c r="K215" s="291"/>
    </row>
    <row r="216" spans="2:11" customFormat="1" ht="15" customHeight="1">
      <c r="B216" s="290"/>
      <c r="C216" s="222"/>
      <c r="D216" s="222"/>
      <c r="E216" s="222"/>
      <c r="F216" s="243">
        <v>2</v>
      </c>
      <c r="G216" s="279"/>
      <c r="H216" s="609" t="s">
        <v>5267</v>
      </c>
      <c r="I216" s="609"/>
      <c r="J216" s="609"/>
      <c r="K216" s="291"/>
    </row>
    <row r="217" spans="2:11" customFormat="1" ht="15" customHeight="1">
      <c r="B217" s="290"/>
      <c r="C217" s="222"/>
      <c r="D217" s="222"/>
      <c r="E217" s="222"/>
      <c r="F217" s="243">
        <v>3</v>
      </c>
      <c r="G217" s="279"/>
      <c r="H217" s="609" t="s">
        <v>5268</v>
      </c>
      <c r="I217" s="609"/>
      <c r="J217" s="609"/>
      <c r="K217" s="291"/>
    </row>
    <row r="218" spans="2:11" customFormat="1" ht="15" customHeight="1">
      <c r="B218" s="290"/>
      <c r="C218" s="222"/>
      <c r="D218" s="222"/>
      <c r="E218" s="222"/>
      <c r="F218" s="243">
        <v>4</v>
      </c>
      <c r="G218" s="279"/>
      <c r="H218" s="609" t="s">
        <v>5269</v>
      </c>
      <c r="I218" s="609"/>
      <c r="J218" s="609"/>
      <c r="K218" s="291"/>
    </row>
    <row r="219" spans="2:11" customFormat="1" ht="12.75" customHeight="1">
      <c r="B219" s="292"/>
      <c r="C219" s="293"/>
      <c r="D219" s="293"/>
      <c r="E219" s="293"/>
      <c r="F219" s="293"/>
      <c r="G219" s="293"/>
      <c r="H219" s="293"/>
      <c r="I219" s="293"/>
      <c r="J219" s="293"/>
      <c r="K219" s="29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736"/>
  <sheetViews>
    <sheetView showGridLines="0" topLeftCell="A7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18" t="s">
        <v>90</v>
      </c>
      <c r="AZ2" s="89" t="s">
        <v>836</v>
      </c>
      <c r="BA2" s="89" t="s">
        <v>837</v>
      </c>
      <c r="BB2" s="89" t="s">
        <v>142</v>
      </c>
      <c r="BC2" s="89" t="s">
        <v>838</v>
      </c>
      <c r="BD2" s="89" t="s">
        <v>87</v>
      </c>
    </row>
    <row r="3" spans="2:5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  <c r="AZ3" s="89" t="s">
        <v>839</v>
      </c>
      <c r="BA3" s="89" t="s">
        <v>840</v>
      </c>
      <c r="BB3" s="89" t="s">
        <v>142</v>
      </c>
      <c r="BC3" s="89" t="s">
        <v>841</v>
      </c>
      <c r="BD3" s="89" t="s">
        <v>87</v>
      </c>
    </row>
    <row r="4" spans="2:56" ht="24.9" customHeight="1">
      <c r="B4" s="21"/>
      <c r="D4" s="22" t="s">
        <v>144</v>
      </c>
      <c r="L4" s="21"/>
      <c r="M4" s="90" t="s">
        <v>10</v>
      </c>
      <c r="AT4" s="18" t="s">
        <v>4</v>
      </c>
      <c r="AZ4" s="89" t="s">
        <v>842</v>
      </c>
      <c r="BA4" s="89" t="s">
        <v>843</v>
      </c>
      <c r="BB4" s="89" t="s">
        <v>142</v>
      </c>
      <c r="BC4" s="89" t="s">
        <v>844</v>
      </c>
      <c r="BD4" s="89" t="s">
        <v>87</v>
      </c>
    </row>
    <row r="5" spans="2:56" ht="6.9" customHeight="1">
      <c r="B5" s="21"/>
      <c r="L5" s="21"/>
      <c r="AZ5" s="89" t="s">
        <v>845</v>
      </c>
      <c r="BA5" s="89" t="s">
        <v>846</v>
      </c>
      <c r="BB5" s="89" t="s">
        <v>142</v>
      </c>
      <c r="BC5" s="89" t="s">
        <v>847</v>
      </c>
      <c r="BD5" s="89" t="s">
        <v>87</v>
      </c>
    </row>
    <row r="6" spans="2:56" ht="12" customHeight="1">
      <c r="B6" s="21"/>
      <c r="D6" s="28" t="s">
        <v>16</v>
      </c>
      <c r="L6" s="21"/>
      <c r="AZ6" s="89" t="s">
        <v>848</v>
      </c>
      <c r="BA6" s="89" t="s">
        <v>849</v>
      </c>
      <c r="BB6" s="89" t="s">
        <v>142</v>
      </c>
      <c r="BC6" s="89" t="s">
        <v>850</v>
      </c>
      <c r="BD6" s="89" t="s">
        <v>87</v>
      </c>
    </row>
    <row r="7" spans="2:56" ht="26.25" customHeight="1">
      <c r="B7" s="21"/>
      <c r="E7" s="584" t="str">
        <f>'Rekapitulace stavby'!K6</f>
        <v>Stavební úpravy č.p. 11, kú Lhotky - Změna užívání, přístavba a půdní vestavba</v>
      </c>
      <c r="F7" s="585"/>
      <c r="G7" s="585"/>
      <c r="H7" s="585"/>
      <c r="L7" s="21"/>
      <c r="AZ7" s="89" t="s">
        <v>851</v>
      </c>
      <c r="BA7" s="89" t="s">
        <v>852</v>
      </c>
      <c r="BB7" s="89" t="s">
        <v>142</v>
      </c>
      <c r="BC7" s="89" t="s">
        <v>853</v>
      </c>
      <c r="BD7" s="89" t="s">
        <v>87</v>
      </c>
    </row>
    <row r="8" spans="2:56" ht="12" customHeight="1">
      <c r="B8" s="21"/>
      <c r="D8" s="28" t="s">
        <v>145</v>
      </c>
      <c r="L8" s="21"/>
      <c r="AZ8" s="89" t="s">
        <v>854</v>
      </c>
      <c r="BA8" s="89" t="s">
        <v>855</v>
      </c>
      <c r="BB8" s="89" t="s">
        <v>142</v>
      </c>
      <c r="BC8" s="89" t="s">
        <v>856</v>
      </c>
      <c r="BD8" s="89" t="s">
        <v>87</v>
      </c>
    </row>
    <row r="9" spans="2:56" s="1" customFormat="1" ht="16.5" customHeight="1">
      <c r="B9" s="33"/>
      <c r="E9" s="584" t="s">
        <v>146</v>
      </c>
      <c r="F9" s="583"/>
      <c r="G9" s="583"/>
      <c r="H9" s="583"/>
      <c r="L9" s="33"/>
      <c r="AZ9" s="89" t="s">
        <v>857</v>
      </c>
      <c r="BA9" s="89" t="s">
        <v>858</v>
      </c>
      <c r="BB9" s="89" t="s">
        <v>142</v>
      </c>
      <c r="BC9" s="89" t="s">
        <v>859</v>
      </c>
      <c r="BD9" s="89" t="s">
        <v>87</v>
      </c>
    </row>
    <row r="10" spans="2:56" s="1" customFormat="1" ht="12" customHeight="1">
      <c r="B10" s="33"/>
      <c r="D10" s="28" t="s">
        <v>147</v>
      </c>
      <c r="L10" s="33"/>
      <c r="AZ10" s="89" t="s">
        <v>860</v>
      </c>
      <c r="BA10" s="89" t="s">
        <v>861</v>
      </c>
      <c r="BB10" s="89" t="s">
        <v>142</v>
      </c>
      <c r="BC10" s="89" t="s">
        <v>862</v>
      </c>
      <c r="BD10" s="89" t="s">
        <v>87</v>
      </c>
    </row>
    <row r="11" spans="2:56" s="1" customFormat="1" ht="16.5" customHeight="1">
      <c r="B11" s="33"/>
      <c r="E11" s="545" t="s">
        <v>863</v>
      </c>
      <c r="F11" s="583"/>
      <c r="G11" s="583"/>
      <c r="H11" s="583"/>
      <c r="L11" s="33"/>
      <c r="AZ11" s="89" t="s">
        <v>864</v>
      </c>
      <c r="BA11" s="89" t="s">
        <v>865</v>
      </c>
      <c r="BB11" s="89" t="s">
        <v>138</v>
      </c>
      <c r="BC11" s="89" t="s">
        <v>866</v>
      </c>
      <c r="BD11" s="89" t="s">
        <v>87</v>
      </c>
    </row>
    <row r="12" spans="2:56" s="1" customFormat="1">
      <c r="B12" s="33"/>
      <c r="L12" s="33"/>
      <c r="AZ12" s="89" t="s">
        <v>867</v>
      </c>
      <c r="BA12" s="89" t="s">
        <v>868</v>
      </c>
      <c r="BB12" s="89" t="s">
        <v>138</v>
      </c>
      <c r="BC12" s="89" t="s">
        <v>869</v>
      </c>
      <c r="BD12" s="89" t="s">
        <v>87</v>
      </c>
    </row>
    <row r="13" spans="2:5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  <c r="AZ13" s="89" t="s">
        <v>870</v>
      </c>
      <c r="BA13" s="89" t="s">
        <v>871</v>
      </c>
      <c r="BB13" s="89" t="s">
        <v>138</v>
      </c>
      <c r="BC13" s="89" t="s">
        <v>872</v>
      </c>
      <c r="BD13" s="89" t="s">
        <v>87</v>
      </c>
    </row>
    <row r="14" spans="2:56" s="1" customFormat="1" ht="12" customHeight="1">
      <c r="B14" s="33"/>
      <c r="D14" s="28" t="s">
        <v>21</v>
      </c>
      <c r="F14" s="26" t="s">
        <v>22</v>
      </c>
      <c r="I14" s="28" t="s">
        <v>23</v>
      </c>
      <c r="J14" s="49" t="str">
        <f>'Rekapitulace stavby'!AN8</f>
        <v>4. 2. 2025</v>
      </c>
      <c r="L14" s="33"/>
      <c r="AZ14" s="89" t="s">
        <v>873</v>
      </c>
      <c r="BA14" s="89" t="s">
        <v>874</v>
      </c>
      <c r="BB14" s="89" t="s">
        <v>138</v>
      </c>
      <c r="BC14" s="89" t="s">
        <v>875</v>
      </c>
      <c r="BD14" s="89" t="s">
        <v>87</v>
      </c>
    </row>
    <row r="15" spans="2:56" s="1" customFormat="1" ht="10.95" customHeight="1">
      <c r="B15" s="33"/>
      <c r="L15" s="33"/>
      <c r="AZ15" s="89" t="s">
        <v>876</v>
      </c>
      <c r="BA15" s="89" t="s">
        <v>877</v>
      </c>
      <c r="BB15" s="89" t="s">
        <v>138</v>
      </c>
      <c r="BC15" s="89" t="s">
        <v>878</v>
      </c>
      <c r="BD15" s="89" t="s">
        <v>87</v>
      </c>
    </row>
    <row r="16" spans="2:5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  <c r="AZ16" s="89" t="s">
        <v>879</v>
      </c>
      <c r="BA16" s="89" t="s">
        <v>880</v>
      </c>
      <c r="BB16" s="89" t="s">
        <v>138</v>
      </c>
      <c r="BC16" s="89" t="s">
        <v>881</v>
      </c>
      <c r="BD16" s="89" t="s">
        <v>87</v>
      </c>
    </row>
    <row r="17" spans="2:56" s="1" customFormat="1" ht="18" customHeight="1">
      <c r="B17" s="33"/>
      <c r="E17" s="26" t="s">
        <v>27</v>
      </c>
      <c r="I17" s="28" t="s">
        <v>28</v>
      </c>
      <c r="J17" s="26" t="s">
        <v>19</v>
      </c>
      <c r="L17" s="33"/>
      <c r="AZ17" s="89" t="s">
        <v>882</v>
      </c>
      <c r="BA17" s="89" t="s">
        <v>883</v>
      </c>
      <c r="BB17" s="89" t="s">
        <v>138</v>
      </c>
      <c r="BC17" s="89" t="s">
        <v>884</v>
      </c>
      <c r="BD17" s="89" t="s">
        <v>87</v>
      </c>
    </row>
    <row r="18" spans="2:56" s="1" customFormat="1" ht="6.9" customHeight="1">
      <c r="B18" s="33"/>
      <c r="L18" s="33"/>
      <c r="AZ18" s="89" t="s">
        <v>136</v>
      </c>
      <c r="BA18" s="89" t="s">
        <v>137</v>
      </c>
      <c r="BB18" s="89" t="s">
        <v>138</v>
      </c>
      <c r="BC18" s="89" t="s">
        <v>139</v>
      </c>
      <c r="BD18" s="89" t="s">
        <v>87</v>
      </c>
    </row>
    <row r="19" spans="2:56" s="1" customFormat="1" ht="12" customHeight="1">
      <c r="B19" s="33"/>
      <c r="D19" s="28" t="s">
        <v>29</v>
      </c>
      <c r="I19" s="28" t="s">
        <v>26</v>
      </c>
      <c r="J19" s="29" t="str">
        <f>'Rekapitulace stavby'!AN13</f>
        <v>Vyplň údaj</v>
      </c>
      <c r="L19" s="33"/>
      <c r="AZ19" s="89" t="s">
        <v>885</v>
      </c>
      <c r="BA19" s="89" t="s">
        <v>886</v>
      </c>
      <c r="BB19" s="89" t="s">
        <v>142</v>
      </c>
      <c r="BC19" s="89" t="s">
        <v>887</v>
      </c>
      <c r="BD19" s="89" t="s">
        <v>87</v>
      </c>
    </row>
    <row r="20" spans="2:56" s="1" customFormat="1" ht="18" customHeight="1">
      <c r="B20" s="33"/>
      <c r="E20" s="586" t="str">
        <f>'Rekapitulace stavby'!E14</f>
        <v>Vyplň údaj</v>
      </c>
      <c r="F20" s="557"/>
      <c r="G20" s="557"/>
      <c r="H20" s="557"/>
      <c r="I20" s="28" t="s">
        <v>28</v>
      </c>
      <c r="J20" s="29" t="str">
        <f>'Rekapitulace stavby'!AN14</f>
        <v>Vyplň údaj</v>
      </c>
      <c r="L20" s="33"/>
      <c r="AZ20" s="89" t="s">
        <v>888</v>
      </c>
      <c r="BA20" s="89" t="s">
        <v>889</v>
      </c>
      <c r="BB20" s="89" t="s">
        <v>142</v>
      </c>
      <c r="BC20" s="89" t="s">
        <v>890</v>
      </c>
      <c r="BD20" s="89" t="s">
        <v>87</v>
      </c>
    </row>
    <row r="21" spans="2:56" s="1" customFormat="1" ht="6.9" customHeight="1">
      <c r="B21" s="33"/>
      <c r="L21" s="33"/>
      <c r="AZ21" s="89" t="s">
        <v>891</v>
      </c>
      <c r="BA21" s="89" t="s">
        <v>892</v>
      </c>
      <c r="BB21" s="89" t="s">
        <v>138</v>
      </c>
      <c r="BC21" s="89" t="s">
        <v>893</v>
      </c>
      <c r="BD21" s="89" t="s">
        <v>87</v>
      </c>
    </row>
    <row r="22" spans="2:56" s="1" customFormat="1" ht="12" customHeight="1">
      <c r="B22" s="33"/>
      <c r="D22" s="28" t="s">
        <v>31</v>
      </c>
      <c r="I22" s="28" t="s">
        <v>26</v>
      </c>
      <c r="J22" s="26" t="s">
        <v>19</v>
      </c>
      <c r="L22" s="33"/>
      <c r="AZ22" s="89" t="s">
        <v>894</v>
      </c>
      <c r="BA22" s="89" t="s">
        <v>895</v>
      </c>
      <c r="BB22" s="89" t="s">
        <v>138</v>
      </c>
      <c r="BC22" s="89" t="s">
        <v>896</v>
      </c>
      <c r="BD22" s="89" t="s">
        <v>87</v>
      </c>
    </row>
    <row r="23" spans="2:56" s="1" customFormat="1" ht="18" customHeight="1">
      <c r="B23" s="33"/>
      <c r="E23" s="26" t="s">
        <v>32</v>
      </c>
      <c r="I23" s="28" t="s">
        <v>28</v>
      </c>
      <c r="J23" s="26" t="s">
        <v>19</v>
      </c>
      <c r="L23" s="33"/>
      <c r="AZ23" s="89" t="s">
        <v>897</v>
      </c>
      <c r="BA23" s="89" t="s">
        <v>898</v>
      </c>
      <c r="BB23" s="89" t="s">
        <v>142</v>
      </c>
      <c r="BC23" s="89" t="s">
        <v>899</v>
      </c>
      <c r="BD23" s="89" t="s">
        <v>87</v>
      </c>
    </row>
    <row r="24" spans="2:56" s="1" customFormat="1" ht="6.9" customHeight="1">
      <c r="B24" s="33"/>
      <c r="L24" s="33"/>
      <c r="AZ24" s="89" t="s">
        <v>900</v>
      </c>
      <c r="BA24" s="89" t="s">
        <v>901</v>
      </c>
      <c r="BB24" s="89" t="s">
        <v>142</v>
      </c>
      <c r="BC24" s="89" t="s">
        <v>902</v>
      </c>
      <c r="BD24" s="89" t="s">
        <v>87</v>
      </c>
    </row>
    <row r="25" spans="2:56" s="1" customFormat="1" ht="12" customHeight="1">
      <c r="B25" s="33"/>
      <c r="D25" s="28" t="s">
        <v>34</v>
      </c>
      <c r="I25" s="28" t="s">
        <v>26</v>
      </c>
      <c r="J25" s="26" t="s">
        <v>35</v>
      </c>
      <c r="L25" s="33"/>
      <c r="AZ25" s="89" t="s">
        <v>903</v>
      </c>
      <c r="BA25" s="89" t="s">
        <v>904</v>
      </c>
      <c r="BB25" s="89" t="s">
        <v>142</v>
      </c>
      <c r="BC25" s="89" t="s">
        <v>905</v>
      </c>
      <c r="BD25" s="89" t="s">
        <v>87</v>
      </c>
    </row>
    <row r="26" spans="2:56" s="1" customFormat="1" ht="18" customHeight="1">
      <c r="B26" s="33"/>
      <c r="E26" s="26" t="s">
        <v>36</v>
      </c>
      <c r="I26" s="28" t="s">
        <v>28</v>
      </c>
      <c r="J26" s="26" t="s">
        <v>37</v>
      </c>
      <c r="L26" s="33"/>
      <c r="AZ26" s="89" t="s">
        <v>906</v>
      </c>
      <c r="BA26" s="89" t="s">
        <v>907</v>
      </c>
      <c r="BB26" s="89" t="s">
        <v>142</v>
      </c>
      <c r="BC26" s="89" t="s">
        <v>908</v>
      </c>
      <c r="BD26" s="89" t="s">
        <v>87</v>
      </c>
    </row>
    <row r="27" spans="2:56" s="1" customFormat="1" ht="6.9" customHeight="1">
      <c r="B27" s="33"/>
      <c r="L27" s="33"/>
      <c r="AZ27" s="89" t="s">
        <v>909</v>
      </c>
      <c r="BA27" s="89" t="s">
        <v>910</v>
      </c>
      <c r="BB27" s="89" t="s">
        <v>142</v>
      </c>
      <c r="BC27" s="89" t="s">
        <v>911</v>
      </c>
      <c r="BD27" s="89" t="s">
        <v>87</v>
      </c>
    </row>
    <row r="28" spans="2:56" s="1" customFormat="1" ht="12" customHeight="1">
      <c r="B28" s="33"/>
      <c r="D28" s="28" t="s">
        <v>38</v>
      </c>
      <c r="L28" s="33"/>
      <c r="AZ28" s="89" t="s">
        <v>912</v>
      </c>
      <c r="BA28" s="89" t="s">
        <v>913</v>
      </c>
      <c r="BB28" s="89" t="s">
        <v>142</v>
      </c>
      <c r="BC28" s="89" t="s">
        <v>914</v>
      </c>
      <c r="BD28" s="89" t="s">
        <v>87</v>
      </c>
    </row>
    <row r="29" spans="2:56" s="7" customFormat="1" ht="16.5" customHeight="1">
      <c r="B29" s="91"/>
      <c r="E29" s="562" t="s">
        <v>19</v>
      </c>
      <c r="F29" s="562"/>
      <c r="G29" s="562"/>
      <c r="H29" s="562"/>
      <c r="L29" s="91"/>
      <c r="AZ29" s="191" t="s">
        <v>915</v>
      </c>
      <c r="BA29" s="191" t="s">
        <v>916</v>
      </c>
      <c r="BB29" s="191" t="s">
        <v>138</v>
      </c>
      <c r="BC29" s="191" t="s">
        <v>917</v>
      </c>
      <c r="BD29" s="191" t="s">
        <v>87</v>
      </c>
    </row>
    <row r="30" spans="2:56" s="1" customFormat="1" ht="6.9" customHeight="1">
      <c r="B30" s="33"/>
      <c r="L30" s="33"/>
      <c r="AZ30" s="89" t="s">
        <v>918</v>
      </c>
      <c r="BA30" s="89" t="s">
        <v>919</v>
      </c>
      <c r="BB30" s="89" t="s">
        <v>138</v>
      </c>
      <c r="BC30" s="89" t="s">
        <v>920</v>
      </c>
      <c r="BD30" s="89" t="s">
        <v>87</v>
      </c>
    </row>
    <row r="31" spans="2:56" s="1" customFormat="1" ht="6.9" customHeight="1">
      <c r="B31" s="33"/>
      <c r="D31" s="50"/>
      <c r="E31" s="50"/>
      <c r="F31" s="50"/>
      <c r="G31" s="50"/>
      <c r="H31" s="50"/>
      <c r="I31" s="50"/>
      <c r="J31" s="50"/>
      <c r="K31" s="50"/>
      <c r="L31" s="33"/>
      <c r="AZ31" s="89" t="s">
        <v>921</v>
      </c>
      <c r="BA31" s="89" t="s">
        <v>922</v>
      </c>
      <c r="BB31" s="89" t="s">
        <v>138</v>
      </c>
      <c r="BC31" s="89" t="s">
        <v>923</v>
      </c>
      <c r="BD31" s="89" t="s">
        <v>87</v>
      </c>
    </row>
    <row r="32" spans="2:56" s="1" customFormat="1" ht="25.35" customHeight="1">
      <c r="B32" s="33"/>
      <c r="D32" s="92" t="s">
        <v>40</v>
      </c>
      <c r="J32" s="62">
        <f>ROUND(J114, 2)</f>
        <v>0</v>
      </c>
      <c r="L32" s="33"/>
      <c r="AZ32" s="89" t="s">
        <v>924</v>
      </c>
      <c r="BA32" s="89" t="s">
        <v>925</v>
      </c>
      <c r="BB32" s="89" t="s">
        <v>384</v>
      </c>
      <c r="BC32" s="89" t="s">
        <v>926</v>
      </c>
      <c r="BD32" s="89" t="s">
        <v>87</v>
      </c>
    </row>
    <row r="33" spans="2:56" s="1" customFormat="1" ht="6.9" customHeight="1">
      <c r="B33" s="33"/>
      <c r="D33" s="50"/>
      <c r="E33" s="50"/>
      <c r="F33" s="50"/>
      <c r="G33" s="50"/>
      <c r="H33" s="50"/>
      <c r="I33" s="50"/>
      <c r="J33" s="50"/>
      <c r="K33" s="50"/>
      <c r="L33" s="33"/>
      <c r="AZ33" s="89" t="s">
        <v>927</v>
      </c>
      <c r="BA33" s="89" t="s">
        <v>928</v>
      </c>
      <c r="BB33" s="89" t="s">
        <v>138</v>
      </c>
      <c r="BC33" s="89" t="s">
        <v>929</v>
      </c>
      <c r="BD33" s="89" t="s">
        <v>87</v>
      </c>
    </row>
    <row r="34" spans="2:56" s="1" customFormat="1" ht="14.4" customHeight="1">
      <c r="B34" s="33"/>
      <c r="F34" s="93" t="s">
        <v>42</v>
      </c>
      <c r="I34" s="93" t="s">
        <v>41</v>
      </c>
      <c r="J34" s="93" t="s">
        <v>43</v>
      </c>
      <c r="L34" s="33"/>
      <c r="AZ34" s="89" t="s">
        <v>930</v>
      </c>
      <c r="BA34" s="89" t="s">
        <v>931</v>
      </c>
      <c r="BB34" s="89" t="s">
        <v>138</v>
      </c>
      <c r="BC34" s="89" t="s">
        <v>932</v>
      </c>
      <c r="BD34" s="89" t="s">
        <v>87</v>
      </c>
    </row>
    <row r="35" spans="2:56" s="1" customFormat="1" ht="14.4" customHeight="1">
      <c r="B35" s="33"/>
      <c r="D35" s="94" t="s">
        <v>44</v>
      </c>
      <c r="E35" s="28" t="s">
        <v>45</v>
      </c>
      <c r="F35" s="82">
        <f>ROUND((SUM(BE114:BE2735)),  2)</f>
        <v>0</v>
      </c>
      <c r="I35" s="95">
        <v>0.21</v>
      </c>
      <c r="J35" s="82">
        <f>ROUND(((SUM(BE114:BE2735))*I35),  2)</f>
        <v>0</v>
      </c>
      <c r="L35" s="33"/>
      <c r="AZ35" s="89" t="s">
        <v>933</v>
      </c>
      <c r="BA35" s="89" t="s">
        <v>934</v>
      </c>
      <c r="BB35" s="89" t="s">
        <v>142</v>
      </c>
      <c r="BC35" s="89" t="s">
        <v>935</v>
      </c>
      <c r="BD35" s="89" t="s">
        <v>87</v>
      </c>
    </row>
    <row r="36" spans="2:56" s="1" customFormat="1" ht="14.4" customHeight="1">
      <c r="B36" s="33"/>
      <c r="E36" s="28" t="s">
        <v>46</v>
      </c>
      <c r="F36" s="82">
        <f>ROUND((SUM(BF114:BF2735)),  2)</f>
        <v>0</v>
      </c>
      <c r="I36" s="95">
        <v>0.12</v>
      </c>
      <c r="J36" s="82">
        <f>ROUND(((SUM(BF114:BF2735))*I36),  2)</f>
        <v>0</v>
      </c>
      <c r="L36" s="33"/>
      <c r="AZ36" s="89" t="s">
        <v>936</v>
      </c>
      <c r="BA36" s="89" t="s">
        <v>937</v>
      </c>
      <c r="BB36" s="89" t="s">
        <v>138</v>
      </c>
      <c r="BC36" s="89" t="s">
        <v>932</v>
      </c>
      <c r="BD36" s="89" t="s">
        <v>87</v>
      </c>
    </row>
    <row r="37" spans="2:56" s="1" customFormat="1" ht="14.4" hidden="1" customHeight="1">
      <c r="B37" s="33"/>
      <c r="E37" s="28" t="s">
        <v>47</v>
      </c>
      <c r="F37" s="82">
        <f>ROUND((SUM(BG114:BG2735)),  2)</f>
        <v>0</v>
      </c>
      <c r="I37" s="95">
        <v>0.21</v>
      </c>
      <c r="J37" s="82">
        <f>0</f>
        <v>0</v>
      </c>
      <c r="L37" s="33"/>
      <c r="AZ37" s="89" t="s">
        <v>938</v>
      </c>
      <c r="BA37" s="89" t="s">
        <v>939</v>
      </c>
      <c r="BB37" s="89" t="s">
        <v>142</v>
      </c>
      <c r="BC37" s="89" t="s">
        <v>940</v>
      </c>
      <c r="BD37" s="89" t="s">
        <v>87</v>
      </c>
    </row>
    <row r="38" spans="2:56" s="1" customFormat="1" ht="14.4" hidden="1" customHeight="1">
      <c r="B38" s="33"/>
      <c r="E38" s="28" t="s">
        <v>48</v>
      </c>
      <c r="F38" s="82">
        <f>ROUND((SUM(BH114:BH2735)),  2)</f>
        <v>0</v>
      </c>
      <c r="I38" s="95">
        <v>0.12</v>
      </c>
      <c r="J38" s="82">
        <f>0</f>
        <v>0</v>
      </c>
      <c r="L38" s="33"/>
      <c r="AZ38" s="89" t="s">
        <v>941</v>
      </c>
      <c r="BA38" s="89" t="s">
        <v>942</v>
      </c>
      <c r="BB38" s="89" t="s">
        <v>142</v>
      </c>
      <c r="BC38" s="89" t="s">
        <v>943</v>
      </c>
      <c r="BD38" s="89" t="s">
        <v>87</v>
      </c>
    </row>
    <row r="39" spans="2:56" s="1" customFormat="1" ht="14.4" hidden="1" customHeight="1">
      <c r="B39" s="33"/>
      <c r="E39" s="28" t="s">
        <v>49</v>
      </c>
      <c r="F39" s="82">
        <f>ROUND((SUM(BI114:BI2735)),  2)</f>
        <v>0</v>
      </c>
      <c r="I39" s="95">
        <v>0</v>
      </c>
      <c r="J39" s="82">
        <f>0</f>
        <v>0</v>
      </c>
      <c r="L39" s="33"/>
      <c r="AZ39" s="89" t="s">
        <v>944</v>
      </c>
      <c r="BA39" s="89" t="s">
        <v>945</v>
      </c>
      <c r="BB39" s="89" t="s">
        <v>142</v>
      </c>
      <c r="BC39" s="89" t="s">
        <v>946</v>
      </c>
      <c r="BD39" s="89" t="s">
        <v>87</v>
      </c>
    </row>
    <row r="40" spans="2:56" s="1" customFormat="1" ht="6.9" customHeight="1">
      <c r="B40" s="33"/>
      <c r="L40" s="33"/>
      <c r="AZ40" s="89" t="s">
        <v>947</v>
      </c>
      <c r="BA40" s="89" t="s">
        <v>948</v>
      </c>
      <c r="BB40" s="89" t="s">
        <v>138</v>
      </c>
      <c r="BC40" s="89" t="s">
        <v>949</v>
      </c>
      <c r="BD40" s="89" t="s">
        <v>87</v>
      </c>
    </row>
    <row r="41" spans="2:56" s="1" customFormat="1" ht="25.35" customHeight="1">
      <c r="B41" s="33"/>
      <c r="C41" s="96"/>
      <c r="D41" s="97" t="s">
        <v>50</v>
      </c>
      <c r="E41" s="53"/>
      <c r="F41" s="53"/>
      <c r="G41" s="98" t="s">
        <v>51</v>
      </c>
      <c r="H41" s="99" t="s">
        <v>52</v>
      </c>
      <c r="I41" s="53"/>
      <c r="J41" s="100">
        <f>SUM(J32:J39)</f>
        <v>0</v>
      </c>
      <c r="K41" s="101"/>
      <c r="L41" s="33"/>
      <c r="AZ41" s="89" t="s">
        <v>950</v>
      </c>
      <c r="BA41" s="89" t="s">
        <v>951</v>
      </c>
      <c r="BB41" s="89" t="s">
        <v>138</v>
      </c>
      <c r="BC41" s="89" t="s">
        <v>952</v>
      </c>
      <c r="BD41" s="89" t="s">
        <v>87</v>
      </c>
    </row>
    <row r="42" spans="2:56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3"/>
      <c r="AZ42" s="89" t="s">
        <v>953</v>
      </c>
      <c r="BA42" s="89" t="s">
        <v>954</v>
      </c>
      <c r="BB42" s="89" t="s">
        <v>142</v>
      </c>
      <c r="BC42" s="89" t="s">
        <v>955</v>
      </c>
      <c r="BD42" s="89" t="s">
        <v>87</v>
      </c>
    </row>
    <row r="43" spans="2:56">
      <c r="AZ43" s="89" t="s">
        <v>956</v>
      </c>
      <c r="BA43" s="89" t="s">
        <v>957</v>
      </c>
      <c r="BB43" s="89" t="s">
        <v>138</v>
      </c>
      <c r="BC43" s="89" t="s">
        <v>958</v>
      </c>
      <c r="BD43" s="89" t="s">
        <v>87</v>
      </c>
    </row>
    <row r="44" spans="2:56">
      <c r="AZ44" s="89" t="s">
        <v>959</v>
      </c>
      <c r="BA44" s="89" t="s">
        <v>960</v>
      </c>
      <c r="BB44" s="89" t="s">
        <v>138</v>
      </c>
      <c r="BC44" s="89" t="s">
        <v>961</v>
      </c>
      <c r="BD44" s="89" t="s">
        <v>87</v>
      </c>
    </row>
    <row r="45" spans="2:56">
      <c r="AZ45" s="89" t="s">
        <v>962</v>
      </c>
      <c r="BA45" s="89" t="s">
        <v>963</v>
      </c>
      <c r="BB45" s="89" t="s">
        <v>142</v>
      </c>
      <c r="BC45" s="89" t="s">
        <v>964</v>
      </c>
      <c r="BD45" s="89" t="s">
        <v>87</v>
      </c>
    </row>
    <row r="46" spans="2:56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3"/>
      <c r="AZ46" s="89" t="s">
        <v>965</v>
      </c>
      <c r="BA46" s="89" t="s">
        <v>966</v>
      </c>
      <c r="BB46" s="89" t="s">
        <v>138</v>
      </c>
      <c r="BC46" s="89" t="s">
        <v>967</v>
      </c>
      <c r="BD46" s="89" t="s">
        <v>87</v>
      </c>
    </row>
    <row r="47" spans="2:56" s="1" customFormat="1" ht="24.9" customHeight="1">
      <c r="B47" s="33"/>
      <c r="C47" s="22" t="s">
        <v>149</v>
      </c>
      <c r="L47" s="33"/>
      <c r="AZ47" s="89" t="s">
        <v>968</v>
      </c>
      <c r="BA47" s="89" t="s">
        <v>969</v>
      </c>
      <c r="BB47" s="89" t="s">
        <v>138</v>
      </c>
      <c r="BC47" s="89" t="s">
        <v>970</v>
      </c>
      <c r="BD47" s="89" t="s">
        <v>87</v>
      </c>
    </row>
    <row r="48" spans="2:56" s="1" customFormat="1" ht="6.9" customHeight="1">
      <c r="B48" s="33"/>
      <c r="L48" s="33"/>
      <c r="AZ48" s="89" t="s">
        <v>971</v>
      </c>
      <c r="BA48" s="89" t="s">
        <v>972</v>
      </c>
      <c r="BB48" s="89" t="s">
        <v>138</v>
      </c>
      <c r="BC48" s="89" t="s">
        <v>973</v>
      </c>
      <c r="BD48" s="89" t="s">
        <v>87</v>
      </c>
    </row>
    <row r="49" spans="2:56" s="1" customFormat="1" ht="12" customHeight="1">
      <c r="B49" s="33"/>
      <c r="C49" s="28" t="s">
        <v>16</v>
      </c>
      <c r="L49" s="33"/>
      <c r="AZ49" s="89" t="s">
        <v>974</v>
      </c>
      <c r="BA49" s="89" t="s">
        <v>975</v>
      </c>
      <c r="BB49" s="89" t="s">
        <v>138</v>
      </c>
      <c r="BC49" s="89" t="s">
        <v>976</v>
      </c>
      <c r="BD49" s="89" t="s">
        <v>87</v>
      </c>
    </row>
    <row r="50" spans="2:56" s="1" customFormat="1" ht="26.25" customHeight="1">
      <c r="B50" s="33"/>
      <c r="E50" s="584" t="str">
        <f>E7</f>
        <v>Stavební úpravy č.p. 11, kú Lhotky - Změna užívání, přístavba a půdní vestavba</v>
      </c>
      <c r="F50" s="585"/>
      <c r="G50" s="585"/>
      <c r="H50" s="585"/>
      <c r="L50" s="33"/>
      <c r="AZ50" s="89" t="s">
        <v>977</v>
      </c>
      <c r="BA50" s="89" t="s">
        <v>978</v>
      </c>
      <c r="BB50" s="89" t="s">
        <v>138</v>
      </c>
      <c r="BC50" s="89" t="s">
        <v>362</v>
      </c>
      <c r="BD50" s="89" t="s">
        <v>87</v>
      </c>
    </row>
    <row r="51" spans="2:56" ht="12" customHeight="1">
      <c r="B51" s="21"/>
      <c r="C51" s="28" t="s">
        <v>145</v>
      </c>
      <c r="L51" s="21"/>
      <c r="AZ51" s="89" t="s">
        <v>979</v>
      </c>
      <c r="BA51" s="89" t="s">
        <v>980</v>
      </c>
      <c r="BB51" s="89" t="s">
        <v>138</v>
      </c>
      <c r="BC51" s="89" t="s">
        <v>981</v>
      </c>
      <c r="BD51" s="89" t="s">
        <v>87</v>
      </c>
    </row>
    <row r="52" spans="2:56" s="1" customFormat="1" ht="16.5" customHeight="1">
      <c r="B52" s="33"/>
      <c r="E52" s="584" t="s">
        <v>146</v>
      </c>
      <c r="F52" s="583"/>
      <c r="G52" s="583"/>
      <c r="H52" s="583"/>
      <c r="L52" s="33"/>
      <c r="AZ52" s="89" t="s">
        <v>982</v>
      </c>
      <c r="BA52" s="89" t="s">
        <v>983</v>
      </c>
      <c r="BB52" s="89" t="s">
        <v>138</v>
      </c>
      <c r="BC52" s="89" t="s">
        <v>984</v>
      </c>
      <c r="BD52" s="89" t="s">
        <v>87</v>
      </c>
    </row>
    <row r="53" spans="2:56" s="1" customFormat="1" ht="12" customHeight="1">
      <c r="B53" s="33"/>
      <c r="C53" s="28" t="s">
        <v>147</v>
      </c>
      <c r="L53" s="33"/>
      <c r="AZ53" s="89" t="s">
        <v>985</v>
      </c>
      <c r="BA53" s="89" t="s">
        <v>986</v>
      </c>
      <c r="BB53" s="89" t="s">
        <v>138</v>
      </c>
      <c r="BC53" s="89" t="s">
        <v>987</v>
      </c>
      <c r="BD53" s="89" t="s">
        <v>87</v>
      </c>
    </row>
    <row r="54" spans="2:56" s="1" customFormat="1" ht="16.5" customHeight="1">
      <c r="B54" s="33"/>
      <c r="E54" s="545" t="str">
        <f>E11</f>
        <v>D.1.1 Nový stav - Stavebně technická část</v>
      </c>
      <c r="F54" s="583"/>
      <c r="G54" s="583"/>
      <c r="H54" s="583"/>
      <c r="L54" s="33"/>
      <c r="AZ54" s="89" t="s">
        <v>988</v>
      </c>
      <c r="BA54" s="89" t="s">
        <v>989</v>
      </c>
      <c r="BB54" s="89" t="s">
        <v>138</v>
      </c>
      <c r="BC54" s="89" t="s">
        <v>990</v>
      </c>
      <c r="BD54" s="89" t="s">
        <v>87</v>
      </c>
    </row>
    <row r="55" spans="2:56" s="1" customFormat="1" ht="6.9" customHeight="1">
      <c r="B55" s="33"/>
      <c r="L55" s="33"/>
      <c r="AZ55" s="89" t="s">
        <v>991</v>
      </c>
      <c r="BA55" s="89" t="s">
        <v>992</v>
      </c>
      <c r="BB55" s="89" t="s">
        <v>384</v>
      </c>
      <c r="BC55" s="89" t="s">
        <v>993</v>
      </c>
      <c r="BD55" s="89" t="s">
        <v>87</v>
      </c>
    </row>
    <row r="56" spans="2:56" s="1" customFormat="1" ht="12" customHeight="1">
      <c r="B56" s="33"/>
      <c r="C56" s="28" t="s">
        <v>21</v>
      </c>
      <c r="F56" s="26" t="str">
        <f>F14</f>
        <v>kú Lhotky, p.č. 1,56/1,191,202 a st.č. 16 KN</v>
      </c>
      <c r="I56" s="28" t="s">
        <v>23</v>
      </c>
      <c r="J56" s="49" t="str">
        <f>IF(J14="","",J14)</f>
        <v>4. 2. 2025</v>
      </c>
      <c r="L56" s="33"/>
      <c r="AZ56" s="89" t="s">
        <v>994</v>
      </c>
      <c r="BA56" s="89" t="s">
        <v>995</v>
      </c>
      <c r="BB56" s="89" t="s">
        <v>138</v>
      </c>
      <c r="BC56" s="89" t="s">
        <v>996</v>
      </c>
      <c r="BD56" s="89" t="s">
        <v>87</v>
      </c>
    </row>
    <row r="57" spans="2:56" s="1" customFormat="1" ht="6.9" customHeight="1">
      <c r="B57" s="33"/>
      <c r="L57" s="33"/>
      <c r="AZ57" s="89" t="s">
        <v>997</v>
      </c>
      <c r="BA57" s="89" t="s">
        <v>998</v>
      </c>
      <c r="BB57" s="89" t="s">
        <v>138</v>
      </c>
      <c r="BC57" s="89" t="s">
        <v>999</v>
      </c>
      <c r="BD57" s="89" t="s">
        <v>87</v>
      </c>
    </row>
    <row r="58" spans="2:56" s="1" customFormat="1" ht="40.200000000000003" customHeight="1">
      <c r="B58" s="33"/>
      <c r="C58" s="28" t="s">
        <v>25</v>
      </c>
      <c r="F58" s="26" t="str">
        <f>E17</f>
        <v>Obec Kramolna, Kramolna 172, 547 01 Náchod</v>
      </c>
      <c r="I58" s="28" t="s">
        <v>31</v>
      </c>
      <c r="J58" s="31" t="str">
        <f>E23</f>
        <v>Ing. arch. Pavel Hejzlar, Riegrova 194, Náchod</v>
      </c>
      <c r="L58" s="33"/>
      <c r="AZ58" s="89" t="s">
        <v>1000</v>
      </c>
      <c r="BA58" s="89" t="s">
        <v>1001</v>
      </c>
      <c r="BB58" s="89" t="s">
        <v>138</v>
      </c>
      <c r="BC58" s="89" t="s">
        <v>1002</v>
      </c>
      <c r="BD58" s="89" t="s">
        <v>87</v>
      </c>
    </row>
    <row r="59" spans="2:56" s="1" customFormat="1" ht="15.15" customHeight="1">
      <c r="B59" s="33"/>
      <c r="C59" s="28" t="s">
        <v>29</v>
      </c>
      <c r="F59" s="26" t="str">
        <f>IF(E20="","",E20)</f>
        <v>Vyplň údaj</v>
      </c>
      <c r="I59" s="28" t="s">
        <v>34</v>
      </c>
      <c r="J59" s="31" t="str">
        <f>E26</f>
        <v>BACing s.r.o.</v>
      </c>
      <c r="L59" s="33"/>
      <c r="AZ59" s="89" t="s">
        <v>1003</v>
      </c>
      <c r="BA59" s="89" t="s">
        <v>1004</v>
      </c>
      <c r="BB59" s="89" t="s">
        <v>384</v>
      </c>
      <c r="BC59" s="89" t="s">
        <v>1005</v>
      </c>
      <c r="BD59" s="89" t="s">
        <v>87</v>
      </c>
    </row>
    <row r="60" spans="2:56" s="1" customFormat="1" ht="10.35" customHeight="1">
      <c r="B60" s="33"/>
      <c r="L60" s="33"/>
      <c r="AZ60" s="89" t="s">
        <v>1006</v>
      </c>
      <c r="BA60" s="89" t="s">
        <v>1007</v>
      </c>
      <c r="BB60" s="89" t="s">
        <v>138</v>
      </c>
      <c r="BC60" s="89" t="s">
        <v>970</v>
      </c>
      <c r="BD60" s="89" t="s">
        <v>87</v>
      </c>
    </row>
    <row r="61" spans="2:56" s="1" customFormat="1" ht="29.25" customHeight="1">
      <c r="B61" s="33"/>
      <c r="C61" s="102" t="s">
        <v>150</v>
      </c>
      <c r="D61" s="96"/>
      <c r="E61" s="96"/>
      <c r="F61" s="96"/>
      <c r="G61" s="96"/>
      <c r="H61" s="96"/>
      <c r="I61" s="96"/>
      <c r="J61" s="103" t="s">
        <v>151</v>
      </c>
      <c r="K61" s="96"/>
      <c r="L61" s="33"/>
      <c r="AZ61" s="89" t="s">
        <v>1008</v>
      </c>
      <c r="BA61" s="89" t="s">
        <v>1009</v>
      </c>
      <c r="BB61" s="89" t="s">
        <v>138</v>
      </c>
      <c r="BC61" s="89" t="s">
        <v>413</v>
      </c>
      <c r="BD61" s="89" t="s">
        <v>87</v>
      </c>
    </row>
    <row r="62" spans="2:56" s="1" customFormat="1" ht="10.35" customHeight="1">
      <c r="B62" s="33"/>
      <c r="L62" s="33"/>
      <c r="AZ62" s="89" t="s">
        <v>1010</v>
      </c>
      <c r="BA62" s="89" t="s">
        <v>1011</v>
      </c>
      <c r="BB62" s="89" t="s">
        <v>138</v>
      </c>
      <c r="BC62" s="89" t="s">
        <v>1012</v>
      </c>
      <c r="BD62" s="89" t="s">
        <v>87</v>
      </c>
    </row>
    <row r="63" spans="2:56" s="1" customFormat="1" ht="22.95" customHeight="1">
      <c r="B63" s="33"/>
      <c r="C63" s="104" t="s">
        <v>72</v>
      </c>
      <c r="J63" s="62">
        <f>J114</f>
        <v>0</v>
      </c>
      <c r="L63" s="33"/>
      <c r="AU63" s="18" t="s">
        <v>152</v>
      </c>
      <c r="AZ63" s="89" t="s">
        <v>1013</v>
      </c>
      <c r="BA63" s="89" t="s">
        <v>1011</v>
      </c>
      <c r="BB63" s="89" t="s">
        <v>138</v>
      </c>
      <c r="BC63" s="89" t="s">
        <v>1014</v>
      </c>
      <c r="BD63" s="89" t="s">
        <v>87</v>
      </c>
    </row>
    <row r="64" spans="2:56" s="8" customFormat="1" ht="24.9" customHeight="1">
      <c r="B64" s="105"/>
      <c r="D64" s="106" t="s">
        <v>153</v>
      </c>
      <c r="E64" s="107"/>
      <c r="F64" s="107"/>
      <c r="G64" s="107"/>
      <c r="H64" s="107"/>
      <c r="I64" s="107"/>
      <c r="J64" s="108">
        <f>J115</f>
        <v>0</v>
      </c>
      <c r="L64" s="105"/>
      <c r="AZ64" s="192" t="s">
        <v>1015</v>
      </c>
      <c r="BA64" s="192" t="s">
        <v>1016</v>
      </c>
      <c r="BB64" s="192" t="s">
        <v>138</v>
      </c>
      <c r="BC64" s="192" t="s">
        <v>1017</v>
      </c>
      <c r="BD64" s="192" t="s">
        <v>87</v>
      </c>
    </row>
    <row r="65" spans="2:56" s="9" customFormat="1" ht="19.95" customHeight="1">
      <c r="B65" s="109"/>
      <c r="D65" s="110" t="s">
        <v>154</v>
      </c>
      <c r="E65" s="111"/>
      <c r="F65" s="111"/>
      <c r="G65" s="111"/>
      <c r="H65" s="111"/>
      <c r="I65" s="111"/>
      <c r="J65" s="112">
        <f>J116</f>
        <v>0</v>
      </c>
      <c r="L65" s="109"/>
      <c r="AZ65" s="193" t="s">
        <v>1018</v>
      </c>
      <c r="BA65" s="193" t="s">
        <v>1019</v>
      </c>
      <c r="BB65" s="193" t="s">
        <v>138</v>
      </c>
      <c r="BC65" s="193" t="s">
        <v>973</v>
      </c>
      <c r="BD65" s="193" t="s">
        <v>87</v>
      </c>
    </row>
    <row r="66" spans="2:56" s="9" customFormat="1" ht="19.95" customHeight="1">
      <c r="B66" s="109"/>
      <c r="D66" s="110" t="s">
        <v>1020</v>
      </c>
      <c r="E66" s="111"/>
      <c r="F66" s="111"/>
      <c r="G66" s="111"/>
      <c r="H66" s="111"/>
      <c r="I66" s="111"/>
      <c r="J66" s="112">
        <f>J175</f>
        <v>0</v>
      </c>
      <c r="L66" s="109"/>
      <c r="AZ66" s="193" t="s">
        <v>1021</v>
      </c>
      <c r="BA66" s="193" t="s">
        <v>1022</v>
      </c>
      <c r="BB66" s="193" t="s">
        <v>138</v>
      </c>
      <c r="BC66" s="193" t="s">
        <v>1023</v>
      </c>
      <c r="BD66" s="193" t="s">
        <v>87</v>
      </c>
    </row>
    <row r="67" spans="2:56" s="9" customFormat="1" ht="19.95" customHeight="1">
      <c r="B67" s="109"/>
      <c r="D67" s="110" t="s">
        <v>155</v>
      </c>
      <c r="E67" s="111"/>
      <c r="F67" s="111"/>
      <c r="G67" s="111"/>
      <c r="H67" s="111"/>
      <c r="I67" s="111"/>
      <c r="J67" s="112">
        <f>J296</f>
        <v>0</v>
      </c>
      <c r="L67" s="109"/>
      <c r="AZ67" s="193" t="s">
        <v>1024</v>
      </c>
      <c r="BA67" s="193" t="s">
        <v>1025</v>
      </c>
      <c r="BB67" s="193" t="s">
        <v>138</v>
      </c>
      <c r="BC67" s="193" t="s">
        <v>1026</v>
      </c>
      <c r="BD67" s="193" t="s">
        <v>87</v>
      </c>
    </row>
    <row r="68" spans="2:56" s="9" customFormat="1" ht="19.95" customHeight="1">
      <c r="B68" s="109"/>
      <c r="D68" s="110" t="s">
        <v>1027</v>
      </c>
      <c r="E68" s="111"/>
      <c r="F68" s="111"/>
      <c r="G68" s="111"/>
      <c r="H68" s="111"/>
      <c r="I68" s="111"/>
      <c r="J68" s="112">
        <f>J444</f>
        <v>0</v>
      </c>
      <c r="L68" s="109"/>
      <c r="AZ68" s="193" t="s">
        <v>1028</v>
      </c>
      <c r="BA68" s="193" t="s">
        <v>1029</v>
      </c>
      <c r="BB68" s="193" t="s">
        <v>138</v>
      </c>
      <c r="BC68" s="193" t="s">
        <v>1030</v>
      </c>
      <c r="BD68" s="193" t="s">
        <v>87</v>
      </c>
    </row>
    <row r="69" spans="2:56" s="9" customFormat="1" ht="19.95" customHeight="1">
      <c r="B69" s="109"/>
      <c r="D69" s="110" t="s">
        <v>1031</v>
      </c>
      <c r="E69" s="111"/>
      <c r="F69" s="111"/>
      <c r="G69" s="111"/>
      <c r="H69" s="111"/>
      <c r="I69" s="111"/>
      <c r="J69" s="112">
        <f>J503</f>
        <v>0</v>
      </c>
      <c r="L69" s="109"/>
      <c r="AZ69" s="193" t="s">
        <v>1032</v>
      </c>
      <c r="BA69" s="193" t="s">
        <v>1033</v>
      </c>
      <c r="BB69" s="193" t="s">
        <v>138</v>
      </c>
      <c r="BC69" s="193" t="s">
        <v>1034</v>
      </c>
      <c r="BD69" s="193" t="s">
        <v>87</v>
      </c>
    </row>
    <row r="70" spans="2:56" s="9" customFormat="1" ht="19.95" customHeight="1">
      <c r="B70" s="109"/>
      <c r="D70" s="110" t="s">
        <v>156</v>
      </c>
      <c r="E70" s="111"/>
      <c r="F70" s="111"/>
      <c r="G70" s="111"/>
      <c r="H70" s="111"/>
      <c r="I70" s="111"/>
      <c r="J70" s="112">
        <f>J950</f>
        <v>0</v>
      </c>
      <c r="L70" s="109"/>
      <c r="AZ70" s="193" t="s">
        <v>1035</v>
      </c>
      <c r="BA70" s="193" t="s">
        <v>1036</v>
      </c>
      <c r="BB70" s="193" t="s">
        <v>138</v>
      </c>
      <c r="BC70" s="193" t="s">
        <v>1037</v>
      </c>
      <c r="BD70" s="193" t="s">
        <v>87</v>
      </c>
    </row>
    <row r="71" spans="2:56" s="9" customFormat="1" ht="19.95" customHeight="1">
      <c r="B71" s="109"/>
      <c r="D71" s="110" t="s">
        <v>157</v>
      </c>
      <c r="E71" s="111"/>
      <c r="F71" s="111"/>
      <c r="G71" s="111"/>
      <c r="H71" s="111"/>
      <c r="I71" s="111"/>
      <c r="J71" s="112">
        <f>J1102</f>
        <v>0</v>
      </c>
      <c r="L71" s="109"/>
      <c r="AZ71" s="193" t="s">
        <v>1038</v>
      </c>
      <c r="BA71" s="193" t="s">
        <v>1039</v>
      </c>
      <c r="BB71" s="193" t="s">
        <v>138</v>
      </c>
      <c r="BC71" s="193" t="s">
        <v>1040</v>
      </c>
      <c r="BD71" s="193" t="s">
        <v>87</v>
      </c>
    </row>
    <row r="72" spans="2:56" s="9" customFormat="1" ht="19.95" customHeight="1">
      <c r="B72" s="109"/>
      <c r="D72" s="110" t="s">
        <v>158</v>
      </c>
      <c r="E72" s="111"/>
      <c r="F72" s="111"/>
      <c r="G72" s="111"/>
      <c r="H72" s="111"/>
      <c r="I72" s="111"/>
      <c r="J72" s="112">
        <f>J1119</f>
        <v>0</v>
      </c>
      <c r="L72" s="109"/>
      <c r="AZ72" s="193" t="s">
        <v>1041</v>
      </c>
      <c r="BA72" s="193" t="s">
        <v>1039</v>
      </c>
      <c r="BB72" s="193" t="s">
        <v>138</v>
      </c>
      <c r="BC72" s="193" t="s">
        <v>1042</v>
      </c>
      <c r="BD72" s="193" t="s">
        <v>87</v>
      </c>
    </row>
    <row r="73" spans="2:56" s="8" customFormat="1" ht="24.9" customHeight="1">
      <c r="B73" s="105"/>
      <c r="D73" s="106" t="s">
        <v>159</v>
      </c>
      <c r="E73" s="107"/>
      <c r="F73" s="107"/>
      <c r="G73" s="107"/>
      <c r="H73" s="107"/>
      <c r="I73" s="107"/>
      <c r="J73" s="108">
        <f>J1122</f>
        <v>0</v>
      </c>
      <c r="L73" s="105"/>
      <c r="AZ73" s="192" t="s">
        <v>1043</v>
      </c>
      <c r="BA73" s="192" t="s">
        <v>1039</v>
      </c>
      <c r="BB73" s="192" t="s">
        <v>138</v>
      </c>
      <c r="BC73" s="192" t="s">
        <v>1044</v>
      </c>
      <c r="BD73" s="192" t="s">
        <v>87</v>
      </c>
    </row>
    <row r="74" spans="2:56" s="9" customFormat="1" ht="19.95" customHeight="1">
      <c r="B74" s="109"/>
      <c r="D74" s="110" t="s">
        <v>160</v>
      </c>
      <c r="E74" s="111"/>
      <c r="F74" s="111"/>
      <c r="G74" s="111"/>
      <c r="H74" s="111"/>
      <c r="I74" s="111"/>
      <c r="J74" s="112">
        <f>J1123</f>
        <v>0</v>
      </c>
      <c r="L74" s="109"/>
      <c r="AZ74" s="193" t="s">
        <v>1045</v>
      </c>
      <c r="BA74" s="193" t="s">
        <v>1046</v>
      </c>
      <c r="BB74" s="193" t="s">
        <v>138</v>
      </c>
      <c r="BC74" s="193" t="s">
        <v>1047</v>
      </c>
      <c r="BD74" s="193" t="s">
        <v>87</v>
      </c>
    </row>
    <row r="75" spans="2:56" s="9" customFormat="1" ht="19.95" customHeight="1">
      <c r="B75" s="109"/>
      <c r="D75" s="110" t="s">
        <v>1048</v>
      </c>
      <c r="E75" s="111"/>
      <c r="F75" s="111"/>
      <c r="G75" s="111"/>
      <c r="H75" s="111"/>
      <c r="I75" s="111"/>
      <c r="J75" s="112">
        <f>J1200</f>
        <v>0</v>
      </c>
      <c r="L75" s="109"/>
      <c r="AZ75" s="193" t="s">
        <v>1049</v>
      </c>
      <c r="BA75" s="193" t="s">
        <v>1050</v>
      </c>
      <c r="BB75" s="193" t="s">
        <v>138</v>
      </c>
      <c r="BC75" s="193" t="s">
        <v>1051</v>
      </c>
      <c r="BD75" s="193" t="s">
        <v>87</v>
      </c>
    </row>
    <row r="76" spans="2:56" s="9" customFormat="1" ht="19.95" customHeight="1">
      <c r="B76" s="109"/>
      <c r="D76" s="110" t="s">
        <v>161</v>
      </c>
      <c r="E76" s="111"/>
      <c r="F76" s="111"/>
      <c r="G76" s="111"/>
      <c r="H76" s="111"/>
      <c r="I76" s="111"/>
      <c r="J76" s="112">
        <f>J1239</f>
        <v>0</v>
      </c>
      <c r="L76" s="109"/>
      <c r="AZ76" s="193" t="s">
        <v>1052</v>
      </c>
      <c r="BA76" s="193" t="s">
        <v>1053</v>
      </c>
      <c r="BB76" s="193" t="s">
        <v>138</v>
      </c>
      <c r="BC76" s="193" t="s">
        <v>1054</v>
      </c>
      <c r="BD76" s="193" t="s">
        <v>87</v>
      </c>
    </row>
    <row r="77" spans="2:56" s="9" customFormat="1" ht="19.95" customHeight="1">
      <c r="B77" s="109"/>
      <c r="D77" s="110" t="s">
        <v>1055</v>
      </c>
      <c r="E77" s="111"/>
      <c r="F77" s="111"/>
      <c r="G77" s="111"/>
      <c r="H77" s="111"/>
      <c r="I77" s="111"/>
      <c r="J77" s="112">
        <f>J1385</f>
        <v>0</v>
      </c>
      <c r="L77" s="109"/>
      <c r="AZ77" s="193" t="s">
        <v>1056</v>
      </c>
      <c r="BA77" s="193" t="s">
        <v>1057</v>
      </c>
      <c r="BB77" s="193" t="s">
        <v>138</v>
      </c>
      <c r="BC77" s="193" t="s">
        <v>1058</v>
      </c>
      <c r="BD77" s="193" t="s">
        <v>87</v>
      </c>
    </row>
    <row r="78" spans="2:56" s="9" customFormat="1" ht="19.95" customHeight="1">
      <c r="B78" s="109"/>
      <c r="D78" s="110" t="s">
        <v>1059</v>
      </c>
      <c r="E78" s="111"/>
      <c r="F78" s="111"/>
      <c r="G78" s="111"/>
      <c r="H78" s="111"/>
      <c r="I78" s="111"/>
      <c r="J78" s="112">
        <f>J1391</f>
        <v>0</v>
      </c>
      <c r="L78" s="109"/>
      <c r="AZ78" s="193" t="s">
        <v>1060</v>
      </c>
      <c r="BA78" s="193" t="s">
        <v>1061</v>
      </c>
      <c r="BB78" s="193" t="s">
        <v>384</v>
      </c>
      <c r="BC78" s="193" t="s">
        <v>1062</v>
      </c>
      <c r="BD78" s="193" t="s">
        <v>87</v>
      </c>
    </row>
    <row r="79" spans="2:56" s="9" customFormat="1" ht="19.95" customHeight="1">
      <c r="B79" s="109"/>
      <c r="D79" s="110" t="s">
        <v>163</v>
      </c>
      <c r="E79" s="111"/>
      <c r="F79" s="111"/>
      <c r="G79" s="111"/>
      <c r="H79" s="111"/>
      <c r="I79" s="111"/>
      <c r="J79" s="112">
        <f>J1408</f>
        <v>0</v>
      </c>
      <c r="L79" s="109"/>
      <c r="AZ79" s="193" t="s">
        <v>1063</v>
      </c>
      <c r="BA79" s="193" t="s">
        <v>1064</v>
      </c>
      <c r="BB79" s="193" t="s">
        <v>384</v>
      </c>
      <c r="BC79" s="193" t="s">
        <v>1065</v>
      </c>
      <c r="BD79" s="193" t="s">
        <v>87</v>
      </c>
    </row>
    <row r="80" spans="2:56" s="9" customFormat="1" ht="19.95" customHeight="1">
      <c r="B80" s="109"/>
      <c r="D80" s="110" t="s">
        <v>1066</v>
      </c>
      <c r="E80" s="111"/>
      <c r="F80" s="111"/>
      <c r="G80" s="111"/>
      <c r="H80" s="111"/>
      <c r="I80" s="111"/>
      <c r="J80" s="112">
        <f>J1725</f>
        <v>0</v>
      </c>
      <c r="L80" s="109"/>
      <c r="AZ80" s="193" t="s">
        <v>1067</v>
      </c>
      <c r="BA80" s="193" t="s">
        <v>1068</v>
      </c>
      <c r="BB80" s="193" t="s">
        <v>384</v>
      </c>
      <c r="BC80" s="193" t="s">
        <v>1069</v>
      </c>
      <c r="BD80" s="193" t="s">
        <v>87</v>
      </c>
    </row>
    <row r="81" spans="2:12" s="9" customFormat="1" ht="19.95" customHeight="1">
      <c r="B81" s="109"/>
      <c r="D81" s="110" t="s">
        <v>164</v>
      </c>
      <c r="E81" s="111"/>
      <c r="F81" s="111"/>
      <c r="G81" s="111"/>
      <c r="H81" s="111"/>
      <c r="I81" s="111"/>
      <c r="J81" s="112">
        <f>J1867</f>
        <v>0</v>
      </c>
      <c r="L81" s="109"/>
    </row>
    <row r="82" spans="2:12" s="9" customFormat="1" ht="19.95" customHeight="1">
      <c r="B82" s="109"/>
      <c r="D82" s="110" t="s">
        <v>165</v>
      </c>
      <c r="E82" s="111"/>
      <c r="F82" s="111"/>
      <c r="G82" s="111"/>
      <c r="H82" s="111"/>
      <c r="I82" s="111"/>
      <c r="J82" s="112">
        <f>J2021</f>
        <v>0</v>
      </c>
      <c r="L82" s="109"/>
    </row>
    <row r="83" spans="2:12" s="9" customFormat="1" ht="19.95" customHeight="1">
      <c r="B83" s="109"/>
      <c r="D83" s="110" t="s">
        <v>166</v>
      </c>
      <c r="E83" s="111"/>
      <c r="F83" s="111"/>
      <c r="G83" s="111"/>
      <c r="H83" s="111"/>
      <c r="I83" s="111"/>
      <c r="J83" s="112">
        <f>J2074</f>
        <v>0</v>
      </c>
      <c r="L83" s="109"/>
    </row>
    <row r="84" spans="2:12" s="9" customFormat="1" ht="19.95" customHeight="1">
      <c r="B84" s="109"/>
      <c r="D84" s="110" t="s">
        <v>1070</v>
      </c>
      <c r="E84" s="111"/>
      <c r="F84" s="111"/>
      <c r="G84" s="111"/>
      <c r="H84" s="111"/>
      <c r="I84" s="111"/>
      <c r="J84" s="112">
        <f>J2194</f>
        <v>0</v>
      </c>
      <c r="L84" s="109"/>
    </row>
    <row r="85" spans="2:12" s="9" customFormat="1" ht="19.95" customHeight="1">
      <c r="B85" s="109"/>
      <c r="D85" s="110" t="s">
        <v>167</v>
      </c>
      <c r="E85" s="111"/>
      <c r="F85" s="111"/>
      <c r="G85" s="111"/>
      <c r="H85" s="111"/>
      <c r="I85" s="111"/>
      <c r="J85" s="112">
        <f>J2310</f>
        <v>0</v>
      </c>
      <c r="L85" s="109"/>
    </row>
    <row r="86" spans="2:12" s="9" customFormat="1" ht="19.95" customHeight="1">
      <c r="B86" s="109"/>
      <c r="D86" s="110" t="s">
        <v>1071</v>
      </c>
      <c r="E86" s="111"/>
      <c r="F86" s="111"/>
      <c r="G86" s="111"/>
      <c r="H86" s="111"/>
      <c r="I86" s="111"/>
      <c r="J86" s="112">
        <f>J2332</f>
        <v>0</v>
      </c>
      <c r="L86" s="109"/>
    </row>
    <row r="87" spans="2:12" s="9" customFormat="1" ht="19.95" customHeight="1">
      <c r="B87" s="109"/>
      <c r="D87" s="110" t="s">
        <v>168</v>
      </c>
      <c r="E87" s="111"/>
      <c r="F87" s="111"/>
      <c r="G87" s="111"/>
      <c r="H87" s="111"/>
      <c r="I87" s="111"/>
      <c r="J87" s="112">
        <f>J2431</f>
        <v>0</v>
      </c>
      <c r="L87" s="109"/>
    </row>
    <row r="88" spans="2:12" s="9" customFormat="1" ht="19.95" customHeight="1">
      <c r="B88" s="109"/>
      <c r="D88" s="110" t="s">
        <v>169</v>
      </c>
      <c r="E88" s="111"/>
      <c r="F88" s="111"/>
      <c r="G88" s="111"/>
      <c r="H88" s="111"/>
      <c r="I88" s="111"/>
      <c r="J88" s="112">
        <f>J2474</f>
        <v>0</v>
      </c>
      <c r="L88" s="109"/>
    </row>
    <row r="89" spans="2:12" s="9" customFormat="1" ht="19.95" customHeight="1">
      <c r="B89" s="109"/>
      <c r="D89" s="110" t="s">
        <v>1072</v>
      </c>
      <c r="E89" s="111"/>
      <c r="F89" s="111"/>
      <c r="G89" s="111"/>
      <c r="H89" s="111"/>
      <c r="I89" s="111"/>
      <c r="J89" s="112">
        <f>J2543</f>
        <v>0</v>
      </c>
      <c r="L89" s="109"/>
    </row>
    <row r="90" spans="2:12" s="9" customFormat="1" ht="19.95" customHeight="1">
      <c r="B90" s="109"/>
      <c r="D90" s="110" t="s">
        <v>170</v>
      </c>
      <c r="E90" s="111"/>
      <c r="F90" s="111"/>
      <c r="G90" s="111"/>
      <c r="H90" s="111"/>
      <c r="I90" s="111"/>
      <c r="J90" s="112">
        <f>J2631</f>
        <v>0</v>
      </c>
      <c r="L90" s="109"/>
    </row>
    <row r="91" spans="2:12" s="9" customFormat="1" ht="19.95" customHeight="1">
      <c r="B91" s="109"/>
      <c r="D91" s="110" t="s">
        <v>1073</v>
      </c>
      <c r="E91" s="111"/>
      <c r="F91" s="111"/>
      <c r="G91" s="111"/>
      <c r="H91" s="111"/>
      <c r="I91" s="111"/>
      <c r="J91" s="112">
        <f>J2704</f>
        <v>0</v>
      </c>
      <c r="L91" s="109"/>
    </row>
    <row r="92" spans="2:12" s="9" customFormat="1" ht="19.95" customHeight="1">
      <c r="B92" s="109"/>
      <c r="D92" s="110" t="s">
        <v>1074</v>
      </c>
      <c r="E92" s="111"/>
      <c r="F92" s="111"/>
      <c r="G92" s="111"/>
      <c r="H92" s="111"/>
      <c r="I92" s="111"/>
      <c r="J92" s="112">
        <f>J2734</f>
        <v>0</v>
      </c>
      <c r="L92" s="109"/>
    </row>
    <row r="93" spans="2:12" s="1" customFormat="1" ht="21.75" customHeight="1">
      <c r="B93" s="33"/>
      <c r="L93" s="33"/>
    </row>
    <row r="94" spans="2:12" s="1" customFormat="1" ht="6.9" customHeight="1"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33"/>
    </row>
    <row r="98" spans="2:12" s="1" customFormat="1" ht="6.9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33"/>
    </row>
    <row r="99" spans="2:12" s="1" customFormat="1" ht="24.9" customHeight="1">
      <c r="B99" s="33"/>
      <c r="C99" s="22" t="s">
        <v>172</v>
      </c>
      <c r="L99" s="33"/>
    </row>
    <row r="100" spans="2:12" s="1" customFormat="1" ht="6.9" customHeight="1">
      <c r="B100" s="33"/>
      <c r="L100" s="33"/>
    </row>
    <row r="101" spans="2:12" s="1" customFormat="1" ht="12" customHeight="1">
      <c r="B101" s="33"/>
      <c r="C101" s="28" t="s">
        <v>16</v>
      </c>
      <c r="L101" s="33"/>
    </row>
    <row r="102" spans="2:12" s="1" customFormat="1" ht="26.25" customHeight="1">
      <c r="B102" s="33"/>
      <c r="E102" s="584" t="str">
        <f>E7</f>
        <v>Stavební úpravy č.p. 11, kú Lhotky - Změna užívání, přístavba a půdní vestavba</v>
      </c>
      <c r="F102" s="585"/>
      <c r="G102" s="585"/>
      <c r="H102" s="585"/>
      <c r="L102" s="33"/>
    </row>
    <row r="103" spans="2:12" ht="12" customHeight="1">
      <c r="B103" s="21"/>
      <c r="C103" s="28" t="s">
        <v>145</v>
      </c>
      <c r="L103" s="21"/>
    </row>
    <row r="104" spans="2:12" s="1" customFormat="1" ht="16.5" customHeight="1">
      <c r="B104" s="33"/>
      <c r="E104" s="584" t="s">
        <v>146</v>
      </c>
      <c r="F104" s="583"/>
      <c r="G104" s="583"/>
      <c r="H104" s="583"/>
      <c r="L104" s="33"/>
    </row>
    <row r="105" spans="2:12" s="1" customFormat="1" ht="12" customHeight="1">
      <c r="B105" s="33"/>
      <c r="C105" s="28" t="s">
        <v>147</v>
      </c>
      <c r="L105" s="33"/>
    </row>
    <row r="106" spans="2:12" s="1" customFormat="1" ht="16.5" customHeight="1">
      <c r="B106" s="33"/>
      <c r="E106" s="545" t="str">
        <f>E11</f>
        <v>D.1.1 Nový stav - Stavebně technická část</v>
      </c>
      <c r="F106" s="583"/>
      <c r="G106" s="583"/>
      <c r="H106" s="583"/>
      <c r="L106" s="33"/>
    </row>
    <row r="107" spans="2:12" s="1" customFormat="1" ht="6.9" customHeight="1">
      <c r="B107" s="33"/>
      <c r="L107" s="33"/>
    </row>
    <row r="108" spans="2:12" s="1" customFormat="1" ht="12" customHeight="1">
      <c r="B108" s="33"/>
      <c r="C108" s="28" t="s">
        <v>21</v>
      </c>
      <c r="F108" s="26" t="str">
        <f>F14</f>
        <v>kú Lhotky, p.č. 1,56/1,191,202 a st.č. 16 KN</v>
      </c>
      <c r="I108" s="28" t="s">
        <v>23</v>
      </c>
      <c r="J108" s="49" t="str">
        <f>IF(J14="","",J14)</f>
        <v>4. 2. 2025</v>
      </c>
      <c r="L108" s="33"/>
    </row>
    <row r="109" spans="2:12" s="1" customFormat="1" ht="6.9" customHeight="1">
      <c r="B109" s="33"/>
      <c r="L109" s="33"/>
    </row>
    <row r="110" spans="2:12" s="1" customFormat="1" ht="40.200000000000003" customHeight="1">
      <c r="B110" s="33"/>
      <c r="C110" s="28" t="s">
        <v>25</v>
      </c>
      <c r="F110" s="26" t="str">
        <f>E17</f>
        <v>Obec Kramolna, Kramolna 172, 547 01 Náchod</v>
      </c>
      <c r="I110" s="28" t="s">
        <v>31</v>
      </c>
      <c r="J110" s="31" t="str">
        <f>E23</f>
        <v>Ing. arch. Pavel Hejzlar, Riegrova 194, Náchod</v>
      </c>
      <c r="L110" s="33"/>
    </row>
    <row r="111" spans="2:12" s="1" customFormat="1" ht="15.15" customHeight="1">
      <c r="B111" s="33"/>
      <c r="C111" s="28" t="s">
        <v>29</v>
      </c>
      <c r="F111" s="26" t="str">
        <f>IF(E20="","",E20)</f>
        <v>Vyplň údaj</v>
      </c>
      <c r="I111" s="28" t="s">
        <v>34</v>
      </c>
      <c r="J111" s="31" t="str">
        <f>E26</f>
        <v>BACing s.r.o.</v>
      </c>
      <c r="L111" s="33"/>
    </row>
    <row r="112" spans="2:12" s="1" customFormat="1" ht="10.35" customHeight="1">
      <c r="B112" s="33"/>
      <c r="L112" s="33"/>
    </row>
    <row r="113" spans="2:65" s="10" customFormat="1" ht="29.25" customHeight="1">
      <c r="B113" s="113"/>
      <c r="C113" s="114" t="s">
        <v>173</v>
      </c>
      <c r="D113" s="115" t="s">
        <v>59</v>
      </c>
      <c r="E113" s="115" t="s">
        <v>55</v>
      </c>
      <c r="F113" s="115" t="s">
        <v>56</v>
      </c>
      <c r="G113" s="115" t="s">
        <v>174</v>
      </c>
      <c r="H113" s="115" t="s">
        <v>175</v>
      </c>
      <c r="I113" s="115" t="s">
        <v>176</v>
      </c>
      <c r="J113" s="115" t="s">
        <v>151</v>
      </c>
      <c r="K113" s="116" t="s">
        <v>177</v>
      </c>
      <c r="L113" s="113"/>
      <c r="M113" s="55" t="s">
        <v>19</v>
      </c>
      <c r="N113" s="56" t="s">
        <v>44</v>
      </c>
      <c r="O113" s="56" t="s">
        <v>178</v>
      </c>
      <c r="P113" s="56" t="s">
        <v>179</v>
      </c>
      <c r="Q113" s="56" t="s">
        <v>180</v>
      </c>
      <c r="R113" s="56" t="s">
        <v>181</v>
      </c>
      <c r="S113" s="56" t="s">
        <v>182</v>
      </c>
      <c r="T113" s="57" t="s">
        <v>183</v>
      </c>
    </row>
    <row r="114" spans="2:65" s="1" customFormat="1" ht="22.95" customHeight="1">
      <c r="B114" s="33"/>
      <c r="C114" s="60" t="s">
        <v>184</v>
      </c>
      <c r="J114" s="117">
        <f>BK114</f>
        <v>0</v>
      </c>
      <c r="L114" s="33"/>
      <c r="M114" s="58"/>
      <c r="N114" s="50"/>
      <c r="O114" s="50"/>
      <c r="P114" s="118">
        <f>P115+P1122</f>
        <v>0</v>
      </c>
      <c r="Q114" s="50"/>
      <c r="R114" s="118">
        <f>R115+R1122</f>
        <v>417.67417995012215</v>
      </c>
      <c r="S114" s="50"/>
      <c r="T114" s="119">
        <f>T115+T1122</f>
        <v>9.0279450899999993</v>
      </c>
      <c r="AT114" s="18" t="s">
        <v>73</v>
      </c>
      <c r="AU114" s="18" t="s">
        <v>152</v>
      </c>
      <c r="BK114" s="120">
        <f>BK115+BK1122</f>
        <v>0</v>
      </c>
    </row>
    <row r="115" spans="2:65" s="11" customFormat="1" ht="25.95" customHeight="1">
      <c r="B115" s="121"/>
      <c r="D115" s="122" t="s">
        <v>73</v>
      </c>
      <c r="E115" s="123" t="s">
        <v>185</v>
      </c>
      <c r="F115" s="123" t="s">
        <v>186</v>
      </c>
      <c r="I115" s="124"/>
      <c r="J115" s="125">
        <f>BK115</f>
        <v>0</v>
      </c>
      <c r="L115" s="121"/>
      <c r="M115" s="126"/>
      <c r="P115" s="127">
        <f>P116+P175+P296+P444+P503+P950+P1102+P1119</f>
        <v>0</v>
      </c>
      <c r="R115" s="127">
        <f>R116+R175+R296+R444+R503+R950+R1102+R1119</f>
        <v>345.02628205826966</v>
      </c>
      <c r="T115" s="128">
        <f>T116+T175+T296+T444+T503+T950+T1102+T1119</f>
        <v>7.97591479</v>
      </c>
      <c r="AR115" s="122" t="s">
        <v>81</v>
      </c>
      <c r="AT115" s="129" t="s">
        <v>73</v>
      </c>
      <c r="AU115" s="129" t="s">
        <v>74</v>
      </c>
      <c r="AY115" s="122" t="s">
        <v>187</v>
      </c>
      <c r="BK115" s="130">
        <f>BK116+BK175+BK296+BK444+BK503+BK950+BK1102+BK1119</f>
        <v>0</v>
      </c>
    </row>
    <row r="116" spans="2:65" s="11" customFormat="1" ht="22.95" customHeight="1">
      <c r="B116" s="121"/>
      <c r="D116" s="122" t="s">
        <v>73</v>
      </c>
      <c r="E116" s="131" t="s">
        <v>81</v>
      </c>
      <c r="F116" s="131" t="s">
        <v>188</v>
      </c>
      <c r="I116" s="124"/>
      <c r="J116" s="132">
        <f>BK116</f>
        <v>0</v>
      </c>
      <c r="L116" s="121"/>
      <c r="M116" s="126"/>
      <c r="P116" s="127">
        <f>SUM(P117:P174)</f>
        <v>0</v>
      </c>
      <c r="R116" s="127">
        <f>SUM(R117:R174)</f>
        <v>0</v>
      </c>
      <c r="T116" s="128">
        <f>SUM(T117:T174)</f>
        <v>0</v>
      </c>
      <c r="AR116" s="122" t="s">
        <v>81</v>
      </c>
      <c r="AT116" s="129" t="s">
        <v>73</v>
      </c>
      <c r="AU116" s="129" t="s">
        <v>81</v>
      </c>
      <c r="AY116" s="122" t="s">
        <v>187</v>
      </c>
      <c r="BK116" s="130">
        <f>SUM(BK117:BK174)</f>
        <v>0</v>
      </c>
    </row>
    <row r="117" spans="2:65" s="1" customFormat="1" ht="24.15" customHeight="1">
      <c r="B117" s="33"/>
      <c r="C117" s="133" t="s">
        <v>81</v>
      </c>
      <c r="D117" s="133" t="s">
        <v>189</v>
      </c>
      <c r="E117" s="134" t="s">
        <v>1075</v>
      </c>
      <c r="F117" s="135" t="s">
        <v>1076</v>
      </c>
      <c r="G117" s="136" t="s">
        <v>138</v>
      </c>
      <c r="H117" s="137">
        <v>29.419</v>
      </c>
      <c r="I117" s="138"/>
      <c r="J117" s="139">
        <f>ROUND(I117*H117,2)</f>
        <v>0</v>
      </c>
      <c r="K117" s="135" t="s">
        <v>197</v>
      </c>
      <c r="L117" s="33"/>
      <c r="M117" s="140" t="s">
        <v>19</v>
      </c>
      <c r="N117" s="141" t="s">
        <v>46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193</v>
      </c>
      <c r="AT117" s="144" t="s">
        <v>189</v>
      </c>
      <c r="AU117" s="144" t="s">
        <v>87</v>
      </c>
      <c r="AY117" s="18" t="s">
        <v>187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8" t="s">
        <v>87</v>
      </c>
      <c r="BK117" s="145">
        <f>ROUND(I117*H117,2)</f>
        <v>0</v>
      </c>
      <c r="BL117" s="18" t="s">
        <v>193</v>
      </c>
      <c r="BM117" s="144" t="s">
        <v>1077</v>
      </c>
    </row>
    <row r="118" spans="2:65" s="1" customFormat="1">
      <c r="B118" s="33"/>
      <c r="D118" s="146" t="s">
        <v>199</v>
      </c>
      <c r="F118" s="147" t="s">
        <v>1078</v>
      </c>
      <c r="I118" s="148"/>
      <c r="L118" s="33"/>
      <c r="M118" s="149"/>
      <c r="T118" s="52"/>
      <c r="AT118" s="18" t="s">
        <v>199</v>
      </c>
      <c r="AU118" s="18" t="s">
        <v>87</v>
      </c>
    </row>
    <row r="119" spans="2:65" s="13" customFormat="1">
      <c r="B119" s="157"/>
      <c r="D119" s="151" t="s">
        <v>201</v>
      </c>
      <c r="E119" s="158" t="s">
        <v>19</v>
      </c>
      <c r="F119" s="159" t="s">
        <v>930</v>
      </c>
      <c r="H119" s="160">
        <v>29.419</v>
      </c>
      <c r="I119" s="161"/>
      <c r="L119" s="157"/>
      <c r="M119" s="162"/>
      <c r="T119" s="163"/>
      <c r="AT119" s="158" t="s">
        <v>201</v>
      </c>
      <c r="AU119" s="158" t="s">
        <v>87</v>
      </c>
      <c r="AV119" s="13" t="s">
        <v>87</v>
      </c>
      <c r="AW119" s="13" t="s">
        <v>33</v>
      </c>
      <c r="AX119" s="13" t="s">
        <v>74</v>
      </c>
      <c r="AY119" s="158" t="s">
        <v>187</v>
      </c>
    </row>
    <row r="120" spans="2:65" s="15" customFormat="1">
      <c r="B120" s="171"/>
      <c r="D120" s="151" t="s">
        <v>201</v>
      </c>
      <c r="E120" s="172" t="s">
        <v>936</v>
      </c>
      <c r="F120" s="173" t="s">
        <v>207</v>
      </c>
      <c r="H120" s="174">
        <v>29.419</v>
      </c>
      <c r="I120" s="175"/>
      <c r="L120" s="171"/>
      <c r="M120" s="176"/>
      <c r="T120" s="177"/>
      <c r="AT120" s="172" t="s">
        <v>201</v>
      </c>
      <c r="AU120" s="172" t="s">
        <v>87</v>
      </c>
      <c r="AV120" s="15" t="s">
        <v>193</v>
      </c>
      <c r="AW120" s="15" t="s">
        <v>33</v>
      </c>
      <c r="AX120" s="15" t="s">
        <v>81</v>
      </c>
      <c r="AY120" s="172" t="s">
        <v>187</v>
      </c>
    </row>
    <row r="121" spans="2:65" s="1" customFormat="1" ht="33" customHeight="1">
      <c r="B121" s="33"/>
      <c r="C121" s="133" t="s">
        <v>87</v>
      </c>
      <c r="D121" s="133" t="s">
        <v>189</v>
      </c>
      <c r="E121" s="134" t="s">
        <v>1079</v>
      </c>
      <c r="F121" s="135" t="s">
        <v>1080</v>
      </c>
      <c r="G121" s="136" t="s">
        <v>142</v>
      </c>
      <c r="H121" s="137">
        <v>30.696000000000002</v>
      </c>
      <c r="I121" s="138"/>
      <c r="J121" s="139">
        <f>ROUND(I121*H121,2)</f>
        <v>0</v>
      </c>
      <c r="K121" s="135" t="s">
        <v>197</v>
      </c>
      <c r="L121" s="33"/>
      <c r="M121" s="140" t="s">
        <v>19</v>
      </c>
      <c r="N121" s="141" t="s">
        <v>46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193</v>
      </c>
      <c r="AT121" s="144" t="s">
        <v>189</v>
      </c>
      <c r="AU121" s="144" t="s">
        <v>87</v>
      </c>
      <c r="AY121" s="18" t="s">
        <v>187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8" t="s">
        <v>87</v>
      </c>
      <c r="BK121" s="145">
        <f>ROUND(I121*H121,2)</f>
        <v>0</v>
      </c>
      <c r="BL121" s="18" t="s">
        <v>193</v>
      </c>
      <c r="BM121" s="144" t="s">
        <v>1081</v>
      </c>
    </row>
    <row r="122" spans="2:65" s="1" customFormat="1">
      <c r="B122" s="33"/>
      <c r="D122" s="146" t="s">
        <v>199</v>
      </c>
      <c r="F122" s="147" t="s">
        <v>1082</v>
      </c>
      <c r="I122" s="148"/>
      <c r="L122" s="33"/>
      <c r="M122" s="149"/>
      <c r="T122" s="52"/>
      <c r="AT122" s="18" t="s">
        <v>199</v>
      </c>
      <c r="AU122" s="18" t="s">
        <v>87</v>
      </c>
    </row>
    <row r="123" spans="2:65" s="12" customFormat="1">
      <c r="B123" s="150"/>
      <c r="D123" s="151" t="s">
        <v>201</v>
      </c>
      <c r="E123" s="152" t="s">
        <v>19</v>
      </c>
      <c r="F123" s="153" t="s">
        <v>251</v>
      </c>
      <c r="H123" s="152" t="s">
        <v>19</v>
      </c>
      <c r="I123" s="154"/>
      <c r="L123" s="150"/>
      <c r="M123" s="155"/>
      <c r="T123" s="156"/>
      <c r="AT123" s="152" t="s">
        <v>201</v>
      </c>
      <c r="AU123" s="152" t="s">
        <v>87</v>
      </c>
      <c r="AV123" s="12" t="s">
        <v>81</v>
      </c>
      <c r="AW123" s="12" t="s">
        <v>33</v>
      </c>
      <c r="AX123" s="12" t="s">
        <v>74</v>
      </c>
      <c r="AY123" s="152" t="s">
        <v>187</v>
      </c>
    </row>
    <row r="124" spans="2:65" s="12" customFormat="1">
      <c r="B124" s="150"/>
      <c r="D124" s="151" t="s">
        <v>201</v>
      </c>
      <c r="E124" s="152" t="s">
        <v>19</v>
      </c>
      <c r="F124" s="153" t="s">
        <v>1083</v>
      </c>
      <c r="H124" s="152" t="s">
        <v>19</v>
      </c>
      <c r="I124" s="154"/>
      <c r="L124" s="150"/>
      <c r="M124" s="155"/>
      <c r="T124" s="156"/>
      <c r="AT124" s="152" t="s">
        <v>201</v>
      </c>
      <c r="AU124" s="152" t="s">
        <v>87</v>
      </c>
      <c r="AV124" s="12" t="s">
        <v>81</v>
      </c>
      <c r="AW124" s="12" t="s">
        <v>33</v>
      </c>
      <c r="AX124" s="12" t="s">
        <v>74</v>
      </c>
      <c r="AY124" s="152" t="s">
        <v>187</v>
      </c>
    </row>
    <row r="125" spans="2:65" s="13" customFormat="1">
      <c r="B125" s="157"/>
      <c r="D125" s="151" t="s">
        <v>201</v>
      </c>
      <c r="E125" s="158" t="s">
        <v>19</v>
      </c>
      <c r="F125" s="159" t="s">
        <v>1084</v>
      </c>
      <c r="H125" s="160">
        <v>17.652000000000001</v>
      </c>
      <c r="I125" s="161"/>
      <c r="L125" s="157"/>
      <c r="M125" s="162"/>
      <c r="T125" s="163"/>
      <c r="AT125" s="158" t="s">
        <v>201</v>
      </c>
      <c r="AU125" s="158" t="s">
        <v>87</v>
      </c>
      <c r="AV125" s="13" t="s">
        <v>87</v>
      </c>
      <c r="AW125" s="13" t="s">
        <v>33</v>
      </c>
      <c r="AX125" s="13" t="s">
        <v>74</v>
      </c>
      <c r="AY125" s="158" t="s">
        <v>187</v>
      </c>
    </row>
    <row r="126" spans="2:65" s="13" customFormat="1">
      <c r="B126" s="157"/>
      <c r="D126" s="151" t="s">
        <v>201</v>
      </c>
      <c r="E126" s="158" t="s">
        <v>19</v>
      </c>
      <c r="F126" s="159" t="s">
        <v>1085</v>
      </c>
      <c r="H126" s="160">
        <v>13.044</v>
      </c>
      <c r="I126" s="161"/>
      <c r="L126" s="157"/>
      <c r="M126" s="162"/>
      <c r="T126" s="163"/>
      <c r="AT126" s="158" t="s">
        <v>201</v>
      </c>
      <c r="AU126" s="158" t="s">
        <v>87</v>
      </c>
      <c r="AV126" s="13" t="s">
        <v>87</v>
      </c>
      <c r="AW126" s="13" t="s">
        <v>33</v>
      </c>
      <c r="AX126" s="13" t="s">
        <v>74</v>
      </c>
      <c r="AY126" s="158" t="s">
        <v>187</v>
      </c>
    </row>
    <row r="127" spans="2:65" s="15" customFormat="1">
      <c r="B127" s="171"/>
      <c r="D127" s="151" t="s">
        <v>201</v>
      </c>
      <c r="E127" s="172" t="s">
        <v>938</v>
      </c>
      <c r="F127" s="173" t="s">
        <v>207</v>
      </c>
      <c r="H127" s="174">
        <v>30.696000000000002</v>
      </c>
      <c r="I127" s="175"/>
      <c r="L127" s="171"/>
      <c r="M127" s="176"/>
      <c r="T127" s="177"/>
      <c r="AT127" s="172" t="s">
        <v>201</v>
      </c>
      <c r="AU127" s="172" t="s">
        <v>87</v>
      </c>
      <c r="AV127" s="15" t="s">
        <v>193</v>
      </c>
      <c r="AW127" s="15" t="s">
        <v>33</v>
      </c>
      <c r="AX127" s="15" t="s">
        <v>81</v>
      </c>
      <c r="AY127" s="172" t="s">
        <v>187</v>
      </c>
    </row>
    <row r="128" spans="2:65" s="1" customFormat="1" ht="44.25" customHeight="1">
      <c r="B128" s="33"/>
      <c r="C128" s="133" t="s">
        <v>96</v>
      </c>
      <c r="D128" s="133" t="s">
        <v>189</v>
      </c>
      <c r="E128" s="134" t="s">
        <v>1086</v>
      </c>
      <c r="F128" s="135" t="s">
        <v>1087</v>
      </c>
      <c r="G128" s="136" t="s">
        <v>142</v>
      </c>
      <c r="H128" s="137">
        <v>24.831</v>
      </c>
      <c r="I128" s="138"/>
      <c r="J128" s="139">
        <f>ROUND(I128*H128,2)</f>
        <v>0</v>
      </c>
      <c r="K128" s="135" t="s">
        <v>197</v>
      </c>
      <c r="L128" s="33"/>
      <c r="M128" s="140" t="s">
        <v>19</v>
      </c>
      <c r="N128" s="141" t="s">
        <v>46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193</v>
      </c>
      <c r="AT128" s="144" t="s">
        <v>189</v>
      </c>
      <c r="AU128" s="144" t="s">
        <v>87</v>
      </c>
      <c r="AY128" s="18" t="s">
        <v>187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8" t="s">
        <v>87</v>
      </c>
      <c r="BK128" s="145">
        <f>ROUND(I128*H128,2)</f>
        <v>0</v>
      </c>
      <c r="BL128" s="18" t="s">
        <v>193</v>
      </c>
      <c r="BM128" s="144" t="s">
        <v>1088</v>
      </c>
    </row>
    <row r="129" spans="2:65" s="1" customFormat="1">
      <c r="B129" s="33"/>
      <c r="D129" s="146" t="s">
        <v>199</v>
      </c>
      <c r="F129" s="147" t="s">
        <v>1089</v>
      </c>
      <c r="I129" s="148"/>
      <c r="L129" s="33"/>
      <c r="M129" s="149"/>
      <c r="T129" s="52"/>
      <c r="AT129" s="18" t="s">
        <v>199</v>
      </c>
      <c r="AU129" s="18" t="s">
        <v>87</v>
      </c>
    </row>
    <row r="130" spans="2:65" s="12" customFormat="1">
      <c r="B130" s="150"/>
      <c r="D130" s="151" t="s">
        <v>201</v>
      </c>
      <c r="E130" s="152" t="s">
        <v>19</v>
      </c>
      <c r="F130" s="153" t="s">
        <v>1090</v>
      </c>
      <c r="H130" s="152" t="s">
        <v>19</v>
      </c>
      <c r="I130" s="154"/>
      <c r="L130" s="150"/>
      <c r="M130" s="155"/>
      <c r="T130" s="156"/>
      <c r="AT130" s="152" t="s">
        <v>201</v>
      </c>
      <c r="AU130" s="152" t="s">
        <v>87</v>
      </c>
      <c r="AV130" s="12" t="s">
        <v>81</v>
      </c>
      <c r="AW130" s="12" t="s">
        <v>33</v>
      </c>
      <c r="AX130" s="12" t="s">
        <v>74</v>
      </c>
      <c r="AY130" s="152" t="s">
        <v>187</v>
      </c>
    </row>
    <row r="131" spans="2:65" s="12" customFormat="1">
      <c r="B131" s="150"/>
      <c r="D131" s="151" t="s">
        <v>201</v>
      </c>
      <c r="E131" s="152" t="s">
        <v>19</v>
      </c>
      <c r="F131" s="153" t="s">
        <v>1091</v>
      </c>
      <c r="H131" s="152" t="s">
        <v>19</v>
      </c>
      <c r="I131" s="154"/>
      <c r="L131" s="150"/>
      <c r="M131" s="155"/>
      <c r="T131" s="156"/>
      <c r="AT131" s="152" t="s">
        <v>201</v>
      </c>
      <c r="AU131" s="152" t="s">
        <v>87</v>
      </c>
      <c r="AV131" s="12" t="s">
        <v>81</v>
      </c>
      <c r="AW131" s="12" t="s">
        <v>33</v>
      </c>
      <c r="AX131" s="12" t="s">
        <v>74</v>
      </c>
      <c r="AY131" s="152" t="s">
        <v>187</v>
      </c>
    </row>
    <row r="132" spans="2:65" s="13" customFormat="1">
      <c r="B132" s="157"/>
      <c r="D132" s="151" t="s">
        <v>201</v>
      </c>
      <c r="E132" s="158" t="s">
        <v>19</v>
      </c>
      <c r="F132" s="159" t="s">
        <v>1092</v>
      </c>
      <c r="H132" s="160">
        <v>14.831</v>
      </c>
      <c r="I132" s="161"/>
      <c r="L132" s="157"/>
      <c r="M132" s="162"/>
      <c r="T132" s="163"/>
      <c r="AT132" s="158" t="s">
        <v>201</v>
      </c>
      <c r="AU132" s="158" t="s">
        <v>87</v>
      </c>
      <c r="AV132" s="13" t="s">
        <v>87</v>
      </c>
      <c r="AW132" s="13" t="s">
        <v>33</v>
      </c>
      <c r="AX132" s="13" t="s">
        <v>74</v>
      </c>
      <c r="AY132" s="158" t="s">
        <v>187</v>
      </c>
    </row>
    <row r="133" spans="2:65" s="14" customFormat="1">
      <c r="B133" s="164"/>
      <c r="D133" s="151" t="s">
        <v>201</v>
      </c>
      <c r="E133" s="165" t="s">
        <v>19</v>
      </c>
      <c r="F133" s="166" t="s">
        <v>204</v>
      </c>
      <c r="H133" s="167">
        <v>14.831</v>
      </c>
      <c r="I133" s="168"/>
      <c r="L133" s="164"/>
      <c r="M133" s="169"/>
      <c r="T133" s="170"/>
      <c r="AT133" s="165" t="s">
        <v>201</v>
      </c>
      <c r="AU133" s="165" t="s">
        <v>87</v>
      </c>
      <c r="AV133" s="14" t="s">
        <v>96</v>
      </c>
      <c r="AW133" s="14" t="s">
        <v>33</v>
      </c>
      <c r="AX133" s="14" t="s">
        <v>74</v>
      </c>
      <c r="AY133" s="165" t="s">
        <v>187</v>
      </c>
    </row>
    <row r="134" spans="2:65" s="12" customFormat="1">
      <c r="B134" s="150"/>
      <c r="D134" s="151" t="s">
        <v>201</v>
      </c>
      <c r="E134" s="152" t="s">
        <v>19</v>
      </c>
      <c r="F134" s="153" t="s">
        <v>1093</v>
      </c>
      <c r="H134" s="152" t="s">
        <v>19</v>
      </c>
      <c r="I134" s="154"/>
      <c r="L134" s="150"/>
      <c r="M134" s="155"/>
      <c r="T134" s="156"/>
      <c r="AT134" s="152" t="s">
        <v>201</v>
      </c>
      <c r="AU134" s="152" t="s">
        <v>87</v>
      </c>
      <c r="AV134" s="12" t="s">
        <v>81</v>
      </c>
      <c r="AW134" s="12" t="s">
        <v>33</v>
      </c>
      <c r="AX134" s="12" t="s">
        <v>74</v>
      </c>
      <c r="AY134" s="152" t="s">
        <v>187</v>
      </c>
    </row>
    <row r="135" spans="2:65" s="13" customFormat="1">
      <c r="B135" s="157"/>
      <c r="D135" s="151" t="s">
        <v>201</v>
      </c>
      <c r="E135" s="158" t="s">
        <v>19</v>
      </c>
      <c r="F135" s="159" t="s">
        <v>1094</v>
      </c>
      <c r="H135" s="160">
        <v>0.84499999999999997</v>
      </c>
      <c r="I135" s="161"/>
      <c r="L135" s="157"/>
      <c r="M135" s="162"/>
      <c r="T135" s="163"/>
      <c r="AT135" s="158" t="s">
        <v>201</v>
      </c>
      <c r="AU135" s="158" t="s">
        <v>87</v>
      </c>
      <c r="AV135" s="13" t="s">
        <v>87</v>
      </c>
      <c r="AW135" s="13" t="s">
        <v>33</v>
      </c>
      <c r="AX135" s="13" t="s">
        <v>74</v>
      </c>
      <c r="AY135" s="158" t="s">
        <v>187</v>
      </c>
    </row>
    <row r="136" spans="2:65" s="13" customFormat="1">
      <c r="B136" s="157"/>
      <c r="D136" s="151" t="s">
        <v>201</v>
      </c>
      <c r="E136" s="158" t="s">
        <v>19</v>
      </c>
      <c r="F136" s="159" t="s">
        <v>1095</v>
      </c>
      <c r="H136" s="160">
        <v>0.71299999999999997</v>
      </c>
      <c r="I136" s="161"/>
      <c r="L136" s="157"/>
      <c r="M136" s="162"/>
      <c r="T136" s="163"/>
      <c r="AT136" s="158" t="s">
        <v>201</v>
      </c>
      <c r="AU136" s="158" t="s">
        <v>87</v>
      </c>
      <c r="AV136" s="13" t="s">
        <v>87</v>
      </c>
      <c r="AW136" s="13" t="s">
        <v>33</v>
      </c>
      <c r="AX136" s="13" t="s">
        <v>74</v>
      </c>
      <c r="AY136" s="158" t="s">
        <v>187</v>
      </c>
    </row>
    <row r="137" spans="2:65" s="13" customFormat="1">
      <c r="B137" s="157"/>
      <c r="D137" s="151" t="s">
        <v>201</v>
      </c>
      <c r="E137" s="158" t="s">
        <v>19</v>
      </c>
      <c r="F137" s="159" t="s">
        <v>1096</v>
      </c>
      <c r="H137" s="160">
        <v>0.69799999999999995</v>
      </c>
      <c r="I137" s="161"/>
      <c r="L137" s="157"/>
      <c r="M137" s="162"/>
      <c r="T137" s="163"/>
      <c r="AT137" s="158" t="s">
        <v>201</v>
      </c>
      <c r="AU137" s="158" t="s">
        <v>87</v>
      </c>
      <c r="AV137" s="13" t="s">
        <v>87</v>
      </c>
      <c r="AW137" s="13" t="s">
        <v>33</v>
      </c>
      <c r="AX137" s="13" t="s">
        <v>74</v>
      </c>
      <c r="AY137" s="158" t="s">
        <v>187</v>
      </c>
    </row>
    <row r="138" spans="2:65" s="13" customFormat="1" ht="20.399999999999999">
      <c r="B138" s="157"/>
      <c r="D138" s="151" t="s">
        <v>201</v>
      </c>
      <c r="E138" s="158" t="s">
        <v>19</v>
      </c>
      <c r="F138" s="159" t="s">
        <v>1097</v>
      </c>
      <c r="H138" s="160">
        <v>1.8460000000000001</v>
      </c>
      <c r="I138" s="161"/>
      <c r="L138" s="157"/>
      <c r="M138" s="162"/>
      <c r="T138" s="163"/>
      <c r="AT138" s="158" t="s">
        <v>201</v>
      </c>
      <c r="AU138" s="158" t="s">
        <v>87</v>
      </c>
      <c r="AV138" s="13" t="s">
        <v>87</v>
      </c>
      <c r="AW138" s="13" t="s">
        <v>33</v>
      </c>
      <c r="AX138" s="13" t="s">
        <v>74</v>
      </c>
      <c r="AY138" s="158" t="s">
        <v>187</v>
      </c>
    </row>
    <row r="139" spans="2:65" s="13" customFormat="1" ht="20.399999999999999">
      <c r="B139" s="157"/>
      <c r="D139" s="151" t="s">
        <v>201</v>
      </c>
      <c r="E139" s="158" t="s">
        <v>19</v>
      </c>
      <c r="F139" s="159" t="s">
        <v>1098</v>
      </c>
      <c r="H139" s="160">
        <v>1.8460000000000001</v>
      </c>
      <c r="I139" s="161"/>
      <c r="L139" s="157"/>
      <c r="M139" s="162"/>
      <c r="T139" s="163"/>
      <c r="AT139" s="158" t="s">
        <v>201</v>
      </c>
      <c r="AU139" s="158" t="s">
        <v>87</v>
      </c>
      <c r="AV139" s="13" t="s">
        <v>87</v>
      </c>
      <c r="AW139" s="13" t="s">
        <v>33</v>
      </c>
      <c r="AX139" s="13" t="s">
        <v>74</v>
      </c>
      <c r="AY139" s="158" t="s">
        <v>187</v>
      </c>
    </row>
    <row r="140" spans="2:65" s="13" customFormat="1" ht="20.399999999999999">
      <c r="B140" s="157"/>
      <c r="D140" s="151" t="s">
        <v>201</v>
      </c>
      <c r="E140" s="158" t="s">
        <v>19</v>
      </c>
      <c r="F140" s="159" t="s">
        <v>1099</v>
      </c>
      <c r="H140" s="160">
        <v>1.8460000000000001</v>
      </c>
      <c r="I140" s="161"/>
      <c r="L140" s="157"/>
      <c r="M140" s="162"/>
      <c r="T140" s="163"/>
      <c r="AT140" s="158" t="s">
        <v>201</v>
      </c>
      <c r="AU140" s="158" t="s">
        <v>87</v>
      </c>
      <c r="AV140" s="13" t="s">
        <v>87</v>
      </c>
      <c r="AW140" s="13" t="s">
        <v>33</v>
      </c>
      <c r="AX140" s="13" t="s">
        <v>74</v>
      </c>
      <c r="AY140" s="158" t="s">
        <v>187</v>
      </c>
    </row>
    <row r="141" spans="2:65" s="13" customFormat="1" ht="20.399999999999999">
      <c r="B141" s="157"/>
      <c r="D141" s="151" t="s">
        <v>201</v>
      </c>
      <c r="E141" s="158" t="s">
        <v>19</v>
      </c>
      <c r="F141" s="159" t="s">
        <v>1100</v>
      </c>
      <c r="H141" s="160">
        <v>2.206</v>
      </c>
      <c r="I141" s="161"/>
      <c r="L141" s="157"/>
      <c r="M141" s="162"/>
      <c r="T141" s="163"/>
      <c r="AT141" s="158" t="s">
        <v>201</v>
      </c>
      <c r="AU141" s="158" t="s">
        <v>87</v>
      </c>
      <c r="AV141" s="13" t="s">
        <v>87</v>
      </c>
      <c r="AW141" s="13" t="s">
        <v>33</v>
      </c>
      <c r="AX141" s="13" t="s">
        <v>74</v>
      </c>
      <c r="AY141" s="158" t="s">
        <v>187</v>
      </c>
    </row>
    <row r="142" spans="2:65" s="14" customFormat="1">
      <c r="B142" s="164"/>
      <c r="D142" s="151" t="s">
        <v>201</v>
      </c>
      <c r="E142" s="165" t="s">
        <v>19</v>
      </c>
      <c r="F142" s="166" t="s">
        <v>204</v>
      </c>
      <c r="H142" s="167">
        <v>10</v>
      </c>
      <c r="I142" s="168"/>
      <c r="L142" s="164"/>
      <c r="M142" s="169"/>
      <c r="T142" s="170"/>
      <c r="AT142" s="165" t="s">
        <v>201</v>
      </c>
      <c r="AU142" s="165" t="s">
        <v>87</v>
      </c>
      <c r="AV142" s="14" t="s">
        <v>96</v>
      </c>
      <c r="AW142" s="14" t="s">
        <v>33</v>
      </c>
      <c r="AX142" s="14" t="s">
        <v>74</v>
      </c>
      <c r="AY142" s="165" t="s">
        <v>187</v>
      </c>
    </row>
    <row r="143" spans="2:65" s="15" customFormat="1">
      <c r="B143" s="171"/>
      <c r="D143" s="151" t="s">
        <v>201</v>
      </c>
      <c r="E143" s="172" t="s">
        <v>885</v>
      </c>
      <c r="F143" s="173" t="s">
        <v>207</v>
      </c>
      <c r="H143" s="174">
        <v>24.831</v>
      </c>
      <c r="I143" s="175"/>
      <c r="L143" s="171"/>
      <c r="M143" s="176"/>
      <c r="T143" s="177"/>
      <c r="AT143" s="172" t="s">
        <v>201</v>
      </c>
      <c r="AU143" s="172" t="s">
        <v>87</v>
      </c>
      <c r="AV143" s="15" t="s">
        <v>193</v>
      </c>
      <c r="AW143" s="15" t="s">
        <v>33</v>
      </c>
      <c r="AX143" s="15" t="s">
        <v>81</v>
      </c>
      <c r="AY143" s="172" t="s">
        <v>187</v>
      </c>
    </row>
    <row r="144" spans="2:65" s="1" customFormat="1" ht="62.7" customHeight="1">
      <c r="B144" s="33"/>
      <c r="C144" s="133" t="s">
        <v>193</v>
      </c>
      <c r="D144" s="133" t="s">
        <v>189</v>
      </c>
      <c r="E144" s="134" t="s">
        <v>1101</v>
      </c>
      <c r="F144" s="135" t="s">
        <v>1102</v>
      </c>
      <c r="G144" s="136" t="s">
        <v>142</v>
      </c>
      <c r="H144" s="137">
        <v>81.418999999999997</v>
      </c>
      <c r="I144" s="138"/>
      <c r="J144" s="139">
        <f>ROUND(I144*H144,2)</f>
        <v>0</v>
      </c>
      <c r="K144" s="135" t="s">
        <v>197</v>
      </c>
      <c r="L144" s="33"/>
      <c r="M144" s="140" t="s">
        <v>19</v>
      </c>
      <c r="N144" s="141" t="s">
        <v>46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193</v>
      </c>
      <c r="AT144" s="144" t="s">
        <v>189</v>
      </c>
      <c r="AU144" s="144" t="s">
        <v>87</v>
      </c>
      <c r="AY144" s="18" t="s">
        <v>187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8" t="s">
        <v>87</v>
      </c>
      <c r="BK144" s="145">
        <f>ROUND(I144*H144,2)</f>
        <v>0</v>
      </c>
      <c r="BL144" s="18" t="s">
        <v>193</v>
      </c>
      <c r="BM144" s="144" t="s">
        <v>1103</v>
      </c>
    </row>
    <row r="145" spans="2:65" s="1" customFormat="1">
      <c r="B145" s="33"/>
      <c r="D145" s="146" t="s">
        <v>199</v>
      </c>
      <c r="F145" s="147" t="s">
        <v>1104</v>
      </c>
      <c r="I145" s="148"/>
      <c r="L145" s="33"/>
      <c r="M145" s="149"/>
      <c r="T145" s="52"/>
      <c r="AT145" s="18" t="s">
        <v>199</v>
      </c>
      <c r="AU145" s="18" t="s">
        <v>87</v>
      </c>
    </row>
    <row r="146" spans="2:65" s="12" customFormat="1">
      <c r="B146" s="150"/>
      <c r="D146" s="151" t="s">
        <v>201</v>
      </c>
      <c r="E146" s="152" t="s">
        <v>19</v>
      </c>
      <c r="F146" s="153" t="s">
        <v>1105</v>
      </c>
      <c r="H146" s="152" t="s">
        <v>19</v>
      </c>
      <c r="I146" s="154"/>
      <c r="L146" s="150"/>
      <c r="M146" s="155"/>
      <c r="T146" s="156"/>
      <c r="AT146" s="152" t="s">
        <v>201</v>
      </c>
      <c r="AU146" s="152" t="s">
        <v>87</v>
      </c>
      <c r="AV146" s="12" t="s">
        <v>81</v>
      </c>
      <c r="AW146" s="12" t="s">
        <v>33</v>
      </c>
      <c r="AX146" s="12" t="s">
        <v>74</v>
      </c>
      <c r="AY146" s="152" t="s">
        <v>187</v>
      </c>
    </row>
    <row r="147" spans="2:65" s="13" customFormat="1">
      <c r="B147" s="157"/>
      <c r="D147" s="151" t="s">
        <v>201</v>
      </c>
      <c r="E147" s="158" t="s">
        <v>19</v>
      </c>
      <c r="F147" s="159" t="s">
        <v>1106</v>
      </c>
      <c r="H147" s="160">
        <v>2.9420000000000002</v>
      </c>
      <c r="I147" s="161"/>
      <c r="L147" s="157"/>
      <c r="M147" s="162"/>
      <c r="T147" s="163"/>
      <c r="AT147" s="158" t="s">
        <v>201</v>
      </c>
      <c r="AU147" s="158" t="s">
        <v>87</v>
      </c>
      <c r="AV147" s="13" t="s">
        <v>87</v>
      </c>
      <c r="AW147" s="13" t="s">
        <v>33</v>
      </c>
      <c r="AX147" s="13" t="s">
        <v>74</v>
      </c>
      <c r="AY147" s="158" t="s">
        <v>187</v>
      </c>
    </row>
    <row r="148" spans="2:65" s="13" customFormat="1">
      <c r="B148" s="157"/>
      <c r="D148" s="151" t="s">
        <v>201</v>
      </c>
      <c r="E148" s="158" t="s">
        <v>19</v>
      </c>
      <c r="F148" s="159" t="s">
        <v>938</v>
      </c>
      <c r="H148" s="160">
        <v>30.696000000000002</v>
      </c>
      <c r="I148" s="161"/>
      <c r="L148" s="157"/>
      <c r="M148" s="162"/>
      <c r="T148" s="163"/>
      <c r="AT148" s="158" t="s">
        <v>201</v>
      </c>
      <c r="AU148" s="158" t="s">
        <v>87</v>
      </c>
      <c r="AV148" s="13" t="s">
        <v>87</v>
      </c>
      <c r="AW148" s="13" t="s">
        <v>33</v>
      </c>
      <c r="AX148" s="13" t="s">
        <v>74</v>
      </c>
      <c r="AY148" s="158" t="s">
        <v>187</v>
      </c>
    </row>
    <row r="149" spans="2:65" s="13" customFormat="1">
      <c r="B149" s="157"/>
      <c r="D149" s="151" t="s">
        <v>201</v>
      </c>
      <c r="E149" s="158" t="s">
        <v>19</v>
      </c>
      <c r="F149" s="159" t="s">
        <v>885</v>
      </c>
      <c r="H149" s="160">
        <v>24.831</v>
      </c>
      <c r="I149" s="161"/>
      <c r="L149" s="157"/>
      <c r="M149" s="162"/>
      <c r="T149" s="163"/>
      <c r="AT149" s="158" t="s">
        <v>201</v>
      </c>
      <c r="AU149" s="158" t="s">
        <v>87</v>
      </c>
      <c r="AV149" s="13" t="s">
        <v>87</v>
      </c>
      <c r="AW149" s="13" t="s">
        <v>33</v>
      </c>
      <c r="AX149" s="13" t="s">
        <v>74</v>
      </c>
      <c r="AY149" s="158" t="s">
        <v>187</v>
      </c>
    </row>
    <row r="150" spans="2:65" s="14" customFormat="1">
      <c r="B150" s="164"/>
      <c r="D150" s="151" t="s">
        <v>201</v>
      </c>
      <c r="E150" s="165" t="s">
        <v>19</v>
      </c>
      <c r="F150" s="166" t="s">
        <v>204</v>
      </c>
      <c r="H150" s="167">
        <v>58.469000000000001</v>
      </c>
      <c r="I150" s="168"/>
      <c r="L150" s="164"/>
      <c r="M150" s="169"/>
      <c r="T150" s="170"/>
      <c r="AT150" s="165" t="s">
        <v>201</v>
      </c>
      <c r="AU150" s="165" t="s">
        <v>87</v>
      </c>
      <c r="AV150" s="14" t="s">
        <v>96</v>
      </c>
      <c r="AW150" s="14" t="s">
        <v>33</v>
      </c>
      <c r="AX150" s="14" t="s">
        <v>74</v>
      </c>
      <c r="AY150" s="165" t="s">
        <v>187</v>
      </c>
    </row>
    <row r="151" spans="2:65" s="13" customFormat="1">
      <c r="B151" s="157"/>
      <c r="D151" s="151" t="s">
        <v>201</v>
      </c>
      <c r="E151" s="158" t="s">
        <v>19</v>
      </c>
      <c r="F151" s="159" t="s">
        <v>941</v>
      </c>
      <c r="H151" s="160">
        <v>22.95</v>
      </c>
      <c r="I151" s="161"/>
      <c r="L151" s="157"/>
      <c r="M151" s="162"/>
      <c r="T151" s="163"/>
      <c r="AT151" s="158" t="s">
        <v>201</v>
      </c>
      <c r="AU151" s="158" t="s">
        <v>87</v>
      </c>
      <c r="AV151" s="13" t="s">
        <v>87</v>
      </c>
      <c r="AW151" s="13" t="s">
        <v>33</v>
      </c>
      <c r="AX151" s="13" t="s">
        <v>74</v>
      </c>
      <c r="AY151" s="158" t="s">
        <v>187</v>
      </c>
    </row>
    <row r="152" spans="2:65" s="14" customFormat="1">
      <c r="B152" s="164"/>
      <c r="D152" s="151" t="s">
        <v>201</v>
      </c>
      <c r="E152" s="165" t="s">
        <v>19</v>
      </c>
      <c r="F152" s="166" t="s">
        <v>204</v>
      </c>
      <c r="H152" s="167">
        <v>22.95</v>
      </c>
      <c r="I152" s="168"/>
      <c r="L152" s="164"/>
      <c r="M152" s="169"/>
      <c r="T152" s="170"/>
      <c r="AT152" s="165" t="s">
        <v>201</v>
      </c>
      <c r="AU152" s="165" t="s">
        <v>87</v>
      </c>
      <c r="AV152" s="14" t="s">
        <v>96</v>
      </c>
      <c r="AW152" s="14" t="s">
        <v>33</v>
      </c>
      <c r="AX152" s="14" t="s">
        <v>74</v>
      </c>
      <c r="AY152" s="165" t="s">
        <v>187</v>
      </c>
    </row>
    <row r="153" spans="2:65" s="15" customFormat="1">
      <c r="B153" s="171"/>
      <c r="D153" s="151" t="s">
        <v>201</v>
      </c>
      <c r="E153" s="172" t="s">
        <v>19</v>
      </c>
      <c r="F153" s="173" t="s">
        <v>207</v>
      </c>
      <c r="H153" s="174">
        <v>81.418999999999997</v>
      </c>
      <c r="I153" s="175"/>
      <c r="L153" s="171"/>
      <c r="M153" s="176"/>
      <c r="T153" s="177"/>
      <c r="AT153" s="172" t="s">
        <v>201</v>
      </c>
      <c r="AU153" s="172" t="s">
        <v>87</v>
      </c>
      <c r="AV153" s="15" t="s">
        <v>193</v>
      </c>
      <c r="AW153" s="15" t="s">
        <v>33</v>
      </c>
      <c r="AX153" s="15" t="s">
        <v>81</v>
      </c>
      <c r="AY153" s="172" t="s">
        <v>187</v>
      </c>
    </row>
    <row r="154" spans="2:65" s="1" customFormat="1" ht="44.25" customHeight="1">
      <c r="B154" s="33"/>
      <c r="C154" s="133" t="s">
        <v>219</v>
      </c>
      <c r="D154" s="133" t="s">
        <v>189</v>
      </c>
      <c r="E154" s="134" t="s">
        <v>1107</v>
      </c>
      <c r="F154" s="135" t="s">
        <v>1108</v>
      </c>
      <c r="G154" s="136" t="s">
        <v>142</v>
      </c>
      <c r="H154" s="137">
        <v>22.95</v>
      </c>
      <c r="I154" s="138"/>
      <c r="J154" s="139">
        <f>ROUND(I154*H154,2)</f>
        <v>0</v>
      </c>
      <c r="K154" s="135" t="s">
        <v>197</v>
      </c>
      <c r="L154" s="33"/>
      <c r="M154" s="140" t="s">
        <v>19</v>
      </c>
      <c r="N154" s="141" t="s">
        <v>46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193</v>
      </c>
      <c r="AT154" s="144" t="s">
        <v>189</v>
      </c>
      <c r="AU154" s="144" t="s">
        <v>87</v>
      </c>
      <c r="AY154" s="18" t="s">
        <v>187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8" t="s">
        <v>87</v>
      </c>
      <c r="BK154" s="145">
        <f>ROUND(I154*H154,2)</f>
        <v>0</v>
      </c>
      <c r="BL154" s="18" t="s">
        <v>193</v>
      </c>
      <c r="BM154" s="144" t="s">
        <v>1109</v>
      </c>
    </row>
    <row r="155" spans="2:65" s="1" customFormat="1">
      <c r="B155" s="33"/>
      <c r="D155" s="146" t="s">
        <v>199</v>
      </c>
      <c r="F155" s="147" t="s">
        <v>1110</v>
      </c>
      <c r="I155" s="148"/>
      <c r="L155" s="33"/>
      <c r="M155" s="149"/>
      <c r="T155" s="52"/>
      <c r="AT155" s="18" t="s">
        <v>199</v>
      </c>
      <c r="AU155" s="18" t="s">
        <v>87</v>
      </c>
    </row>
    <row r="156" spans="2:65" s="13" customFormat="1">
      <c r="B156" s="157"/>
      <c r="D156" s="151" t="s">
        <v>201</v>
      </c>
      <c r="E156" s="158" t="s">
        <v>19</v>
      </c>
      <c r="F156" s="159" t="s">
        <v>941</v>
      </c>
      <c r="H156" s="160">
        <v>22.95</v>
      </c>
      <c r="I156" s="161"/>
      <c r="L156" s="157"/>
      <c r="M156" s="162"/>
      <c r="T156" s="163"/>
      <c r="AT156" s="158" t="s">
        <v>201</v>
      </c>
      <c r="AU156" s="158" t="s">
        <v>87</v>
      </c>
      <c r="AV156" s="13" t="s">
        <v>87</v>
      </c>
      <c r="AW156" s="13" t="s">
        <v>33</v>
      </c>
      <c r="AX156" s="13" t="s">
        <v>74</v>
      </c>
      <c r="AY156" s="158" t="s">
        <v>187</v>
      </c>
    </row>
    <row r="157" spans="2:65" s="15" customFormat="1">
      <c r="B157" s="171"/>
      <c r="D157" s="151" t="s">
        <v>201</v>
      </c>
      <c r="E157" s="172" t="s">
        <v>19</v>
      </c>
      <c r="F157" s="173" t="s">
        <v>207</v>
      </c>
      <c r="H157" s="174">
        <v>22.95</v>
      </c>
      <c r="I157" s="175"/>
      <c r="L157" s="171"/>
      <c r="M157" s="176"/>
      <c r="T157" s="177"/>
      <c r="AT157" s="172" t="s">
        <v>201</v>
      </c>
      <c r="AU157" s="172" t="s">
        <v>87</v>
      </c>
      <c r="AV157" s="15" t="s">
        <v>193</v>
      </c>
      <c r="AW157" s="15" t="s">
        <v>33</v>
      </c>
      <c r="AX157" s="15" t="s">
        <v>81</v>
      </c>
      <c r="AY157" s="172" t="s">
        <v>187</v>
      </c>
    </row>
    <row r="158" spans="2:65" s="1" customFormat="1" ht="37.950000000000003" customHeight="1">
      <c r="B158" s="33"/>
      <c r="C158" s="133" t="s">
        <v>224</v>
      </c>
      <c r="D158" s="133" t="s">
        <v>189</v>
      </c>
      <c r="E158" s="134" t="s">
        <v>1111</v>
      </c>
      <c r="F158" s="135" t="s">
        <v>1112</v>
      </c>
      <c r="G158" s="136" t="s">
        <v>142</v>
      </c>
      <c r="H158" s="137">
        <v>58.469000000000001</v>
      </c>
      <c r="I158" s="138"/>
      <c r="J158" s="139">
        <f>ROUND(I158*H158,2)</f>
        <v>0</v>
      </c>
      <c r="K158" s="135" t="s">
        <v>197</v>
      </c>
      <c r="L158" s="33"/>
      <c r="M158" s="140" t="s">
        <v>19</v>
      </c>
      <c r="N158" s="141" t="s">
        <v>46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193</v>
      </c>
      <c r="AT158" s="144" t="s">
        <v>189</v>
      </c>
      <c r="AU158" s="144" t="s">
        <v>87</v>
      </c>
      <c r="AY158" s="18" t="s">
        <v>187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8" t="s">
        <v>87</v>
      </c>
      <c r="BK158" s="145">
        <f>ROUND(I158*H158,2)</f>
        <v>0</v>
      </c>
      <c r="BL158" s="18" t="s">
        <v>193</v>
      </c>
      <c r="BM158" s="144" t="s">
        <v>1113</v>
      </c>
    </row>
    <row r="159" spans="2:65" s="1" customFormat="1">
      <c r="B159" s="33"/>
      <c r="D159" s="146" t="s">
        <v>199</v>
      </c>
      <c r="F159" s="147" t="s">
        <v>1114</v>
      </c>
      <c r="I159" s="148"/>
      <c r="L159" s="33"/>
      <c r="M159" s="149"/>
      <c r="T159" s="52"/>
      <c r="AT159" s="18" t="s">
        <v>199</v>
      </c>
      <c r="AU159" s="18" t="s">
        <v>87</v>
      </c>
    </row>
    <row r="160" spans="2:65" s="12" customFormat="1">
      <c r="B160" s="150"/>
      <c r="D160" s="151" t="s">
        <v>201</v>
      </c>
      <c r="E160" s="152" t="s">
        <v>19</v>
      </c>
      <c r="F160" s="153" t="s">
        <v>1105</v>
      </c>
      <c r="H160" s="152" t="s">
        <v>19</v>
      </c>
      <c r="I160" s="154"/>
      <c r="L160" s="150"/>
      <c r="M160" s="155"/>
      <c r="T160" s="156"/>
      <c r="AT160" s="152" t="s">
        <v>201</v>
      </c>
      <c r="AU160" s="152" t="s">
        <v>87</v>
      </c>
      <c r="AV160" s="12" t="s">
        <v>81</v>
      </c>
      <c r="AW160" s="12" t="s">
        <v>33</v>
      </c>
      <c r="AX160" s="12" t="s">
        <v>74</v>
      </c>
      <c r="AY160" s="152" t="s">
        <v>187</v>
      </c>
    </row>
    <row r="161" spans="2:65" s="13" customFormat="1">
      <c r="B161" s="157"/>
      <c r="D161" s="151" t="s">
        <v>201</v>
      </c>
      <c r="E161" s="158" t="s">
        <v>19</v>
      </c>
      <c r="F161" s="159" t="s">
        <v>1106</v>
      </c>
      <c r="H161" s="160">
        <v>2.9420000000000002</v>
      </c>
      <c r="I161" s="161"/>
      <c r="L161" s="157"/>
      <c r="M161" s="162"/>
      <c r="T161" s="163"/>
      <c r="AT161" s="158" t="s">
        <v>201</v>
      </c>
      <c r="AU161" s="158" t="s">
        <v>87</v>
      </c>
      <c r="AV161" s="13" t="s">
        <v>87</v>
      </c>
      <c r="AW161" s="13" t="s">
        <v>33</v>
      </c>
      <c r="AX161" s="13" t="s">
        <v>74</v>
      </c>
      <c r="AY161" s="158" t="s">
        <v>187</v>
      </c>
    </row>
    <row r="162" spans="2:65" s="13" customFormat="1">
      <c r="B162" s="157"/>
      <c r="D162" s="151" t="s">
        <v>201</v>
      </c>
      <c r="E162" s="158" t="s">
        <v>19</v>
      </c>
      <c r="F162" s="159" t="s">
        <v>938</v>
      </c>
      <c r="H162" s="160">
        <v>30.696000000000002</v>
      </c>
      <c r="I162" s="161"/>
      <c r="L162" s="157"/>
      <c r="M162" s="162"/>
      <c r="T162" s="163"/>
      <c r="AT162" s="158" t="s">
        <v>201</v>
      </c>
      <c r="AU162" s="158" t="s">
        <v>87</v>
      </c>
      <c r="AV162" s="13" t="s">
        <v>87</v>
      </c>
      <c r="AW162" s="13" t="s">
        <v>33</v>
      </c>
      <c r="AX162" s="13" t="s">
        <v>74</v>
      </c>
      <c r="AY162" s="158" t="s">
        <v>187</v>
      </c>
    </row>
    <row r="163" spans="2:65" s="13" customFormat="1">
      <c r="B163" s="157"/>
      <c r="D163" s="151" t="s">
        <v>201</v>
      </c>
      <c r="E163" s="158" t="s">
        <v>19</v>
      </c>
      <c r="F163" s="159" t="s">
        <v>885</v>
      </c>
      <c r="H163" s="160">
        <v>24.831</v>
      </c>
      <c r="I163" s="161"/>
      <c r="L163" s="157"/>
      <c r="M163" s="162"/>
      <c r="T163" s="163"/>
      <c r="AT163" s="158" t="s">
        <v>201</v>
      </c>
      <c r="AU163" s="158" t="s">
        <v>87</v>
      </c>
      <c r="AV163" s="13" t="s">
        <v>87</v>
      </c>
      <c r="AW163" s="13" t="s">
        <v>33</v>
      </c>
      <c r="AX163" s="13" t="s">
        <v>74</v>
      </c>
      <c r="AY163" s="158" t="s">
        <v>187</v>
      </c>
    </row>
    <row r="164" spans="2:65" s="15" customFormat="1">
      <c r="B164" s="171"/>
      <c r="D164" s="151" t="s">
        <v>201</v>
      </c>
      <c r="E164" s="172" t="s">
        <v>19</v>
      </c>
      <c r="F164" s="173" t="s">
        <v>207</v>
      </c>
      <c r="H164" s="174">
        <v>58.469000000000001</v>
      </c>
      <c r="I164" s="175"/>
      <c r="L164" s="171"/>
      <c r="M164" s="176"/>
      <c r="T164" s="177"/>
      <c r="AT164" s="172" t="s">
        <v>201</v>
      </c>
      <c r="AU164" s="172" t="s">
        <v>87</v>
      </c>
      <c r="AV164" s="15" t="s">
        <v>193</v>
      </c>
      <c r="AW164" s="15" t="s">
        <v>33</v>
      </c>
      <c r="AX164" s="15" t="s">
        <v>81</v>
      </c>
      <c r="AY164" s="172" t="s">
        <v>187</v>
      </c>
    </row>
    <row r="165" spans="2:65" s="1" customFormat="1" ht="44.25" customHeight="1">
      <c r="B165" s="33"/>
      <c r="C165" s="133" t="s">
        <v>230</v>
      </c>
      <c r="D165" s="133" t="s">
        <v>189</v>
      </c>
      <c r="E165" s="134" t="s">
        <v>231</v>
      </c>
      <c r="F165" s="135" t="s">
        <v>232</v>
      </c>
      <c r="G165" s="136" t="s">
        <v>142</v>
      </c>
      <c r="H165" s="137">
        <v>22.95</v>
      </c>
      <c r="I165" s="138"/>
      <c r="J165" s="139">
        <f>ROUND(I165*H165,2)</f>
        <v>0</v>
      </c>
      <c r="K165" s="135" t="s">
        <v>197</v>
      </c>
      <c r="L165" s="33"/>
      <c r="M165" s="140" t="s">
        <v>19</v>
      </c>
      <c r="N165" s="141" t="s">
        <v>46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193</v>
      </c>
      <c r="AT165" s="144" t="s">
        <v>189</v>
      </c>
      <c r="AU165" s="144" t="s">
        <v>87</v>
      </c>
      <c r="AY165" s="18" t="s">
        <v>187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8" t="s">
        <v>87</v>
      </c>
      <c r="BK165" s="145">
        <f>ROUND(I165*H165,2)</f>
        <v>0</v>
      </c>
      <c r="BL165" s="18" t="s">
        <v>193</v>
      </c>
      <c r="BM165" s="144" t="s">
        <v>1115</v>
      </c>
    </row>
    <row r="166" spans="2:65" s="1" customFormat="1">
      <c r="B166" s="33"/>
      <c r="D166" s="146" t="s">
        <v>199</v>
      </c>
      <c r="F166" s="147" t="s">
        <v>234</v>
      </c>
      <c r="I166" s="148"/>
      <c r="L166" s="33"/>
      <c r="M166" s="149"/>
      <c r="T166" s="52"/>
      <c r="AT166" s="18" t="s">
        <v>199</v>
      </c>
      <c r="AU166" s="18" t="s">
        <v>87</v>
      </c>
    </row>
    <row r="167" spans="2:65" s="12" customFormat="1">
      <c r="B167" s="150"/>
      <c r="D167" s="151" t="s">
        <v>201</v>
      </c>
      <c r="E167" s="152" t="s">
        <v>19</v>
      </c>
      <c r="F167" s="153" t="s">
        <v>251</v>
      </c>
      <c r="H167" s="152" t="s">
        <v>19</v>
      </c>
      <c r="I167" s="154"/>
      <c r="L167" s="150"/>
      <c r="M167" s="155"/>
      <c r="T167" s="156"/>
      <c r="AT167" s="152" t="s">
        <v>201</v>
      </c>
      <c r="AU167" s="152" t="s">
        <v>87</v>
      </c>
      <c r="AV167" s="12" t="s">
        <v>81</v>
      </c>
      <c r="AW167" s="12" t="s">
        <v>33</v>
      </c>
      <c r="AX167" s="12" t="s">
        <v>74</v>
      </c>
      <c r="AY167" s="152" t="s">
        <v>187</v>
      </c>
    </row>
    <row r="168" spans="2:65" s="12" customFormat="1">
      <c r="B168" s="150"/>
      <c r="D168" s="151" t="s">
        <v>201</v>
      </c>
      <c r="E168" s="152" t="s">
        <v>19</v>
      </c>
      <c r="F168" s="153" t="s">
        <v>1083</v>
      </c>
      <c r="H168" s="152" t="s">
        <v>19</v>
      </c>
      <c r="I168" s="154"/>
      <c r="L168" s="150"/>
      <c r="M168" s="155"/>
      <c r="T168" s="156"/>
      <c r="AT168" s="152" t="s">
        <v>201</v>
      </c>
      <c r="AU168" s="152" t="s">
        <v>87</v>
      </c>
      <c r="AV168" s="12" t="s">
        <v>81</v>
      </c>
      <c r="AW168" s="12" t="s">
        <v>33</v>
      </c>
      <c r="AX168" s="12" t="s">
        <v>74</v>
      </c>
      <c r="AY168" s="152" t="s">
        <v>187</v>
      </c>
    </row>
    <row r="169" spans="2:65" s="13" customFormat="1">
      <c r="B169" s="157"/>
      <c r="D169" s="151" t="s">
        <v>201</v>
      </c>
      <c r="E169" s="158" t="s">
        <v>19</v>
      </c>
      <c r="F169" s="159" t="s">
        <v>1084</v>
      </c>
      <c r="H169" s="160">
        <v>17.652000000000001</v>
      </c>
      <c r="I169" s="161"/>
      <c r="L169" s="157"/>
      <c r="M169" s="162"/>
      <c r="T169" s="163"/>
      <c r="AT169" s="158" t="s">
        <v>201</v>
      </c>
      <c r="AU169" s="158" t="s">
        <v>87</v>
      </c>
      <c r="AV169" s="13" t="s">
        <v>87</v>
      </c>
      <c r="AW169" s="13" t="s">
        <v>33</v>
      </c>
      <c r="AX169" s="13" t="s">
        <v>74</v>
      </c>
      <c r="AY169" s="158" t="s">
        <v>187</v>
      </c>
    </row>
    <row r="170" spans="2:65" s="13" customFormat="1">
      <c r="B170" s="157"/>
      <c r="D170" s="151" t="s">
        <v>201</v>
      </c>
      <c r="E170" s="158" t="s">
        <v>19</v>
      </c>
      <c r="F170" s="159" t="s">
        <v>1085</v>
      </c>
      <c r="H170" s="160">
        <v>13.044</v>
      </c>
      <c r="I170" s="161"/>
      <c r="L170" s="157"/>
      <c r="M170" s="162"/>
      <c r="T170" s="163"/>
      <c r="AT170" s="158" t="s">
        <v>201</v>
      </c>
      <c r="AU170" s="158" t="s">
        <v>87</v>
      </c>
      <c r="AV170" s="13" t="s">
        <v>87</v>
      </c>
      <c r="AW170" s="13" t="s">
        <v>33</v>
      </c>
      <c r="AX170" s="13" t="s">
        <v>74</v>
      </c>
      <c r="AY170" s="158" t="s">
        <v>187</v>
      </c>
    </row>
    <row r="171" spans="2:65" s="14" customFormat="1">
      <c r="B171" s="164"/>
      <c r="D171" s="151" t="s">
        <v>201</v>
      </c>
      <c r="E171" s="165" t="s">
        <v>19</v>
      </c>
      <c r="F171" s="166" t="s">
        <v>204</v>
      </c>
      <c r="H171" s="167">
        <v>30.696000000000002</v>
      </c>
      <c r="I171" s="168"/>
      <c r="L171" s="164"/>
      <c r="M171" s="169"/>
      <c r="T171" s="170"/>
      <c r="AT171" s="165" t="s">
        <v>201</v>
      </c>
      <c r="AU171" s="165" t="s">
        <v>87</v>
      </c>
      <c r="AV171" s="14" t="s">
        <v>96</v>
      </c>
      <c r="AW171" s="14" t="s">
        <v>33</v>
      </c>
      <c r="AX171" s="14" t="s">
        <v>74</v>
      </c>
      <c r="AY171" s="165" t="s">
        <v>187</v>
      </c>
    </row>
    <row r="172" spans="2:65" s="13" customFormat="1">
      <c r="B172" s="157"/>
      <c r="D172" s="151" t="s">
        <v>201</v>
      </c>
      <c r="E172" s="158" t="s">
        <v>19</v>
      </c>
      <c r="F172" s="159" t="s">
        <v>1116</v>
      </c>
      <c r="H172" s="160">
        <v>-7.7460000000000004</v>
      </c>
      <c r="I172" s="161"/>
      <c r="L172" s="157"/>
      <c r="M172" s="162"/>
      <c r="T172" s="163"/>
      <c r="AT172" s="158" t="s">
        <v>201</v>
      </c>
      <c r="AU172" s="158" t="s">
        <v>87</v>
      </c>
      <c r="AV172" s="13" t="s">
        <v>87</v>
      </c>
      <c r="AW172" s="13" t="s">
        <v>33</v>
      </c>
      <c r="AX172" s="13" t="s">
        <v>74</v>
      </c>
      <c r="AY172" s="158" t="s">
        <v>187</v>
      </c>
    </row>
    <row r="173" spans="2:65" s="14" customFormat="1">
      <c r="B173" s="164"/>
      <c r="D173" s="151" t="s">
        <v>201</v>
      </c>
      <c r="E173" s="165" t="s">
        <v>19</v>
      </c>
      <c r="F173" s="166" t="s">
        <v>204</v>
      </c>
      <c r="H173" s="167">
        <v>-7.7460000000000004</v>
      </c>
      <c r="I173" s="168"/>
      <c r="L173" s="164"/>
      <c r="M173" s="169"/>
      <c r="T173" s="170"/>
      <c r="AT173" s="165" t="s">
        <v>201</v>
      </c>
      <c r="AU173" s="165" t="s">
        <v>87</v>
      </c>
      <c r="AV173" s="14" t="s">
        <v>96</v>
      </c>
      <c r="AW173" s="14" t="s">
        <v>33</v>
      </c>
      <c r="AX173" s="14" t="s">
        <v>74</v>
      </c>
      <c r="AY173" s="165" t="s">
        <v>187</v>
      </c>
    </row>
    <row r="174" spans="2:65" s="15" customFormat="1">
      <c r="B174" s="171"/>
      <c r="D174" s="151" t="s">
        <v>201</v>
      </c>
      <c r="E174" s="172" t="s">
        <v>941</v>
      </c>
      <c r="F174" s="173" t="s">
        <v>207</v>
      </c>
      <c r="H174" s="174">
        <v>22.95</v>
      </c>
      <c r="I174" s="175"/>
      <c r="L174" s="171"/>
      <c r="M174" s="176"/>
      <c r="T174" s="177"/>
      <c r="AT174" s="172" t="s">
        <v>201</v>
      </c>
      <c r="AU174" s="172" t="s">
        <v>87</v>
      </c>
      <c r="AV174" s="15" t="s">
        <v>193</v>
      </c>
      <c r="AW174" s="15" t="s">
        <v>33</v>
      </c>
      <c r="AX174" s="15" t="s">
        <v>81</v>
      </c>
      <c r="AY174" s="172" t="s">
        <v>187</v>
      </c>
    </row>
    <row r="175" spans="2:65" s="11" customFormat="1" ht="22.95" customHeight="1">
      <c r="B175" s="121"/>
      <c r="D175" s="122" t="s">
        <v>73</v>
      </c>
      <c r="E175" s="131" t="s">
        <v>87</v>
      </c>
      <c r="F175" s="131" t="s">
        <v>1117</v>
      </c>
      <c r="I175" s="124"/>
      <c r="J175" s="132">
        <f>BK175</f>
        <v>0</v>
      </c>
      <c r="L175" s="121"/>
      <c r="M175" s="126"/>
      <c r="P175" s="127">
        <f>SUM(P176:P295)</f>
        <v>0</v>
      </c>
      <c r="R175" s="127">
        <f>SUM(R176:R295)</f>
        <v>91.999915998164695</v>
      </c>
      <c r="T175" s="128">
        <f>SUM(T176:T295)</f>
        <v>0</v>
      </c>
      <c r="AR175" s="122" t="s">
        <v>81</v>
      </c>
      <c r="AT175" s="129" t="s">
        <v>73</v>
      </c>
      <c r="AU175" s="129" t="s">
        <v>81</v>
      </c>
      <c r="AY175" s="122" t="s">
        <v>187</v>
      </c>
      <c r="BK175" s="130">
        <f>SUM(BK176:BK295)</f>
        <v>0</v>
      </c>
    </row>
    <row r="176" spans="2:65" s="1" customFormat="1" ht="44.25" customHeight="1">
      <c r="B176" s="33"/>
      <c r="C176" s="133" t="s">
        <v>237</v>
      </c>
      <c r="D176" s="133" t="s">
        <v>189</v>
      </c>
      <c r="E176" s="134" t="s">
        <v>1118</v>
      </c>
      <c r="F176" s="135" t="s">
        <v>1119</v>
      </c>
      <c r="G176" s="136" t="s">
        <v>142</v>
      </c>
      <c r="H176" s="137">
        <v>7.7460000000000004</v>
      </c>
      <c r="I176" s="138"/>
      <c r="J176" s="139">
        <f>ROUND(I176*H176,2)</f>
        <v>0</v>
      </c>
      <c r="K176" s="135" t="s">
        <v>197</v>
      </c>
      <c r="L176" s="33"/>
      <c r="M176" s="140" t="s">
        <v>19</v>
      </c>
      <c r="N176" s="141" t="s">
        <v>46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193</v>
      </c>
      <c r="AT176" s="144" t="s">
        <v>189</v>
      </c>
      <c r="AU176" s="144" t="s">
        <v>87</v>
      </c>
      <c r="AY176" s="18" t="s">
        <v>187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8" t="s">
        <v>87</v>
      </c>
      <c r="BK176" s="145">
        <f>ROUND(I176*H176,2)</f>
        <v>0</v>
      </c>
      <c r="BL176" s="18" t="s">
        <v>193</v>
      </c>
      <c r="BM176" s="144" t="s">
        <v>1120</v>
      </c>
    </row>
    <row r="177" spans="2:65" s="1" customFormat="1">
      <c r="B177" s="33"/>
      <c r="D177" s="146" t="s">
        <v>199</v>
      </c>
      <c r="F177" s="147" t="s">
        <v>1121</v>
      </c>
      <c r="I177" s="148"/>
      <c r="L177" s="33"/>
      <c r="M177" s="149"/>
      <c r="T177" s="52"/>
      <c r="AT177" s="18" t="s">
        <v>199</v>
      </c>
      <c r="AU177" s="18" t="s">
        <v>87</v>
      </c>
    </row>
    <row r="178" spans="2:65" s="12" customFormat="1">
      <c r="B178" s="150"/>
      <c r="D178" s="151" t="s">
        <v>201</v>
      </c>
      <c r="E178" s="152" t="s">
        <v>19</v>
      </c>
      <c r="F178" s="153" t="s">
        <v>251</v>
      </c>
      <c r="H178" s="152" t="s">
        <v>19</v>
      </c>
      <c r="I178" s="154"/>
      <c r="L178" s="150"/>
      <c r="M178" s="155"/>
      <c r="T178" s="156"/>
      <c r="AT178" s="152" t="s">
        <v>201</v>
      </c>
      <c r="AU178" s="152" t="s">
        <v>87</v>
      </c>
      <c r="AV178" s="12" t="s">
        <v>81</v>
      </c>
      <c r="AW178" s="12" t="s">
        <v>33</v>
      </c>
      <c r="AX178" s="12" t="s">
        <v>74</v>
      </c>
      <c r="AY178" s="152" t="s">
        <v>187</v>
      </c>
    </row>
    <row r="179" spans="2:65" s="12" customFormat="1">
      <c r="B179" s="150"/>
      <c r="D179" s="151" t="s">
        <v>201</v>
      </c>
      <c r="E179" s="152" t="s">
        <v>19</v>
      </c>
      <c r="F179" s="153" t="s">
        <v>1083</v>
      </c>
      <c r="H179" s="152" t="s">
        <v>19</v>
      </c>
      <c r="I179" s="154"/>
      <c r="L179" s="150"/>
      <c r="M179" s="155"/>
      <c r="T179" s="156"/>
      <c r="AT179" s="152" t="s">
        <v>201</v>
      </c>
      <c r="AU179" s="152" t="s">
        <v>87</v>
      </c>
      <c r="AV179" s="12" t="s">
        <v>81</v>
      </c>
      <c r="AW179" s="12" t="s">
        <v>33</v>
      </c>
      <c r="AX179" s="12" t="s">
        <v>74</v>
      </c>
      <c r="AY179" s="152" t="s">
        <v>187</v>
      </c>
    </row>
    <row r="180" spans="2:65" s="12" customFormat="1">
      <c r="B180" s="150"/>
      <c r="D180" s="151" t="s">
        <v>201</v>
      </c>
      <c r="E180" s="152" t="s">
        <v>19</v>
      </c>
      <c r="F180" s="153" t="s">
        <v>1091</v>
      </c>
      <c r="H180" s="152" t="s">
        <v>19</v>
      </c>
      <c r="I180" s="154"/>
      <c r="L180" s="150"/>
      <c r="M180" s="155"/>
      <c r="T180" s="156"/>
      <c r="AT180" s="152" t="s">
        <v>201</v>
      </c>
      <c r="AU180" s="152" t="s">
        <v>87</v>
      </c>
      <c r="AV180" s="12" t="s">
        <v>81</v>
      </c>
      <c r="AW180" s="12" t="s">
        <v>33</v>
      </c>
      <c r="AX180" s="12" t="s">
        <v>74</v>
      </c>
      <c r="AY180" s="152" t="s">
        <v>187</v>
      </c>
    </row>
    <row r="181" spans="2:65" s="13" customFormat="1">
      <c r="B181" s="157"/>
      <c r="D181" s="151" t="s">
        <v>201</v>
      </c>
      <c r="E181" s="158" t="s">
        <v>19</v>
      </c>
      <c r="F181" s="159" t="s">
        <v>1122</v>
      </c>
      <c r="H181" s="160">
        <v>7.7460000000000004</v>
      </c>
      <c r="I181" s="161"/>
      <c r="L181" s="157"/>
      <c r="M181" s="162"/>
      <c r="T181" s="163"/>
      <c r="AT181" s="158" t="s">
        <v>201</v>
      </c>
      <c r="AU181" s="158" t="s">
        <v>87</v>
      </c>
      <c r="AV181" s="13" t="s">
        <v>87</v>
      </c>
      <c r="AW181" s="13" t="s">
        <v>33</v>
      </c>
      <c r="AX181" s="13" t="s">
        <v>74</v>
      </c>
      <c r="AY181" s="158" t="s">
        <v>187</v>
      </c>
    </row>
    <row r="182" spans="2:65" s="15" customFormat="1">
      <c r="B182" s="171"/>
      <c r="D182" s="151" t="s">
        <v>201</v>
      </c>
      <c r="E182" s="172" t="s">
        <v>933</v>
      </c>
      <c r="F182" s="173" t="s">
        <v>207</v>
      </c>
      <c r="H182" s="174">
        <v>7.7460000000000004</v>
      </c>
      <c r="I182" s="175"/>
      <c r="L182" s="171"/>
      <c r="M182" s="176"/>
      <c r="T182" s="177"/>
      <c r="AT182" s="172" t="s">
        <v>201</v>
      </c>
      <c r="AU182" s="172" t="s">
        <v>87</v>
      </c>
      <c r="AV182" s="15" t="s">
        <v>193</v>
      </c>
      <c r="AW182" s="15" t="s">
        <v>33</v>
      </c>
      <c r="AX182" s="15" t="s">
        <v>81</v>
      </c>
      <c r="AY182" s="172" t="s">
        <v>187</v>
      </c>
    </row>
    <row r="183" spans="2:65" s="1" customFormat="1" ht="44.25" customHeight="1">
      <c r="B183" s="33"/>
      <c r="C183" s="133" t="s">
        <v>245</v>
      </c>
      <c r="D183" s="133" t="s">
        <v>189</v>
      </c>
      <c r="E183" s="134" t="s">
        <v>1123</v>
      </c>
      <c r="F183" s="135" t="s">
        <v>1124</v>
      </c>
      <c r="G183" s="136" t="s">
        <v>142</v>
      </c>
      <c r="H183" s="137">
        <v>17.48</v>
      </c>
      <c r="I183" s="138"/>
      <c r="J183" s="139">
        <f>ROUND(I183*H183,2)</f>
        <v>0</v>
      </c>
      <c r="K183" s="135" t="s">
        <v>197</v>
      </c>
      <c r="L183" s="33"/>
      <c r="M183" s="140" t="s">
        <v>19</v>
      </c>
      <c r="N183" s="141" t="s">
        <v>46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193</v>
      </c>
      <c r="AT183" s="144" t="s">
        <v>189</v>
      </c>
      <c r="AU183" s="144" t="s">
        <v>87</v>
      </c>
      <c r="AY183" s="18" t="s">
        <v>187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8" t="s">
        <v>87</v>
      </c>
      <c r="BK183" s="145">
        <f>ROUND(I183*H183,2)</f>
        <v>0</v>
      </c>
      <c r="BL183" s="18" t="s">
        <v>193</v>
      </c>
      <c r="BM183" s="144" t="s">
        <v>1125</v>
      </c>
    </row>
    <row r="184" spans="2:65" s="1" customFormat="1">
      <c r="B184" s="33"/>
      <c r="D184" s="146" t="s">
        <v>199</v>
      </c>
      <c r="F184" s="147" t="s">
        <v>1126</v>
      </c>
      <c r="I184" s="148"/>
      <c r="L184" s="33"/>
      <c r="M184" s="149"/>
      <c r="T184" s="52"/>
      <c r="AT184" s="18" t="s">
        <v>199</v>
      </c>
      <c r="AU184" s="18" t="s">
        <v>87</v>
      </c>
    </row>
    <row r="185" spans="2:65" s="12" customFormat="1">
      <c r="B185" s="150"/>
      <c r="D185" s="151" t="s">
        <v>201</v>
      </c>
      <c r="E185" s="152" t="s">
        <v>19</v>
      </c>
      <c r="F185" s="153" t="s">
        <v>251</v>
      </c>
      <c r="H185" s="152" t="s">
        <v>19</v>
      </c>
      <c r="I185" s="154"/>
      <c r="L185" s="150"/>
      <c r="M185" s="155"/>
      <c r="T185" s="156"/>
      <c r="AT185" s="152" t="s">
        <v>201</v>
      </c>
      <c r="AU185" s="152" t="s">
        <v>87</v>
      </c>
      <c r="AV185" s="12" t="s">
        <v>81</v>
      </c>
      <c r="AW185" s="12" t="s">
        <v>33</v>
      </c>
      <c r="AX185" s="12" t="s">
        <v>74</v>
      </c>
      <c r="AY185" s="152" t="s">
        <v>187</v>
      </c>
    </row>
    <row r="186" spans="2:65" s="12" customFormat="1">
      <c r="B186" s="150"/>
      <c r="D186" s="151" t="s">
        <v>201</v>
      </c>
      <c r="E186" s="152" t="s">
        <v>19</v>
      </c>
      <c r="F186" s="153" t="s">
        <v>1127</v>
      </c>
      <c r="H186" s="152" t="s">
        <v>19</v>
      </c>
      <c r="I186" s="154"/>
      <c r="L186" s="150"/>
      <c r="M186" s="155"/>
      <c r="T186" s="156"/>
      <c r="AT186" s="152" t="s">
        <v>201</v>
      </c>
      <c r="AU186" s="152" t="s">
        <v>87</v>
      </c>
      <c r="AV186" s="12" t="s">
        <v>81</v>
      </c>
      <c r="AW186" s="12" t="s">
        <v>33</v>
      </c>
      <c r="AX186" s="12" t="s">
        <v>74</v>
      </c>
      <c r="AY186" s="152" t="s">
        <v>187</v>
      </c>
    </row>
    <row r="187" spans="2:65" s="13" customFormat="1">
      <c r="B187" s="157"/>
      <c r="D187" s="151" t="s">
        <v>201</v>
      </c>
      <c r="E187" s="158" t="s">
        <v>19</v>
      </c>
      <c r="F187" s="159" t="s">
        <v>1128</v>
      </c>
      <c r="H187" s="160">
        <v>17.48</v>
      </c>
      <c r="I187" s="161"/>
      <c r="L187" s="157"/>
      <c r="M187" s="162"/>
      <c r="T187" s="163"/>
      <c r="AT187" s="158" t="s">
        <v>201</v>
      </c>
      <c r="AU187" s="158" t="s">
        <v>87</v>
      </c>
      <c r="AV187" s="13" t="s">
        <v>87</v>
      </c>
      <c r="AW187" s="13" t="s">
        <v>33</v>
      </c>
      <c r="AX187" s="13" t="s">
        <v>74</v>
      </c>
      <c r="AY187" s="158" t="s">
        <v>187</v>
      </c>
    </row>
    <row r="188" spans="2:65" s="15" customFormat="1">
      <c r="B188" s="171"/>
      <c r="D188" s="151" t="s">
        <v>201</v>
      </c>
      <c r="E188" s="172" t="s">
        <v>19</v>
      </c>
      <c r="F188" s="173" t="s">
        <v>207</v>
      </c>
      <c r="H188" s="174">
        <v>17.48</v>
      </c>
      <c r="I188" s="175"/>
      <c r="L188" s="171"/>
      <c r="M188" s="176"/>
      <c r="T188" s="177"/>
      <c r="AT188" s="172" t="s">
        <v>201</v>
      </c>
      <c r="AU188" s="172" t="s">
        <v>87</v>
      </c>
      <c r="AV188" s="15" t="s">
        <v>193</v>
      </c>
      <c r="AW188" s="15" t="s">
        <v>33</v>
      </c>
      <c r="AX188" s="15" t="s">
        <v>81</v>
      </c>
      <c r="AY188" s="172" t="s">
        <v>187</v>
      </c>
    </row>
    <row r="189" spans="2:65" s="1" customFormat="1" ht="37.950000000000003" customHeight="1">
      <c r="B189" s="33"/>
      <c r="C189" s="133" t="s">
        <v>255</v>
      </c>
      <c r="D189" s="133" t="s">
        <v>189</v>
      </c>
      <c r="E189" s="134" t="s">
        <v>1129</v>
      </c>
      <c r="F189" s="135" t="s">
        <v>1130</v>
      </c>
      <c r="G189" s="136" t="s">
        <v>138</v>
      </c>
      <c r="H189" s="137">
        <v>144.73500000000001</v>
      </c>
      <c r="I189" s="138"/>
      <c r="J189" s="139">
        <f>ROUND(I189*H189,2)</f>
        <v>0</v>
      </c>
      <c r="K189" s="135" t="s">
        <v>197</v>
      </c>
      <c r="L189" s="33"/>
      <c r="M189" s="140" t="s">
        <v>19</v>
      </c>
      <c r="N189" s="141" t="s">
        <v>46</v>
      </c>
      <c r="P189" s="142">
        <f>O189*H189</f>
        <v>0</v>
      </c>
      <c r="Q189" s="142">
        <v>1.6694E-4</v>
      </c>
      <c r="R189" s="142">
        <f>Q189*H189</f>
        <v>2.4162060900000001E-2</v>
      </c>
      <c r="S189" s="142">
        <v>0</v>
      </c>
      <c r="T189" s="143">
        <f>S189*H189</f>
        <v>0</v>
      </c>
      <c r="AR189" s="144" t="s">
        <v>193</v>
      </c>
      <c r="AT189" s="144" t="s">
        <v>189</v>
      </c>
      <c r="AU189" s="144" t="s">
        <v>87</v>
      </c>
      <c r="AY189" s="18" t="s">
        <v>187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8" t="s">
        <v>87</v>
      </c>
      <c r="BK189" s="145">
        <f>ROUND(I189*H189,2)</f>
        <v>0</v>
      </c>
      <c r="BL189" s="18" t="s">
        <v>193</v>
      </c>
      <c r="BM189" s="144" t="s">
        <v>1131</v>
      </c>
    </row>
    <row r="190" spans="2:65" s="1" customFormat="1">
      <c r="B190" s="33"/>
      <c r="D190" s="146" t="s">
        <v>199</v>
      </c>
      <c r="F190" s="147" t="s">
        <v>1132</v>
      </c>
      <c r="I190" s="148"/>
      <c r="L190" s="33"/>
      <c r="M190" s="149"/>
      <c r="T190" s="52"/>
      <c r="AT190" s="18" t="s">
        <v>199</v>
      </c>
      <c r="AU190" s="18" t="s">
        <v>87</v>
      </c>
    </row>
    <row r="191" spans="2:65" s="12" customFormat="1">
      <c r="B191" s="150"/>
      <c r="D191" s="151" t="s">
        <v>201</v>
      </c>
      <c r="E191" s="152" t="s">
        <v>19</v>
      </c>
      <c r="F191" s="153" t="s">
        <v>251</v>
      </c>
      <c r="H191" s="152" t="s">
        <v>19</v>
      </c>
      <c r="I191" s="154"/>
      <c r="L191" s="150"/>
      <c r="M191" s="155"/>
      <c r="T191" s="156"/>
      <c r="AT191" s="152" t="s">
        <v>201</v>
      </c>
      <c r="AU191" s="152" t="s">
        <v>87</v>
      </c>
      <c r="AV191" s="12" t="s">
        <v>81</v>
      </c>
      <c r="AW191" s="12" t="s">
        <v>33</v>
      </c>
      <c r="AX191" s="12" t="s">
        <v>74</v>
      </c>
      <c r="AY191" s="152" t="s">
        <v>187</v>
      </c>
    </row>
    <row r="192" spans="2:65" s="12" customFormat="1">
      <c r="B192" s="150"/>
      <c r="D192" s="151" t="s">
        <v>201</v>
      </c>
      <c r="E192" s="152" t="s">
        <v>19</v>
      </c>
      <c r="F192" s="153" t="s">
        <v>1083</v>
      </c>
      <c r="H192" s="152" t="s">
        <v>19</v>
      </c>
      <c r="I192" s="154"/>
      <c r="L192" s="150"/>
      <c r="M192" s="155"/>
      <c r="T192" s="156"/>
      <c r="AT192" s="152" t="s">
        <v>201</v>
      </c>
      <c r="AU192" s="152" t="s">
        <v>87</v>
      </c>
      <c r="AV192" s="12" t="s">
        <v>81</v>
      </c>
      <c r="AW192" s="12" t="s">
        <v>33</v>
      </c>
      <c r="AX192" s="12" t="s">
        <v>74</v>
      </c>
      <c r="AY192" s="152" t="s">
        <v>187</v>
      </c>
    </row>
    <row r="193" spans="2:65" s="12" customFormat="1">
      <c r="B193" s="150"/>
      <c r="D193" s="151" t="s">
        <v>201</v>
      </c>
      <c r="E193" s="152" t="s">
        <v>19</v>
      </c>
      <c r="F193" s="153" t="s">
        <v>1091</v>
      </c>
      <c r="H193" s="152" t="s">
        <v>19</v>
      </c>
      <c r="I193" s="154"/>
      <c r="L193" s="150"/>
      <c r="M193" s="155"/>
      <c r="T193" s="156"/>
      <c r="AT193" s="152" t="s">
        <v>201</v>
      </c>
      <c r="AU193" s="152" t="s">
        <v>87</v>
      </c>
      <c r="AV193" s="12" t="s">
        <v>81</v>
      </c>
      <c r="AW193" s="12" t="s">
        <v>33</v>
      </c>
      <c r="AX193" s="12" t="s">
        <v>74</v>
      </c>
      <c r="AY193" s="152" t="s">
        <v>187</v>
      </c>
    </row>
    <row r="194" spans="2:65" s="13" customFormat="1">
      <c r="B194" s="157"/>
      <c r="D194" s="151" t="s">
        <v>201</v>
      </c>
      <c r="E194" s="158" t="s">
        <v>19</v>
      </c>
      <c r="F194" s="159" t="s">
        <v>1133</v>
      </c>
      <c r="H194" s="160">
        <v>57.335000000000001</v>
      </c>
      <c r="I194" s="161"/>
      <c r="L194" s="157"/>
      <c r="M194" s="162"/>
      <c r="T194" s="163"/>
      <c r="AT194" s="158" t="s">
        <v>201</v>
      </c>
      <c r="AU194" s="158" t="s">
        <v>87</v>
      </c>
      <c r="AV194" s="13" t="s">
        <v>87</v>
      </c>
      <c r="AW194" s="13" t="s">
        <v>33</v>
      </c>
      <c r="AX194" s="13" t="s">
        <v>74</v>
      </c>
      <c r="AY194" s="158" t="s">
        <v>187</v>
      </c>
    </row>
    <row r="195" spans="2:65" s="12" customFormat="1">
      <c r="B195" s="150"/>
      <c r="D195" s="151" t="s">
        <v>201</v>
      </c>
      <c r="E195" s="152" t="s">
        <v>19</v>
      </c>
      <c r="F195" s="153" t="s">
        <v>1134</v>
      </c>
      <c r="H195" s="152" t="s">
        <v>19</v>
      </c>
      <c r="I195" s="154"/>
      <c r="L195" s="150"/>
      <c r="M195" s="155"/>
      <c r="T195" s="156"/>
      <c r="AT195" s="152" t="s">
        <v>201</v>
      </c>
      <c r="AU195" s="152" t="s">
        <v>87</v>
      </c>
      <c r="AV195" s="12" t="s">
        <v>81</v>
      </c>
      <c r="AW195" s="12" t="s">
        <v>33</v>
      </c>
      <c r="AX195" s="12" t="s">
        <v>74</v>
      </c>
      <c r="AY195" s="152" t="s">
        <v>187</v>
      </c>
    </row>
    <row r="196" spans="2:65" s="13" customFormat="1">
      <c r="B196" s="157"/>
      <c r="D196" s="151" t="s">
        <v>201</v>
      </c>
      <c r="E196" s="158" t="s">
        <v>19</v>
      </c>
      <c r="F196" s="159" t="s">
        <v>970</v>
      </c>
      <c r="H196" s="160">
        <v>87.4</v>
      </c>
      <c r="I196" s="161"/>
      <c r="L196" s="157"/>
      <c r="M196" s="162"/>
      <c r="T196" s="163"/>
      <c r="AT196" s="158" t="s">
        <v>201</v>
      </c>
      <c r="AU196" s="158" t="s">
        <v>87</v>
      </c>
      <c r="AV196" s="13" t="s">
        <v>87</v>
      </c>
      <c r="AW196" s="13" t="s">
        <v>33</v>
      </c>
      <c r="AX196" s="13" t="s">
        <v>74</v>
      </c>
      <c r="AY196" s="158" t="s">
        <v>187</v>
      </c>
    </row>
    <row r="197" spans="2:65" s="15" customFormat="1">
      <c r="B197" s="171"/>
      <c r="D197" s="151" t="s">
        <v>201</v>
      </c>
      <c r="E197" s="172" t="s">
        <v>19</v>
      </c>
      <c r="F197" s="173" t="s">
        <v>207</v>
      </c>
      <c r="H197" s="174">
        <v>144.73500000000001</v>
      </c>
      <c r="I197" s="175"/>
      <c r="L197" s="171"/>
      <c r="M197" s="176"/>
      <c r="T197" s="177"/>
      <c r="AT197" s="172" t="s">
        <v>201</v>
      </c>
      <c r="AU197" s="172" t="s">
        <v>87</v>
      </c>
      <c r="AV197" s="15" t="s">
        <v>193</v>
      </c>
      <c r="AW197" s="15" t="s">
        <v>33</v>
      </c>
      <c r="AX197" s="15" t="s">
        <v>81</v>
      </c>
      <c r="AY197" s="172" t="s">
        <v>187</v>
      </c>
    </row>
    <row r="198" spans="2:65" s="1" customFormat="1" ht="24.15" customHeight="1">
      <c r="B198" s="33"/>
      <c r="C198" s="178" t="s">
        <v>262</v>
      </c>
      <c r="D198" s="178" t="s">
        <v>238</v>
      </c>
      <c r="E198" s="179" t="s">
        <v>1135</v>
      </c>
      <c r="F198" s="180" t="s">
        <v>1136</v>
      </c>
      <c r="G198" s="181" t="s">
        <v>138</v>
      </c>
      <c r="H198" s="182">
        <v>171.43899999999999</v>
      </c>
      <c r="I198" s="183"/>
      <c r="J198" s="184">
        <f>ROUND(I198*H198,2)</f>
        <v>0</v>
      </c>
      <c r="K198" s="180" t="s">
        <v>197</v>
      </c>
      <c r="L198" s="185"/>
      <c r="M198" s="186" t="s">
        <v>19</v>
      </c>
      <c r="N198" s="187" t="s">
        <v>46</v>
      </c>
      <c r="P198" s="142">
        <f>O198*H198</f>
        <v>0</v>
      </c>
      <c r="Q198" s="142">
        <v>2.9999999999999997E-4</v>
      </c>
      <c r="R198" s="142">
        <f>Q198*H198</f>
        <v>5.143169999999999E-2</v>
      </c>
      <c r="S198" s="142">
        <v>0</v>
      </c>
      <c r="T198" s="143">
        <f>S198*H198</f>
        <v>0</v>
      </c>
      <c r="AR198" s="144" t="s">
        <v>237</v>
      </c>
      <c r="AT198" s="144" t="s">
        <v>238</v>
      </c>
      <c r="AU198" s="144" t="s">
        <v>87</v>
      </c>
      <c r="AY198" s="18" t="s">
        <v>187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8" t="s">
        <v>87</v>
      </c>
      <c r="BK198" s="145">
        <f>ROUND(I198*H198,2)</f>
        <v>0</v>
      </c>
      <c r="BL198" s="18" t="s">
        <v>193</v>
      </c>
      <c r="BM198" s="144" t="s">
        <v>1137</v>
      </c>
    </row>
    <row r="199" spans="2:65" s="13" customFormat="1">
      <c r="B199" s="157"/>
      <c r="D199" s="151" t="s">
        <v>201</v>
      </c>
      <c r="F199" s="159" t="s">
        <v>1138</v>
      </c>
      <c r="H199" s="160">
        <v>171.43899999999999</v>
      </c>
      <c r="I199" s="161"/>
      <c r="L199" s="157"/>
      <c r="M199" s="162"/>
      <c r="T199" s="163"/>
      <c r="AT199" s="158" t="s">
        <v>201</v>
      </c>
      <c r="AU199" s="158" t="s">
        <v>87</v>
      </c>
      <c r="AV199" s="13" t="s">
        <v>87</v>
      </c>
      <c r="AW199" s="13" t="s">
        <v>4</v>
      </c>
      <c r="AX199" s="13" t="s">
        <v>81</v>
      </c>
      <c r="AY199" s="158" t="s">
        <v>187</v>
      </c>
    </row>
    <row r="200" spans="2:65" s="1" customFormat="1" ht="16.5" customHeight="1">
      <c r="B200" s="33"/>
      <c r="C200" s="133" t="s">
        <v>8</v>
      </c>
      <c r="D200" s="133" t="s">
        <v>189</v>
      </c>
      <c r="E200" s="134" t="s">
        <v>1139</v>
      </c>
      <c r="F200" s="135" t="s">
        <v>1140</v>
      </c>
      <c r="G200" s="136" t="s">
        <v>142</v>
      </c>
      <c r="H200" s="137">
        <v>0.38</v>
      </c>
      <c r="I200" s="138"/>
      <c r="J200" s="139">
        <f>ROUND(I200*H200,2)</f>
        <v>0</v>
      </c>
      <c r="K200" s="135" t="s">
        <v>197</v>
      </c>
      <c r="L200" s="33"/>
      <c r="M200" s="140" t="s">
        <v>19</v>
      </c>
      <c r="N200" s="141" t="s">
        <v>46</v>
      </c>
      <c r="P200" s="142">
        <f>O200*H200</f>
        <v>0</v>
      </c>
      <c r="Q200" s="142">
        <v>1.92</v>
      </c>
      <c r="R200" s="142">
        <f>Q200*H200</f>
        <v>0.72960000000000003</v>
      </c>
      <c r="S200" s="142">
        <v>0</v>
      </c>
      <c r="T200" s="143">
        <f>S200*H200</f>
        <v>0</v>
      </c>
      <c r="AR200" s="144" t="s">
        <v>193</v>
      </c>
      <c r="AT200" s="144" t="s">
        <v>189</v>
      </c>
      <c r="AU200" s="144" t="s">
        <v>87</v>
      </c>
      <c r="AY200" s="18" t="s">
        <v>187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8" t="s">
        <v>87</v>
      </c>
      <c r="BK200" s="145">
        <f>ROUND(I200*H200,2)</f>
        <v>0</v>
      </c>
      <c r="BL200" s="18" t="s">
        <v>193</v>
      </c>
      <c r="BM200" s="144" t="s">
        <v>1141</v>
      </c>
    </row>
    <row r="201" spans="2:65" s="1" customFormat="1">
      <c r="B201" s="33"/>
      <c r="D201" s="146" t="s">
        <v>199</v>
      </c>
      <c r="F201" s="147" t="s">
        <v>1142</v>
      </c>
      <c r="I201" s="148"/>
      <c r="L201" s="33"/>
      <c r="M201" s="149"/>
      <c r="T201" s="52"/>
      <c r="AT201" s="18" t="s">
        <v>199</v>
      </c>
      <c r="AU201" s="18" t="s">
        <v>87</v>
      </c>
    </row>
    <row r="202" spans="2:65" s="12" customFormat="1">
      <c r="B202" s="150"/>
      <c r="D202" s="151" t="s">
        <v>201</v>
      </c>
      <c r="E202" s="152" t="s">
        <v>19</v>
      </c>
      <c r="F202" s="153" t="s">
        <v>251</v>
      </c>
      <c r="H202" s="152" t="s">
        <v>19</v>
      </c>
      <c r="I202" s="154"/>
      <c r="L202" s="150"/>
      <c r="M202" s="155"/>
      <c r="T202" s="156"/>
      <c r="AT202" s="152" t="s">
        <v>201</v>
      </c>
      <c r="AU202" s="152" t="s">
        <v>87</v>
      </c>
      <c r="AV202" s="12" t="s">
        <v>81</v>
      </c>
      <c r="AW202" s="12" t="s">
        <v>33</v>
      </c>
      <c r="AX202" s="12" t="s">
        <v>74</v>
      </c>
      <c r="AY202" s="152" t="s">
        <v>187</v>
      </c>
    </row>
    <row r="203" spans="2:65" s="12" customFormat="1">
      <c r="B203" s="150"/>
      <c r="D203" s="151" t="s">
        <v>201</v>
      </c>
      <c r="E203" s="152" t="s">
        <v>19</v>
      </c>
      <c r="F203" s="153" t="s">
        <v>1083</v>
      </c>
      <c r="H203" s="152" t="s">
        <v>19</v>
      </c>
      <c r="I203" s="154"/>
      <c r="L203" s="150"/>
      <c r="M203" s="155"/>
      <c r="T203" s="156"/>
      <c r="AT203" s="152" t="s">
        <v>201</v>
      </c>
      <c r="AU203" s="152" t="s">
        <v>87</v>
      </c>
      <c r="AV203" s="12" t="s">
        <v>81</v>
      </c>
      <c r="AW203" s="12" t="s">
        <v>33</v>
      </c>
      <c r="AX203" s="12" t="s">
        <v>74</v>
      </c>
      <c r="AY203" s="152" t="s">
        <v>187</v>
      </c>
    </row>
    <row r="204" spans="2:65" s="12" customFormat="1">
      <c r="B204" s="150"/>
      <c r="D204" s="151" t="s">
        <v>201</v>
      </c>
      <c r="E204" s="152" t="s">
        <v>19</v>
      </c>
      <c r="F204" s="153" t="s">
        <v>1091</v>
      </c>
      <c r="H204" s="152" t="s">
        <v>19</v>
      </c>
      <c r="I204" s="154"/>
      <c r="L204" s="150"/>
      <c r="M204" s="155"/>
      <c r="T204" s="156"/>
      <c r="AT204" s="152" t="s">
        <v>201</v>
      </c>
      <c r="AU204" s="152" t="s">
        <v>87</v>
      </c>
      <c r="AV204" s="12" t="s">
        <v>81</v>
      </c>
      <c r="AW204" s="12" t="s">
        <v>33</v>
      </c>
      <c r="AX204" s="12" t="s">
        <v>74</v>
      </c>
      <c r="AY204" s="152" t="s">
        <v>187</v>
      </c>
    </row>
    <row r="205" spans="2:65" s="13" customFormat="1">
      <c r="B205" s="157"/>
      <c r="D205" s="151" t="s">
        <v>201</v>
      </c>
      <c r="E205" s="158" t="s">
        <v>19</v>
      </c>
      <c r="F205" s="159" t="s">
        <v>1143</v>
      </c>
      <c r="H205" s="160">
        <v>0.38</v>
      </c>
      <c r="I205" s="161"/>
      <c r="L205" s="157"/>
      <c r="M205" s="162"/>
      <c r="T205" s="163"/>
      <c r="AT205" s="158" t="s">
        <v>201</v>
      </c>
      <c r="AU205" s="158" t="s">
        <v>87</v>
      </c>
      <c r="AV205" s="13" t="s">
        <v>87</v>
      </c>
      <c r="AW205" s="13" t="s">
        <v>33</v>
      </c>
      <c r="AX205" s="13" t="s">
        <v>74</v>
      </c>
      <c r="AY205" s="158" t="s">
        <v>187</v>
      </c>
    </row>
    <row r="206" spans="2:65" s="15" customFormat="1">
      <c r="B206" s="171"/>
      <c r="D206" s="151" t="s">
        <v>201</v>
      </c>
      <c r="E206" s="172" t="s">
        <v>19</v>
      </c>
      <c r="F206" s="173" t="s">
        <v>207</v>
      </c>
      <c r="H206" s="174">
        <v>0.38</v>
      </c>
      <c r="I206" s="175"/>
      <c r="L206" s="171"/>
      <c r="M206" s="176"/>
      <c r="T206" s="177"/>
      <c r="AT206" s="172" t="s">
        <v>201</v>
      </c>
      <c r="AU206" s="172" t="s">
        <v>87</v>
      </c>
      <c r="AV206" s="15" t="s">
        <v>193</v>
      </c>
      <c r="AW206" s="15" t="s">
        <v>33</v>
      </c>
      <c r="AX206" s="15" t="s">
        <v>81</v>
      </c>
      <c r="AY206" s="172" t="s">
        <v>187</v>
      </c>
    </row>
    <row r="207" spans="2:65" s="1" customFormat="1" ht="24.15" customHeight="1">
      <c r="B207" s="33"/>
      <c r="C207" s="133" t="s">
        <v>283</v>
      </c>
      <c r="D207" s="133" t="s">
        <v>189</v>
      </c>
      <c r="E207" s="134" t="s">
        <v>1144</v>
      </c>
      <c r="F207" s="135" t="s">
        <v>1145</v>
      </c>
      <c r="G207" s="136" t="s">
        <v>384</v>
      </c>
      <c r="H207" s="137">
        <v>18.984999999999999</v>
      </c>
      <c r="I207" s="138"/>
      <c r="J207" s="139">
        <f>ROUND(I207*H207,2)</f>
        <v>0</v>
      </c>
      <c r="K207" s="135" t="s">
        <v>197</v>
      </c>
      <c r="L207" s="33"/>
      <c r="M207" s="140" t="s">
        <v>19</v>
      </c>
      <c r="N207" s="141" t="s">
        <v>46</v>
      </c>
      <c r="P207" s="142">
        <f>O207*H207</f>
        <v>0</v>
      </c>
      <c r="Q207" s="142">
        <v>7.3439999999999996E-4</v>
      </c>
      <c r="R207" s="142">
        <f>Q207*H207</f>
        <v>1.3942583999999999E-2</v>
      </c>
      <c r="S207" s="142">
        <v>0</v>
      </c>
      <c r="T207" s="143">
        <f>S207*H207</f>
        <v>0</v>
      </c>
      <c r="AR207" s="144" t="s">
        <v>193</v>
      </c>
      <c r="AT207" s="144" t="s">
        <v>189</v>
      </c>
      <c r="AU207" s="144" t="s">
        <v>87</v>
      </c>
      <c r="AY207" s="18" t="s">
        <v>187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8" t="s">
        <v>87</v>
      </c>
      <c r="BK207" s="145">
        <f>ROUND(I207*H207,2)</f>
        <v>0</v>
      </c>
      <c r="BL207" s="18" t="s">
        <v>193</v>
      </c>
      <c r="BM207" s="144" t="s">
        <v>1146</v>
      </c>
    </row>
    <row r="208" spans="2:65" s="1" customFormat="1">
      <c r="B208" s="33"/>
      <c r="D208" s="146" t="s">
        <v>199</v>
      </c>
      <c r="F208" s="147" t="s">
        <v>1147</v>
      </c>
      <c r="I208" s="148"/>
      <c r="L208" s="33"/>
      <c r="M208" s="149"/>
      <c r="T208" s="52"/>
      <c r="AT208" s="18" t="s">
        <v>199</v>
      </c>
      <c r="AU208" s="18" t="s">
        <v>87</v>
      </c>
    </row>
    <row r="209" spans="2:65" s="12" customFormat="1">
      <c r="B209" s="150"/>
      <c r="D209" s="151" t="s">
        <v>201</v>
      </c>
      <c r="E209" s="152" t="s">
        <v>19</v>
      </c>
      <c r="F209" s="153" t="s">
        <v>251</v>
      </c>
      <c r="H209" s="152" t="s">
        <v>19</v>
      </c>
      <c r="I209" s="154"/>
      <c r="L209" s="150"/>
      <c r="M209" s="155"/>
      <c r="T209" s="156"/>
      <c r="AT209" s="152" t="s">
        <v>201</v>
      </c>
      <c r="AU209" s="152" t="s">
        <v>87</v>
      </c>
      <c r="AV209" s="12" t="s">
        <v>81</v>
      </c>
      <c r="AW209" s="12" t="s">
        <v>33</v>
      </c>
      <c r="AX209" s="12" t="s">
        <v>74</v>
      </c>
      <c r="AY209" s="152" t="s">
        <v>187</v>
      </c>
    </row>
    <row r="210" spans="2:65" s="12" customFormat="1">
      <c r="B210" s="150"/>
      <c r="D210" s="151" t="s">
        <v>201</v>
      </c>
      <c r="E210" s="152" t="s">
        <v>19</v>
      </c>
      <c r="F210" s="153" t="s">
        <v>1083</v>
      </c>
      <c r="H210" s="152" t="s">
        <v>19</v>
      </c>
      <c r="I210" s="154"/>
      <c r="L210" s="150"/>
      <c r="M210" s="155"/>
      <c r="T210" s="156"/>
      <c r="AT210" s="152" t="s">
        <v>201</v>
      </c>
      <c r="AU210" s="152" t="s">
        <v>87</v>
      </c>
      <c r="AV210" s="12" t="s">
        <v>81</v>
      </c>
      <c r="AW210" s="12" t="s">
        <v>33</v>
      </c>
      <c r="AX210" s="12" t="s">
        <v>74</v>
      </c>
      <c r="AY210" s="152" t="s">
        <v>187</v>
      </c>
    </row>
    <row r="211" spans="2:65" s="12" customFormat="1">
      <c r="B211" s="150"/>
      <c r="D211" s="151" t="s">
        <v>201</v>
      </c>
      <c r="E211" s="152" t="s">
        <v>19</v>
      </c>
      <c r="F211" s="153" t="s">
        <v>1091</v>
      </c>
      <c r="H211" s="152" t="s">
        <v>19</v>
      </c>
      <c r="I211" s="154"/>
      <c r="L211" s="150"/>
      <c r="M211" s="155"/>
      <c r="T211" s="156"/>
      <c r="AT211" s="152" t="s">
        <v>201</v>
      </c>
      <c r="AU211" s="152" t="s">
        <v>87</v>
      </c>
      <c r="AV211" s="12" t="s">
        <v>81</v>
      </c>
      <c r="AW211" s="12" t="s">
        <v>33</v>
      </c>
      <c r="AX211" s="12" t="s">
        <v>74</v>
      </c>
      <c r="AY211" s="152" t="s">
        <v>187</v>
      </c>
    </row>
    <row r="212" spans="2:65" s="13" customFormat="1">
      <c r="B212" s="157"/>
      <c r="D212" s="151" t="s">
        <v>201</v>
      </c>
      <c r="E212" s="158" t="s">
        <v>19</v>
      </c>
      <c r="F212" s="159" t="s">
        <v>1148</v>
      </c>
      <c r="H212" s="160">
        <v>18.984999999999999</v>
      </c>
      <c r="I212" s="161"/>
      <c r="L212" s="157"/>
      <c r="M212" s="162"/>
      <c r="T212" s="163"/>
      <c r="AT212" s="158" t="s">
        <v>201</v>
      </c>
      <c r="AU212" s="158" t="s">
        <v>87</v>
      </c>
      <c r="AV212" s="13" t="s">
        <v>87</v>
      </c>
      <c r="AW212" s="13" t="s">
        <v>33</v>
      </c>
      <c r="AX212" s="13" t="s">
        <v>74</v>
      </c>
      <c r="AY212" s="158" t="s">
        <v>187</v>
      </c>
    </row>
    <row r="213" spans="2:65" s="15" customFormat="1">
      <c r="B213" s="171"/>
      <c r="D213" s="151" t="s">
        <v>201</v>
      </c>
      <c r="E213" s="172" t="s">
        <v>19</v>
      </c>
      <c r="F213" s="173" t="s">
        <v>207</v>
      </c>
      <c r="H213" s="174">
        <v>18.984999999999999</v>
      </c>
      <c r="I213" s="175"/>
      <c r="L213" s="171"/>
      <c r="M213" s="176"/>
      <c r="T213" s="177"/>
      <c r="AT213" s="172" t="s">
        <v>201</v>
      </c>
      <c r="AU213" s="172" t="s">
        <v>87</v>
      </c>
      <c r="AV213" s="15" t="s">
        <v>193</v>
      </c>
      <c r="AW213" s="15" t="s">
        <v>33</v>
      </c>
      <c r="AX213" s="15" t="s">
        <v>81</v>
      </c>
      <c r="AY213" s="172" t="s">
        <v>187</v>
      </c>
    </row>
    <row r="214" spans="2:65" s="1" customFormat="1" ht="24.15" customHeight="1">
      <c r="B214" s="33"/>
      <c r="C214" s="133" t="s">
        <v>295</v>
      </c>
      <c r="D214" s="133" t="s">
        <v>189</v>
      </c>
      <c r="E214" s="134" t="s">
        <v>1149</v>
      </c>
      <c r="F214" s="135" t="s">
        <v>1150</v>
      </c>
      <c r="G214" s="136" t="s">
        <v>384</v>
      </c>
      <c r="H214" s="137">
        <v>76.8</v>
      </c>
      <c r="I214" s="138"/>
      <c r="J214" s="139">
        <f>ROUND(I214*H214,2)</f>
        <v>0</v>
      </c>
      <c r="K214" s="135" t="s">
        <v>197</v>
      </c>
      <c r="L214" s="33"/>
      <c r="M214" s="140" t="s">
        <v>19</v>
      </c>
      <c r="N214" s="141" t="s">
        <v>46</v>
      </c>
      <c r="P214" s="142">
        <f>O214*H214</f>
        <v>0</v>
      </c>
      <c r="Q214" s="142">
        <v>1.1628000000000001E-3</v>
      </c>
      <c r="R214" s="142">
        <f>Q214*H214</f>
        <v>8.930304E-2</v>
      </c>
      <c r="S214" s="142">
        <v>0</v>
      </c>
      <c r="T214" s="143">
        <f>S214*H214</f>
        <v>0</v>
      </c>
      <c r="AR214" s="144" t="s">
        <v>193</v>
      </c>
      <c r="AT214" s="144" t="s">
        <v>189</v>
      </c>
      <c r="AU214" s="144" t="s">
        <v>87</v>
      </c>
      <c r="AY214" s="18" t="s">
        <v>187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8" t="s">
        <v>87</v>
      </c>
      <c r="BK214" s="145">
        <f>ROUND(I214*H214,2)</f>
        <v>0</v>
      </c>
      <c r="BL214" s="18" t="s">
        <v>193</v>
      </c>
      <c r="BM214" s="144" t="s">
        <v>1151</v>
      </c>
    </row>
    <row r="215" spans="2:65" s="1" customFormat="1">
      <c r="B215" s="33"/>
      <c r="D215" s="146" t="s">
        <v>199</v>
      </c>
      <c r="F215" s="147" t="s">
        <v>1152</v>
      </c>
      <c r="I215" s="148"/>
      <c r="L215" s="33"/>
      <c r="M215" s="149"/>
      <c r="T215" s="52"/>
      <c r="AT215" s="18" t="s">
        <v>199</v>
      </c>
      <c r="AU215" s="18" t="s">
        <v>87</v>
      </c>
    </row>
    <row r="216" spans="2:65" s="12" customFormat="1">
      <c r="B216" s="150"/>
      <c r="D216" s="151" t="s">
        <v>201</v>
      </c>
      <c r="E216" s="152" t="s">
        <v>19</v>
      </c>
      <c r="F216" s="153" t="s">
        <v>251</v>
      </c>
      <c r="H216" s="152" t="s">
        <v>19</v>
      </c>
      <c r="I216" s="154"/>
      <c r="L216" s="150"/>
      <c r="M216" s="155"/>
      <c r="T216" s="156"/>
      <c r="AT216" s="152" t="s">
        <v>201</v>
      </c>
      <c r="AU216" s="152" t="s">
        <v>87</v>
      </c>
      <c r="AV216" s="12" t="s">
        <v>81</v>
      </c>
      <c r="AW216" s="12" t="s">
        <v>33</v>
      </c>
      <c r="AX216" s="12" t="s">
        <v>74</v>
      </c>
      <c r="AY216" s="152" t="s">
        <v>187</v>
      </c>
    </row>
    <row r="217" spans="2:65" s="12" customFormat="1">
      <c r="B217" s="150"/>
      <c r="D217" s="151" t="s">
        <v>201</v>
      </c>
      <c r="E217" s="152" t="s">
        <v>19</v>
      </c>
      <c r="F217" s="153" t="s">
        <v>388</v>
      </c>
      <c r="H217" s="152" t="s">
        <v>19</v>
      </c>
      <c r="I217" s="154"/>
      <c r="L217" s="150"/>
      <c r="M217" s="155"/>
      <c r="T217" s="156"/>
      <c r="AT217" s="152" t="s">
        <v>201</v>
      </c>
      <c r="AU217" s="152" t="s">
        <v>87</v>
      </c>
      <c r="AV217" s="12" t="s">
        <v>81</v>
      </c>
      <c r="AW217" s="12" t="s">
        <v>33</v>
      </c>
      <c r="AX217" s="12" t="s">
        <v>74</v>
      </c>
      <c r="AY217" s="152" t="s">
        <v>187</v>
      </c>
    </row>
    <row r="218" spans="2:65" s="13" customFormat="1">
      <c r="B218" s="157"/>
      <c r="D218" s="151" t="s">
        <v>201</v>
      </c>
      <c r="E218" s="158" t="s">
        <v>19</v>
      </c>
      <c r="F218" s="159" t="s">
        <v>1153</v>
      </c>
      <c r="H218" s="160">
        <v>76.8</v>
      </c>
      <c r="I218" s="161"/>
      <c r="L218" s="157"/>
      <c r="M218" s="162"/>
      <c r="T218" s="163"/>
      <c r="AT218" s="158" t="s">
        <v>201</v>
      </c>
      <c r="AU218" s="158" t="s">
        <v>87</v>
      </c>
      <c r="AV218" s="13" t="s">
        <v>87</v>
      </c>
      <c r="AW218" s="13" t="s">
        <v>33</v>
      </c>
      <c r="AX218" s="13" t="s">
        <v>74</v>
      </c>
      <c r="AY218" s="158" t="s">
        <v>187</v>
      </c>
    </row>
    <row r="219" spans="2:65" s="15" customFormat="1">
      <c r="B219" s="171"/>
      <c r="D219" s="151" t="s">
        <v>201</v>
      </c>
      <c r="E219" s="172" t="s">
        <v>19</v>
      </c>
      <c r="F219" s="173" t="s">
        <v>207</v>
      </c>
      <c r="H219" s="174">
        <v>76.8</v>
      </c>
      <c r="I219" s="175"/>
      <c r="L219" s="171"/>
      <c r="M219" s="176"/>
      <c r="T219" s="177"/>
      <c r="AT219" s="172" t="s">
        <v>201</v>
      </c>
      <c r="AU219" s="172" t="s">
        <v>87</v>
      </c>
      <c r="AV219" s="15" t="s">
        <v>193</v>
      </c>
      <c r="AW219" s="15" t="s">
        <v>33</v>
      </c>
      <c r="AX219" s="15" t="s">
        <v>81</v>
      </c>
      <c r="AY219" s="172" t="s">
        <v>187</v>
      </c>
    </row>
    <row r="220" spans="2:65" s="1" customFormat="1" ht="37.950000000000003" customHeight="1">
      <c r="B220" s="33"/>
      <c r="C220" s="133" t="s">
        <v>303</v>
      </c>
      <c r="D220" s="133" t="s">
        <v>189</v>
      </c>
      <c r="E220" s="134" t="s">
        <v>1154</v>
      </c>
      <c r="F220" s="135" t="s">
        <v>1155</v>
      </c>
      <c r="G220" s="136" t="s">
        <v>142</v>
      </c>
      <c r="H220" s="137">
        <v>10.585000000000001</v>
      </c>
      <c r="I220" s="138"/>
      <c r="J220" s="139">
        <f>ROUND(I220*H220,2)</f>
        <v>0</v>
      </c>
      <c r="K220" s="135" t="s">
        <v>197</v>
      </c>
      <c r="L220" s="33"/>
      <c r="M220" s="140" t="s">
        <v>19</v>
      </c>
      <c r="N220" s="141" t="s">
        <v>46</v>
      </c>
      <c r="P220" s="142">
        <f>O220*H220</f>
        <v>0</v>
      </c>
      <c r="Q220" s="142">
        <v>2.16</v>
      </c>
      <c r="R220" s="142">
        <f>Q220*H220</f>
        <v>22.863600000000002</v>
      </c>
      <c r="S220" s="142">
        <v>0</v>
      </c>
      <c r="T220" s="143">
        <f>S220*H220</f>
        <v>0</v>
      </c>
      <c r="AR220" s="144" t="s">
        <v>193</v>
      </c>
      <c r="AT220" s="144" t="s">
        <v>189</v>
      </c>
      <c r="AU220" s="144" t="s">
        <v>87</v>
      </c>
      <c r="AY220" s="18" t="s">
        <v>187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8" t="s">
        <v>87</v>
      </c>
      <c r="BK220" s="145">
        <f>ROUND(I220*H220,2)</f>
        <v>0</v>
      </c>
      <c r="BL220" s="18" t="s">
        <v>193</v>
      </c>
      <c r="BM220" s="144" t="s">
        <v>1156</v>
      </c>
    </row>
    <row r="221" spans="2:65" s="1" customFormat="1">
      <c r="B221" s="33"/>
      <c r="D221" s="146" t="s">
        <v>199</v>
      </c>
      <c r="F221" s="147" t="s">
        <v>1157</v>
      </c>
      <c r="I221" s="148"/>
      <c r="L221" s="33"/>
      <c r="M221" s="149"/>
      <c r="T221" s="52"/>
      <c r="AT221" s="18" t="s">
        <v>199</v>
      </c>
      <c r="AU221" s="18" t="s">
        <v>87</v>
      </c>
    </row>
    <row r="222" spans="2:65" s="12" customFormat="1">
      <c r="B222" s="150"/>
      <c r="D222" s="151" t="s">
        <v>201</v>
      </c>
      <c r="E222" s="152" t="s">
        <v>19</v>
      </c>
      <c r="F222" s="153" t="s">
        <v>1090</v>
      </c>
      <c r="H222" s="152" t="s">
        <v>19</v>
      </c>
      <c r="I222" s="154"/>
      <c r="L222" s="150"/>
      <c r="M222" s="155"/>
      <c r="T222" s="156"/>
      <c r="AT222" s="152" t="s">
        <v>201</v>
      </c>
      <c r="AU222" s="152" t="s">
        <v>87</v>
      </c>
      <c r="AV222" s="12" t="s">
        <v>81</v>
      </c>
      <c r="AW222" s="12" t="s">
        <v>33</v>
      </c>
      <c r="AX222" s="12" t="s">
        <v>74</v>
      </c>
      <c r="AY222" s="152" t="s">
        <v>187</v>
      </c>
    </row>
    <row r="223" spans="2:65" s="12" customFormat="1">
      <c r="B223" s="150"/>
      <c r="D223" s="151" t="s">
        <v>201</v>
      </c>
      <c r="E223" s="152" t="s">
        <v>19</v>
      </c>
      <c r="F223" s="153" t="s">
        <v>1091</v>
      </c>
      <c r="H223" s="152" t="s">
        <v>19</v>
      </c>
      <c r="I223" s="154"/>
      <c r="L223" s="150"/>
      <c r="M223" s="155"/>
      <c r="T223" s="156"/>
      <c r="AT223" s="152" t="s">
        <v>201</v>
      </c>
      <c r="AU223" s="152" t="s">
        <v>87</v>
      </c>
      <c r="AV223" s="12" t="s">
        <v>81</v>
      </c>
      <c r="AW223" s="12" t="s">
        <v>33</v>
      </c>
      <c r="AX223" s="12" t="s">
        <v>74</v>
      </c>
      <c r="AY223" s="152" t="s">
        <v>187</v>
      </c>
    </row>
    <row r="224" spans="2:65" s="13" customFormat="1">
      <c r="B224" s="157"/>
      <c r="D224" s="151" t="s">
        <v>201</v>
      </c>
      <c r="E224" s="158" t="s">
        <v>19</v>
      </c>
      <c r="F224" s="159" t="s">
        <v>1158</v>
      </c>
      <c r="H224" s="160">
        <v>1.016</v>
      </c>
      <c r="I224" s="161"/>
      <c r="L224" s="157"/>
      <c r="M224" s="162"/>
      <c r="T224" s="163"/>
      <c r="AT224" s="158" t="s">
        <v>201</v>
      </c>
      <c r="AU224" s="158" t="s">
        <v>87</v>
      </c>
      <c r="AV224" s="13" t="s">
        <v>87</v>
      </c>
      <c r="AW224" s="13" t="s">
        <v>33</v>
      </c>
      <c r="AX224" s="13" t="s">
        <v>74</v>
      </c>
      <c r="AY224" s="158" t="s">
        <v>187</v>
      </c>
    </row>
    <row r="225" spans="2:65" s="14" customFormat="1">
      <c r="B225" s="164"/>
      <c r="D225" s="151" t="s">
        <v>201</v>
      </c>
      <c r="E225" s="165" t="s">
        <v>19</v>
      </c>
      <c r="F225" s="166" t="s">
        <v>204</v>
      </c>
      <c r="H225" s="167">
        <v>1.016</v>
      </c>
      <c r="I225" s="168"/>
      <c r="L225" s="164"/>
      <c r="M225" s="169"/>
      <c r="T225" s="170"/>
      <c r="AT225" s="165" t="s">
        <v>201</v>
      </c>
      <c r="AU225" s="165" t="s">
        <v>87</v>
      </c>
      <c r="AV225" s="14" t="s">
        <v>96</v>
      </c>
      <c r="AW225" s="14" t="s">
        <v>33</v>
      </c>
      <c r="AX225" s="14" t="s">
        <v>74</v>
      </c>
      <c r="AY225" s="165" t="s">
        <v>187</v>
      </c>
    </row>
    <row r="226" spans="2:65" s="12" customFormat="1">
      <c r="B226" s="150"/>
      <c r="D226" s="151" t="s">
        <v>201</v>
      </c>
      <c r="E226" s="152" t="s">
        <v>19</v>
      </c>
      <c r="F226" s="153" t="s">
        <v>1093</v>
      </c>
      <c r="H226" s="152" t="s">
        <v>19</v>
      </c>
      <c r="I226" s="154"/>
      <c r="L226" s="150"/>
      <c r="M226" s="155"/>
      <c r="T226" s="156"/>
      <c r="AT226" s="152" t="s">
        <v>201</v>
      </c>
      <c r="AU226" s="152" t="s">
        <v>87</v>
      </c>
      <c r="AV226" s="12" t="s">
        <v>81</v>
      </c>
      <c r="AW226" s="12" t="s">
        <v>33</v>
      </c>
      <c r="AX226" s="12" t="s">
        <v>74</v>
      </c>
      <c r="AY226" s="152" t="s">
        <v>187</v>
      </c>
    </row>
    <row r="227" spans="2:65" s="13" customFormat="1">
      <c r="B227" s="157"/>
      <c r="D227" s="151" t="s">
        <v>201</v>
      </c>
      <c r="E227" s="158" t="s">
        <v>19</v>
      </c>
      <c r="F227" s="159" t="s">
        <v>1159</v>
      </c>
      <c r="H227" s="160">
        <v>7.3999999999999996E-2</v>
      </c>
      <c r="I227" s="161"/>
      <c r="L227" s="157"/>
      <c r="M227" s="162"/>
      <c r="T227" s="163"/>
      <c r="AT227" s="158" t="s">
        <v>201</v>
      </c>
      <c r="AU227" s="158" t="s">
        <v>87</v>
      </c>
      <c r="AV227" s="13" t="s">
        <v>87</v>
      </c>
      <c r="AW227" s="13" t="s">
        <v>33</v>
      </c>
      <c r="AX227" s="13" t="s">
        <v>74</v>
      </c>
      <c r="AY227" s="158" t="s">
        <v>187</v>
      </c>
    </row>
    <row r="228" spans="2:65" s="13" customFormat="1">
      <c r="B228" s="157"/>
      <c r="D228" s="151" t="s">
        <v>201</v>
      </c>
      <c r="E228" s="158" t="s">
        <v>19</v>
      </c>
      <c r="F228" s="159" t="s">
        <v>1160</v>
      </c>
      <c r="H228" s="160">
        <v>7.0999999999999994E-2</v>
      </c>
      <c r="I228" s="161"/>
      <c r="L228" s="157"/>
      <c r="M228" s="162"/>
      <c r="T228" s="163"/>
      <c r="AT228" s="158" t="s">
        <v>201</v>
      </c>
      <c r="AU228" s="158" t="s">
        <v>87</v>
      </c>
      <c r="AV228" s="13" t="s">
        <v>87</v>
      </c>
      <c r="AW228" s="13" t="s">
        <v>33</v>
      </c>
      <c r="AX228" s="13" t="s">
        <v>74</v>
      </c>
      <c r="AY228" s="158" t="s">
        <v>187</v>
      </c>
    </row>
    <row r="229" spans="2:65" s="13" customFormat="1">
      <c r="B229" s="157"/>
      <c r="D229" s="151" t="s">
        <v>201</v>
      </c>
      <c r="E229" s="158" t="s">
        <v>19</v>
      </c>
      <c r="F229" s="159" t="s">
        <v>1161</v>
      </c>
      <c r="H229" s="160">
        <v>7.0000000000000007E-2</v>
      </c>
      <c r="I229" s="161"/>
      <c r="L229" s="157"/>
      <c r="M229" s="162"/>
      <c r="T229" s="163"/>
      <c r="AT229" s="158" t="s">
        <v>201</v>
      </c>
      <c r="AU229" s="158" t="s">
        <v>87</v>
      </c>
      <c r="AV229" s="13" t="s">
        <v>87</v>
      </c>
      <c r="AW229" s="13" t="s">
        <v>33</v>
      </c>
      <c r="AX229" s="13" t="s">
        <v>74</v>
      </c>
      <c r="AY229" s="158" t="s">
        <v>187</v>
      </c>
    </row>
    <row r="230" spans="2:65" s="13" customFormat="1">
      <c r="B230" s="157"/>
      <c r="D230" s="151" t="s">
        <v>201</v>
      </c>
      <c r="E230" s="158" t="s">
        <v>19</v>
      </c>
      <c r="F230" s="159" t="s">
        <v>1162</v>
      </c>
      <c r="H230" s="160">
        <v>0.16500000000000001</v>
      </c>
      <c r="I230" s="161"/>
      <c r="L230" s="157"/>
      <c r="M230" s="162"/>
      <c r="T230" s="163"/>
      <c r="AT230" s="158" t="s">
        <v>201</v>
      </c>
      <c r="AU230" s="158" t="s">
        <v>87</v>
      </c>
      <c r="AV230" s="13" t="s">
        <v>87</v>
      </c>
      <c r="AW230" s="13" t="s">
        <v>33</v>
      </c>
      <c r="AX230" s="13" t="s">
        <v>74</v>
      </c>
      <c r="AY230" s="158" t="s">
        <v>187</v>
      </c>
    </row>
    <row r="231" spans="2:65" s="13" customFormat="1">
      <c r="B231" s="157"/>
      <c r="D231" s="151" t="s">
        <v>201</v>
      </c>
      <c r="E231" s="158" t="s">
        <v>19</v>
      </c>
      <c r="F231" s="159" t="s">
        <v>1162</v>
      </c>
      <c r="H231" s="160">
        <v>0.16500000000000001</v>
      </c>
      <c r="I231" s="161"/>
      <c r="L231" s="157"/>
      <c r="M231" s="162"/>
      <c r="T231" s="163"/>
      <c r="AT231" s="158" t="s">
        <v>201</v>
      </c>
      <c r="AU231" s="158" t="s">
        <v>87</v>
      </c>
      <c r="AV231" s="13" t="s">
        <v>87</v>
      </c>
      <c r="AW231" s="13" t="s">
        <v>33</v>
      </c>
      <c r="AX231" s="13" t="s">
        <v>74</v>
      </c>
      <c r="AY231" s="158" t="s">
        <v>187</v>
      </c>
    </row>
    <row r="232" spans="2:65" s="13" customFormat="1">
      <c r="B232" s="157"/>
      <c r="D232" s="151" t="s">
        <v>201</v>
      </c>
      <c r="E232" s="158" t="s">
        <v>19</v>
      </c>
      <c r="F232" s="159" t="s">
        <v>1162</v>
      </c>
      <c r="H232" s="160">
        <v>0.16500000000000001</v>
      </c>
      <c r="I232" s="161"/>
      <c r="L232" s="157"/>
      <c r="M232" s="162"/>
      <c r="T232" s="163"/>
      <c r="AT232" s="158" t="s">
        <v>201</v>
      </c>
      <c r="AU232" s="158" t="s">
        <v>87</v>
      </c>
      <c r="AV232" s="13" t="s">
        <v>87</v>
      </c>
      <c r="AW232" s="13" t="s">
        <v>33</v>
      </c>
      <c r="AX232" s="13" t="s">
        <v>74</v>
      </c>
      <c r="AY232" s="158" t="s">
        <v>187</v>
      </c>
    </row>
    <row r="233" spans="2:65" s="13" customFormat="1">
      <c r="B233" s="157"/>
      <c r="D233" s="151" t="s">
        <v>201</v>
      </c>
      <c r="E233" s="158" t="s">
        <v>19</v>
      </c>
      <c r="F233" s="159" t="s">
        <v>1162</v>
      </c>
      <c r="H233" s="160">
        <v>0.16500000000000001</v>
      </c>
      <c r="I233" s="161"/>
      <c r="L233" s="157"/>
      <c r="M233" s="162"/>
      <c r="T233" s="163"/>
      <c r="AT233" s="158" t="s">
        <v>201</v>
      </c>
      <c r="AU233" s="158" t="s">
        <v>87</v>
      </c>
      <c r="AV233" s="13" t="s">
        <v>87</v>
      </c>
      <c r="AW233" s="13" t="s">
        <v>33</v>
      </c>
      <c r="AX233" s="13" t="s">
        <v>74</v>
      </c>
      <c r="AY233" s="158" t="s">
        <v>187</v>
      </c>
    </row>
    <row r="234" spans="2:65" s="14" customFormat="1">
      <c r="B234" s="164"/>
      <c r="D234" s="151" t="s">
        <v>201</v>
      </c>
      <c r="E234" s="165" t="s">
        <v>19</v>
      </c>
      <c r="F234" s="166" t="s">
        <v>204</v>
      </c>
      <c r="H234" s="167">
        <v>0.875</v>
      </c>
      <c r="I234" s="168"/>
      <c r="L234" s="164"/>
      <c r="M234" s="169"/>
      <c r="T234" s="170"/>
      <c r="AT234" s="165" t="s">
        <v>201</v>
      </c>
      <c r="AU234" s="165" t="s">
        <v>87</v>
      </c>
      <c r="AV234" s="14" t="s">
        <v>96</v>
      </c>
      <c r="AW234" s="14" t="s">
        <v>33</v>
      </c>
      <c r="AX234" s="14" t="s">
        <v>74</v>
      </c>
      <c r="AY234" s="165" t="s">
        <v>187</v>
      </c>
    </row>
    <row r="235" spans="2:65" s="12" customFormat="1">
      <c r="B235" s="150"/>
      <c r="D235" s="151" t="s">
        <v>201</v>
      </c>
      <c r="E235" s="152" t="s">
        <v>19</v>
      </c>
      <c r="F235" s="153" t="s">
        <v>251</v>
      </c>
      <c r="H235" s="152" t="s">
        <v>19</v>
      </c>
      <c r="I235" s="154"/>
      <c r="L235" s="150"/>
      <c r="M235" s="155"/>
      <c r="T235" s="156"/>
      <c r="AT235" s="152" t="s">
        <v>201</v>
      </c>
      <c r="AU235" s="152" t="s">
        <v>87</v>
      </c>
      <c r="AV235" s="12" t="s">
        <v>81</v>
      </c>
      <c r="AW235" s="12" t="s">
        <v>33</v>
      </c>
      <c r="AX235" s="12" t="s">
        <v>74</v>
      </c>
      <c r="AY235" s="152" t="s">
        <v>187</v>
      </c>
    </row>
    <row r="236" spans="2:65" s="12" customFormat="1">
      <c r="B236" s="150"/>
      <c r="D236" s="151" t="s">
        <v>201</v>
      </c>
      <c r="E236" s="152" t="s">
        <v>19</v>
      </c>
      <c r="F236" s="153" t="s">
        <v>1091</v>
      </c>
      <c r="H236" s="152" t="s">
        <v>19</v>
      </c>
      <c r="I236" s="154"/>
      <c r="L236" s="150"/>
      <c r="M236" s="155"/>
      <c r="T236" s="156"/>
      <c r="AT236" s="152" t="s">
        <v>201</v>
      </c>
      <c r="AU236" s="152" t="s">
        <v>87</v>
      </c>
      <c r="AV236" s="12" t="s">
        <v>81</v>
      </c>
      <c r="AW236" s="12" t="s">
        <v>33</v>
      </c>
      <c r="AX236" s="12" t="s">
        <v>74</v>
      </c>
      <c r="AY236" s="152" t="s">
        <v>187</v>
      </c>
    </row>
    <row r="237" spans="2:65" s="13" customFormat="1">
      <c r="B237" s="157"/>
      <c r="D237" s="151" t="s">
        <v>201</v>
      </c>
      <c r="E237" s="158" t="s">
        <v>19</v>
      </c>
      <c r="F237" s="159" t="s">
        <v>1163</v>
      </c>
      <c r="H237" s="160">
        <v>8.6940000000000008</v>
      </c>
      <c r="I237" s="161"/>
      <c r="L237" s="157"/>
      <c r="M237" s="162"/>
      <c r="T237" s="163"/>
      <c r="AT237" s="158" t="s">
        <v>201</v>
      </c>
      <c r="AU237" s="158" t="s">
        <v>87</v>
      </c>
      <c r="AV237" s="13" t="s">
        <v>87</v>
      </c>
      <c r="AW237" s="13" t="s">
        <v>33</v>
      </c>
      <c r="AX237" s="13" t="s">
        <v>74</v>
      </c>
      <c r="AY237" s="158" t="s">
        <v>187</v>
      </c>
    </row>
    <row r="238" spans="2:65" s="14" customFormat="1">
      <c r="B238" s="164"/>
      <c r="D238" s="151" t="s">
        <v>201</v>
      </c>
      <c r="E238" s="165" t="s">
        <v>19</v>
      </c>
      <c r="F238" s="166" t="s">
        <v>204</v>
      </c>
      <c r="H238" s="167">
        <v>8.6940000000000008</v>
      </c>
      <c r="I238" s="168"/>
      <c r="L238" s="164"/>
      <c r="M238" s="169"/>
      <c r="T238" s="170"/>
      <c r="AT238" s="165" t="s">
        <v>201</v>
      </c>
      <c r="AU238" s="165" t="s">
        <v>87</v>
      </c>
      <c r="AV238" s="14" t="s">
        <v>96</v>
      </c>
      <c r="AW238" s="14" t="s">
        <v>33</v>
      </c>
      <c r="AX238" s="14" t="s">
        <v>74</v>
      </c>
      <c r="AY238" s="165" t="s">
        <v>187</v>
      </c>
    </row>
    <row r="239" spans="2:65" s="15" customFormat="1">
      <c r="B239" s="171"/>
      <c r="D239" s="151" t="s">
        <v>201</v>
      </c>
      <c r="E239" s="172" t="s">
        <v>19</v>
      </c>
      <c r="F239" s="173" t="s">
        <v>207</v>
      </c>
      <c r="H239" s="174">
        <v>10.585000000000001</v>
      </c>
      <c r="I239" s="175"/>
      <c r="L239" s="171"/>
      <c r="M239" s="176"/>
      <c r="T239" s="177"/>
      <c r="AT239" s="172" t="s">
        <v>201</v>
      </c>
      <c r="AU239" s="172" t="s">
        <v>87</v>
      </c>
      <c r="AV239" s="15" t="s">
        <v>193</v>
      </c>
      <c r="AW239" s="15" t="s">
        <v>33</v>
      </c>
      <c r="AX239" s="15" t="s">
        <v>81</v>
      </c>
      <c r="AY239" s="172" t="s">
        <v>187</v>
      </c>
    </row>
    <row r="240" spans="2:65" s="1" customFormat="1" ht="33" customHeight="1">
      <c r="B240" s="33"/>
      <c r="C240" s="133" t="s">
        <v>320</v>
      </c>
      <c r="D240" s="133" t="s">
        <v>189</v>
      </c>
      <c r="E240" s="134" t="s">
        <v>1164</v>
      </c>
      <c r="F240" s="135" t="s">
        <v>1165</v>
      </c>
      <c r="G240" s="136" t="s">
        <v>142</v>
      </c>
      <c r="H240" s="137">
        <v>8.6940000000000008</v>
      </c>
      <c r="I240" s="138"/>
      <c r="J240" s="139">
        <f>ROUND(I240*H240,2)</f>
        <v>0</v>
      </c>
      <c r="K240" s="135" t="s">
        <v>197</v>
      </c>
      <c r="L240" s="33"/>
      <c r="M240" s="140" t="s">
        <v>19</v>
      </c>
      <c r="N240" s="141" t="s">
        <v>46</v>
      </c>
      <c r="P240" s="142">
        <f>O240*H240</f>
        <v>0</v>
      </c>
      <c r="Q240" s="142">
        <v>2.3010222040000001</v>
      </c>
      <c r="R240" s="142">
        <f>Q240*H240</f>
        <v>20.005087041576004</v>
      </c>
      <c r="S240" s="142">
        <v>0</v>
      </c>
      <c r="T240" s="143">
        <f>S240*H240</f>
        <v>0</v>
      </c>
      <c r="AR240" s="144" t="s">
        <v>193</v>
      </c>
      <c r="AT240" s="144" t="s">
        <v>189</v>
      </c>
      <c r="AU240" s="144" t="s">
        <v>87</v>
      </c>
      <c r="AY240" s="18" t="s">
        <v>187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8" t="s">
        <v>87</v>
      </c>
      <c r="BK240" s="145">
        <f>ROUND(I240*H240,2)</f>
        <v>0</v>
      </c>
      <c r="BL240" s="18" t="s">
        <v>193</v>
      </c>
      <c r="BM240" s="144" t="s">
        <v>1166</v>
      </c>
    </row>
    <row r="241" spans="2:65" s="1" customFormat="1">
      <c r="B241" s="33"/>
      <c r="D241" s="146" t="s">
        <v>199</v>
      </c>
      <c r="F241" s="147" t="s">
        <v>1167</v>
      </c>
      <c r="I241" s="148"/>
      <c r="L241" s="33"/>
      <c r="M241" s="149"/>
      <c r="T241" s="52"/>
      <c r="AT241" s="18" t="s">
        <v>199</v>
      </c>
      <c r="AU241" s="18" t="s">
        <v>87</v>
      </c>
    </row>
    <row r="242" spans="2:65" s="12" customFormat="1">
      <c r="B242" s="150"/>
      <c r="D242" s="151" t="s">
        <v>201</v>
      </c>
      <c r="E242" s="152" t="s">
        <v>19</v>
      </c>
      <c r="F242" s="153" t="s">
        <v>251</v>
      </c>
      <c r="H242" s="152" t="s">
        <v>19</v>
      </c>
      <c r="I242" s="154"/>
      <c r="L242" s="150"/>
      <c r="M242" s="155"/>
      <c r="T242" s="156"/>
      <c r="AT242" s="152" t="s">
        <v>201</v>
      </c>
      <c r="AU242" s="152" t="s">
        <v>87</v>
      </c>
      <c r="AV242" s="12" t="s">
        <v>81</v>
      </c>
      <c r="AW242" s="12" t="s">
        <v>33</v>
      </c>
      <c r="AX242" s="12" t="s">
        <v>74</v>
      </c>
      <c r="AY242" s="152" t="s">
        <v>187</v>
      </c>
    </row>
    <row r="243" spans="2:65" s="12" customFormat="1">
      <c r="B243" s="150"/>
      <c r="D243" s="151" t="s">
        <v>201</v>
      </c>
      <c r="E243" s="152" t="s">
        <v>19</v>
      </c>
      <c r="F243" s="153" t="s">
        <v>1168</v>
      </c>
      <c r="H243" s="152" t="s">
        <v>19</v>
      </c>
      <c r="I243" s="154"/>
      <c r="L243" s="150"/>
      <c r="M243" s="155"/>
      <c r="T243" s="156"/>
      <c r="AT243" s="152" t="s">
        <v>201</v>
      </c>
      <c r="AU243" s="152" t="s">
        <v>87</v>
      </c>
      <c r="AV243" s="12" t="s">
        <v>81</v>
      </c>
      <c r="AW243" s="12" t="s">
        <v>33</v>
      </c>
      <c r="AX243" s="12" t="s">
        <v>74</v>
      </c>
      <c r="AY243" s="152" t="s">
        <v>187</v>
      </c>
    </row>
    <row r="244" spans="2:65" s="12" customFormat="1">
      <c r="B244" s="150"/>
      <c r="D244" s="151" t="s">
        <v>201</v>
      </c>
      <c r="E244" s="152" t="s">
        <v>19</v>
      </c>
      <c r="F244" s="153" t="s">
        <v>1091</v>
      </c>
      <c r="H244" s="152" t="s">
        <v>19</v>
      </c>
      <c r="I244" s="154"/>
      <c r="L244" s="150"/>
      <c r="M244" s="155"/>
      <c r="T244" s="156"/>
      <c r="AT244" s="152" t="s">
        <v>201</v>
      </c>
      <c r="AU244" s="152" t="s">
        <v>87</v>
      </c>
      <c r="AV244" s="12" t="s">
        <v>81</v>
      </c>
      <c r="AW244" s="12" t="s">
        <v>33</v>
      </c>
      <c r="AX244" s="12" t="s">
        <v>74</v>
      </c>
      <c r="AY244" s="152" t="s">
        <v>187</v>
      </c>
    </row>
    <row r="245" spans="2:65" s="13" customFormat="1">
      <c r="B245" s="157"/>
      <c r="D245" s="151" t="s">
        <v>201</v>
      </c>
      <c r="E245" s="158" t="s">
        <v>19</v>
      </c>
      <c r="F245" s="159" t="s">
        <v>1163</v>
      </c>
      <c r="H245" s="160">
        <v>8.6940000000000008</v>
      </c>
      <c r="I245" s="161"/>
      <c r="L245" s="157"/>
      <c r="M245" s="162"/>
      <c r="T245" s="163"/>
      <c r="AT245" s="158" t="s">
        <v>201</v>
      </c>
      <c r="AU245" s="158" t="s">
        <v>87</v>
      </c>
      <c r="AV245" s="13" t="s">
        <v>87</v>
      </c>
      <c r="AW245" s="13" t="s">
        <v>33</v>
      </c>
      <c r="AX245" s="13" t="s">
        <v>74</v>
      </c>
      <c r="AY245" s="158" t="s">
        <v>187</v>
      </c>
    </row>
    <row r="246" spans="2:65" s="15" customFormat="1">
      <c r="B246" s="171"/>
      <c r="D246" s="151" t="s">
        <v>201</v>
      </c>
      <c r="E246" s="172" t="s">
        <v>962</v>
      </c>
      <c r="F246" s="173" t="s">
        <v>207</v>
      </c>
      <c r="H246" s="174">
        <v>8.6940000000000008</v>
      </c>
      <c r="I246" s="175"/>
      <c r="L246" s="171"/>
      <c r="M246" s="176"/>
      <c r="T246" s="177"/>
      <c r="AT246" s="172" t="s">
        <v>201</v>
      </c>
      <c r="AU246" s="172" t="s">
        <v>87</v>
      </c>
      <c r="AV246" s="15" t="s">
        <v>193</v>
      </c>
      <c r="AW246" s="15" t="s">
        <v>33</v>
      </c>
      <c r="AX246" s="15" t="s">
        <v>81</v>
      </c>
      <c r="AY246" s="172" t="s">
        <v>187</v>
      </c>
    </row>
    <row r="247" spans="2:65" s="1" customFormat="1" ht="16.5" customHeight="1">
      <c r="B247" s="33"/>
      <c r="C247" s="133" t="s">
        <v>327</v>
      </c>
      <c r="D247" s="133" t="s">
        <v>189</v>
      </c>
      <c r="E247" s="134" t="s">
        <v>1169</v>
      </c>
      <c r="F247" s="135" t="s">
        <v>1170</v>
      </c>
      <c r="G247" s="136" t="s">
        <v>138</v>
      </c>
      <c r="H247" s="137">
        <v>4.2030000000000003</v>
      </c>
      <c r="I247" s="138"/>
      <c r="J247" s="139">
        <f>ROUND(I247*H247,2)</f>
        <v>0</v>
      </c>
      <c r="K247" s="135" t="s">
        <v>197</v>
      </c>
      <c r="L247" s="33"/>
      <c r="M247" s="140" t="s">
        <v>19</v>
      </c>
      <c r="N247" s="141" t="s">
        <v>46</v>
      </c>
      <c r="P247" s="142">
        <f>O247*H247</f>
        <v>0</v>
      </c>
      <c r="Q247" s="142">
        <v>2.944E-3</v>
      </c>
      <c r="R247" s="142">
        <f>Q247*H247</f>
        <v>1.2373632000000001E-2</v>
      </c>
      <c r="S247" s="142">
        <v>0</v>
      </c>
      <c r="T247" s="143">
        <f>S247*H247</f>
        <v>0</v>
      </c>
      <c r="AR247" s="144" t="s">
        <v>193</v>
      </c>
      <c r="AT247" s="144" t="s">
        <v>189</v>
      </c>
      <c r="AU247" s="144" t="s">
        <v>87</v>
      </c>
      <c r="AY247" s="18" t="s">
        <v>187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8" t="s">
        <v>87</v>
      </c>
      <c r="BK247" s="145">
        <f>ROUND(I247*H247,2)</f>
        <v>0</v>
      </c>
      <c r="BL247" s="18" t="s">
        <v>193</v>
      </c>
      <c r="BM247" s="144" t="s">
        <v>1171</v>
      </c>
    </row>
    <row r="248" spans="2:65" s="1" customFormat="1">
      <c r="B248" s="33"/>
      <c r="D248" s="146" t="s">
        <v>199</v>
      </c>
      <c r="F248" s="147" t="s">
        <v>1172</v>
      </c>
      <c r="I248" s="148"/>
      <c r="L248" s="33"/>
      <c r="M248" s="149"/>
      <c r="T248" s="52"/>
      <c r="AT248" s="18" t="s">
        <v>199</v>
      </c>
      <c r="AU248" s="18" t="s">
        <v>87</v>
      </c>
    </row>
    <row r="249" spans="2:65" s="12" customFormat="1">
      <c r="B249" s="150"/>
      <c r="D249" s="151" t="s">
        <v>201</v>
      </c>
      <c r="E249" s="152" t="s">
        <v>19</v>
      </c>
      <c r="F249" s="153" t="s">
        <v>251</v>
      </c>
      <c r="H249" s="152" t="s">
        <v>19</v>
      </c>
      <c r="I249" s="154"/>
      <c r="L249" s="150"/>
      <c r="M249" s="155"/>
      <c r="T249" s="156"/>
      <c r="AT249" s="152" t="s">
        <v>201</v>
      </c>
      <c r="AU249" s="152" t="s">
        <v>87</v>
      </c>
      <c r="AV249" s="12" t="s">
        <v>81</v>
      </c>
      <c r="AW249" s="12" t="s">
        <v>33</v>
      </c>
      <c r="AX249" s="12" t="s">
        <v>74</v>
      </c>
      <c r="AY249" s="152" t="s">
        <v>187</v>
      </c>
    </row>
    <row r="250" spans="2:65" s="12" customFormat="1">
      <c r="B250" s="150"/>
      <c r="D250" s="151" t="s">
        <v>201</v>
      </c>
      <c r="E250" s="152" t="s">
        <v>19</v>
      </c>
      <c r="F250" s="153" t="s">
        <v>1168</v>
      </c>
      <c r="H250" s="152" t="s">
        <v>19</v>
      </c>
      <c r="I250" s="154"/>
      <c r="L250" s="150"/>
      <c r="M250" s="155"/>
      <c r="T250" s="156"/>
      <c r="AT250" s="152" t="s">
        <v>201</v>
      </c>
      <c r="AU250" s="152" t="s">
        <v>87</v>
      </c>
      <c r="AV250" s="12" t="s">
        <v>81</v>
      </c>
      <c r="AW250" s="12" t="s">
        <v>33</v>
      </c>
      <c r="AX250" s="12" t="s">
        <v>74</v>
      </c>
      <c r="AY250" s="152" t="s">
        <v>187</v>
      </c>
    </row>
    <row r="251" spans="2:65" s="12" customFormat="1">
      <c r="B251" s="150"/>
      <c r="D251" s="151" t="s">
        <v>201</v>
      </c>
      <c r="E251" s="152" t="s">
        <v>19</v>
      </c>
      <c r="F251" s="153" t="s">
        <v>1091</v>
      </c>
      <c r="H251" s="152" t="s">
        <v>19</v>
      </c>
      <c r="I251" s="154"/>
      <c r="L251" s="150"/>
      <c r="M251" s="155"/>
      <c r="T251" s="156"/>
      <c r="AT251" s="152" t="s">
        <v>201</v>
      </c>
      <c r="AU251" s="152" t="s">
        <v>87</v>
      </c>
      <c r="AV251" s="12" t="s">
        <v>81</v>
      </c>
      <c r="AW251" s="12" t="s">
        <v>33</v>
      </c>
      <c r="AX251" s="12" t="s">
        <v>74</v>
      </c>
      <c r="AY251" s="152" t="s">
        <v>187</v>
      </c>
    </row>
    <row r="252" spans="2:65" s="13" customFormat="1">
      <c r="B252" s="157"/>
      <c r="D252" s="151" t="s">
        <v>201</v>
      </c>
      <c r="E252" s="158" t="s">
        <v>19</v>
      </c>
      <c r="F252" s="159" t="s">
        <v>1173</v>
      </c>
      <c r="H252" s="160">
        <v>4.2030000000000003</v>
      </c>
      <c r="I252" s="161"/>
      <c r="L252" s="157"/>
      <c r="M252" s="162"/>
      <c r="T252" s="163"/>
      <c r="AT252" s="158" t="s">
        <v>201</v>
      </c>
      <c r="AU252" s="158" t="s">
        <v>87</v>
      </c>
      <c r="AV252" s="13" t="s">
        <v>87</v>
      </c>
      <c r="AW252" s="13" t="s">
        <v>33</v>
      </c>
      <c r="AX252" s="13" t="s">
        <v>74</v>
      </c>
      <c r="AY252" s="158" t="s">
        <v>187</v>
      </c>
    </row>
    <row r="253" spans="2:65" s="15" customFormat="1">
      <c r="B253" s="171"/>
      <c r="D253" s="151" t="s">
        <v>201</v>
      </c>
      <c r="E253" s="172" t="s">
        <v>19</v>
      </c>
      <c r="F253" s="173" t="s">
        <v>207</v>
      </c>
      <c r="H253" s="174">
        <v>4.2030000000000003</v>
      </c>
      <c r="I253" s="175"/>
      <c r="L253" s="171"/>
      <c r="M253" s="176"/>
      <c r="T253" s="177"/>
      <c r="AT253" s="172" t="s">
        <v>201</v>
      </c>
      <c r="AU253" s="172" t="s">
        <v>87</v>
      </c>
      <c r="AV253" s="15" t="s">
        <v>193</v>
      </c>
      <c r="AW253" s="15" t="s">
        <v>33</v>
      </c>
      <c r="AX253" s="15" t="s">
        <v>81</v>
      </c>
      <c r="AY253" s="172" t="s">
        <v>187</v>
      </c>
    </row>
    <row r="254" spans="2:65" s="1" customFormat="1" ht="16.5" customHeight="1">
      <c r="B254" s="33"/>
      <c r="C254" s="133" t="s">
        <v>332</v>
      </c>
      <c r="D254" s="133" t="s">
        <v>189</v>
      </c>
      <c r="E254" s="134" t="s">
        <v>1174</v>
      </c>
      <c r="F254" s="135" t="s">
        <v>1175</v>
      </c>
      <c r="G254" s="136" t="s">
        <v>138</v>
      </c>
      <c r="H254" s="137">
        <v>4.2030000000000003</v>
      </c>
      <c r="I254" s="138"/>
      <c r="J254" s="139">
        <f>ROUND(I254*H254,2)</f>
        <v>0</v>
      </c>
      <c r="K254" s="135" t="s">
        <v>197</v>
      </c>
      <c r="L254" s="33"/>
      <c r="M254" s="140" t="s">
        <v>19</v>
      </c>
      <c r="N254" s="141" t="s">
        <v>46</v>
      </c>
      <c r="P254" s="142">
        <f>O254*H254</f>
        <v>0</v>
      </c>
      <c r="Q254" s="142">
        <v>0</v>
      </c>
      <c r="R254" s="142">
        <f>Q254*H254</f>
        <v>0</v>
      </c>
      <c r="S254" s="142">
        <v>0</v>
      </c>
      <c r="T254" s="143">
        <f>S254*H254</f>
        <v>0</v>
      </c>
      <c r="AR254" s="144" t="s">
        <v>193</v>
      </c>
      <c r="AT254" s="144" t="s">
        <v>189</v>
      </c>
      <c r="AU254" s="144" t="s">
        <v>87</v>
      </c>
      <c r="AY254" s="18" t="s">
        <v>187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8" t="s">
        <v>87</v>
      </c>
      <c r="BK254" s="145">
        <f>ROUND(I254*H254,2)</f>
        <v>0</v>
      </c>
      <c r="BL254" s="18" t="s">
        <v>193</v>
      </c>
      <c r="BM254" s="144" t="s">
        <v>1176</v>
      </c>
    </row>
    <row r="255" spans="2:65" s="1" customFormat="1">
      <c r="B255" s="33"/>
      <c r="D255" s="146" t="s">
        <v>199</v>
      </c>
      <c r="F255" s="147" t="s">
        <v>1177</v>
      </c>
      <c r="I255" s="148"/>
      <c r="L255" s="33"/>
      <c r="M255" s="149"/>
      <c r="T255" s="52"/>
      <c r="AT255" s="18" t="s">
        <v>199</v>
      </c>
      <c r="AU255" s="18" t="s">
        <v>87</v>
      </c>
    </row>
    <row r="256" spans="2:65" s="1" customFormat="1" ht="24.15" customHeight="1">
      <c r="B256" s="33"/>
      <c r="C256" s="133" t="s">
        <v>338</v>
      </c>
      <c r="D256" s="133" t="s">
        <v>189</v>
      </c>
      <c r="E256" s="134" t="s">
        <v>1178</v>
      </c>
      <c r="F256" s="135" t="s">
        <v>1179</v>
      </c>
      <c r="G256" s="136" t="s">
        <v>241</v>
      </c>
      <c r="H256" s="137">
        <v>0.21099999999999999</v>
      </c>
      <c r="I256" s="138"/>
      <c r="J256" s="139">
        <f>ROUND(I256*H256,2)</f>
        <v>0</v>
      </c>
      <c r="K256" s="135" t="s">
        <v>197</v>
      </c>
      <c r="L256" s="33"/>
      <c r="M256" s="140" t="s">
        <v>19</v>
      </c>
      <c r="N256" s="141" t="s">
        <v>46</v>
      </c>
      <c r="P256" s="142">
        <f>O256*H256</f>
        <v>0</v>
      </c>
      <c r="Q256" s="142">
        <v>1.0627727796999999</v>
      </c>
      <c r="R256" s="142">
        <f>Q256*H256</f>
        <v>0.22424505651669999</v>
      </c>
      <c r="S256" s="142">
        <v>0</v>
      </c>
      <c r="T256" s="143">
        <f>S256*H256</f>
        <v>0</v>
      </c>
      <c r="AR256" s="144" t="s">
        <v>193</v>
      </c>
      <c r="AT256" s="144" t="s">
        <v>189</v>
      </c>
      <c r="AU256" s="144" t="s">
        <v>87</v>
      </c>
      <c r="AY256" s="18" t="s">
        <v>187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8" t="s">
        <v>87</v>
      </c>
      <c r="BK256" s="145">
        <f>ROUND(I256*H256,2)</f>
        <v>0</v>
      </c>
      <c r="BL256" s="18" t="s">
        <v>193</v>
      </c>
      <c r="BM256" s="144" t="s">
        <v>1180</v>
      </c>
    </row>
    <row r="257" spans="2:65" s="1" customFormat="1">
      <c r="B257" s="33"/>
      <c r="D257" s="146" t="s">
        <v>199</v>
      </c>
      <c r="F257" s="147" t="s">
        <v>1181</v>
      </c>
      <c r="I257" s="148"/>
      <c r="L257" s="33"/>
      <c r="M257" s="149"/>
      <c r="T257" s="52"/>
      <c r="AT257" s="18" t="s">
        <v>199</v>
      </c>
      <c r="AU257" s="18" t="s">
        <v>87</v>
      </c>
    </row>
    <row r="258" spans="2:65" s="12" customFormat="1">
      <c r="B258" s="150"/>
      <c r="D258" s="151" t="s">
        <v>201</v>
      </c>
      <c r="E258" s="152" t="s">
        <v>19</v>
      </c>
      <c r="F258" s="153" t="s">
        <v>251</v>
      </c>
      <c r="H258" s="152" t="s">
        <v>19</v>
      </c>
      <c r="I258" s="154"/>
      <c r="L258" s="150"/>
      <c r="M258" s="155"/>
      <c r="T258" s="156"/>
      <c r="AT258" s="152" t="s">
        <v>201</v>
      </c>
      <c r="AU258" s="152" t="s">
        <v>87</v>
      </c>
      <c r="AV258" s="12" t="s">
        <v>81</v>
      </c>
      <c r="AW258" s="12" t="s">
        <v>33</v>
      </c>
      <c r="AX258" s="12" t="s">
        <v>74</v>
      </c>
      <c r="AY258" s="152" t="s">
        <v>187</v>
      </c>
    </row>
    <row r="259" spans="2:65" s="12" customFormat="1">
      <c r="B259" s="150"/>
      <c r="D259" s="151" t="s">
        <v>201</v>
      </c>
      <c r="E259" s="152" t="s">
        <v>19</v>
      </c>
      <c r="F259" s="153" t="s">
        <v>1168</v>
      </c>
      <c r="H259" s="152" t="s">
        <v>19</v>
      </c>
      <c r="I259" s="154"/>
      <c r="L259" s="150"/>
      <c r="M259" s="155"/>
      <c r="T259" s="156"/>
      <c r="AT259" s="152" t="s">
        <v>201</v>
      </c>
      <c r="AU259" s="152" t="s">
        <v>87</v>
      </c>
      <c r="AV259" s="12" t="s">
        <v>81</v>
      </c>
      <c r="AW259" s="12" t="s">
        <v>33</v>
      </c>
      <c r="AX259" s="12" t="s">
        <v>74</v>
      </c>
      <c r="AY259" s="152" t="s">
        <v>187</v>
      </c>
    </row>
    <row r="260" spans="2:65" s="12" customFormat="1">
      <c r="B260" s="150"/>
      <c r="D260" s="151" t="s">
        <v>201</v>
      </c>
      <c r="E260" s="152" t="s">
        <v>19</v>
      </c>
      <c r="F260" s="153" t="s">
        <v>1182</v>
      </c>
      <c r="H260" s="152" t="s">
        <v>19</v>
      </c>
      <c r="I260" s="154"/>
      <c r="L260" s="150"/>
      <c r="M260" s="155"/>
      <c r="T260" s="156"/>
      <c r="AT260" s="152" t="s">
        <v>201</v>
      </c>
      <c r="AU260" s="152" t="s">
        <v>87</v>
      </c>
      <c r="AV260" s="12" t="s">
        <v>81</v>
      </c>
      <c r="AW260" s="12" t="s">
        <v>33</v>
      </c>
      <c r="AX260" s="12" t="s">
        <v>74</v>
      </c>
      <c r="AY260" s="152" t="s">
        <v>187</v>
      </c>
    </row>
    <row r="261" spans="2:65" s="13" customFormat="1">
      <c r="B261" s="157"/>
      <c r="D261" s="151" t="s">
        <v>201</v>
      </c>
      <c r="E261" s="158" t="s">
        <v>19</v>
      </c>
      <c r="F261" s="159" t="s">
        <v>1183</v>
      </c>
      <c r="H261" s="160">
        <v>0.21099999999999999</v>
      </c>
      <c r="I261" s="161"/>
      <c r="L261" s="157"/>
      <c r="M261" s="162"/>
      <c r="T261" s="163"/>
      <c r="AT261" s="158" t="s">
        <v>201</v>
      </c>
      <c r="AU261" s="158" t="s">
        <v>87</v>
      </c>
      <c r="AV261" s="13" t="s">
        <v>87</v>
      </c>
      <c r="AW261" s="13" t="s">
        <v>33</v>
      </c>
      <c r="AX261" s="13" t="s">
        <v>74</v>
      </c>
      <c r="AY261" s="158" t="s">
        <v>187</v>
      </c>
    </row>
    <row r="262" spans="2:65" s="15" customFormat="1">
      <c r="B262" s="171"/>
      <c r="D262" s="151" t="s">
        <v>201</v>
      </c>
      <c r="E262" s="172" t="s">
        <v>19</v>
      </c>
      <c r="F262" s="173" t="s">
        <v>207</v>
      </c>
      <c r="H262" s="174">
        <v>0.21099999999999999</v>
      </c>
      <c r="I262" s="175"/>
      <c r="L262" s="171"/>
      <c r="M262" s="176"/>
      <c r="T262" s="177"/>
      <c r="AT262" s="172" t="s">
        <v>201</v>
      </c>
      <c r="AU262" s="172" t="s">
        <v>87</v>
      </c>
      <c r="AV262" s="15" t="s">
        <v>193</v>
      </c>
      <c r="AW262" s="15" t="s">
        <v>33</v>
      </c>
      <c r="AX262" s="15" t="s">
        <v>81</v>
      </c>
      <c r="AY262" s="172" t="s">
        <v>187</v>
      </c>
    </row>
    <row r="263" spans="2:65" s="1" customFormat="1" ht="33" customHeight="1">
      <c r="B263" s="33"/>
      <c r="C263" s="133" t="s">
        <v>344</v>
      </c>
      <c r="D263" s="133" t="s">
        <v>189</v>
      </c>
      <c r="E263" s="134" t="s">
        <v>1184</v>
      </c>
      <c r="F263" s="135" t="s">
        <v>1185</v>
      </c>
      <c r="G263" s="136" t="s">
        <v>142</v>
      </c>
      <c r="H263" s="137">
        <v>17.158000000000001</v>
      </c>
      <c r="I263" s="138"/>
      <c r="J263" s="139">
        <f>ROUND(I263*H263,2)</f>
        <v>0</v>
      </c>
      <c r="K263" s="135" t="s">
        <v>197</v>
      </c>
      <c r="L263" s="33"/>
      <c r="M263" s="140" t="s">
        <v>19</v>
      </c>
      <c r="N263" s="141" t="s">
        <v>46</v>
      </c>
      <c r="P263" s="142">
        <f>O263*H263</f>
        <v>0</v>
      </c>
      <c r="Q263" s="142">
        <v>2.3010222040000001</v>
      </c>
      <c r="R263" s="142">
        <f>Q263*H263</f>
        <v>39.480938976232004</v>
      </c>
      <c r="S263" s="142">
        <v>0</v>
      </c>
      <c r="T263" s="143">
        <f>S263*H263</f>
        <v>0</v>
      </c>
      <c r="AR263" s="144" t="s">
        <v>193</v>
      </c>
      <c r="AT263" s="144" t="s">
        <v>189</v>
      </c>
      <c r="AU263" s="144" t="s">
        <v>87</v>
      </c>
      <c r="AY263" s="18" t="s">
        <v>187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8" t="s">
        <v>87</v>
      </c>
      <c r="BK263" s="145">
        <f>ROUND(I263*H263,2)</f>
        <v>0</v>
      </c>
      <c r="BL263" s="18" t="s">
        <v>193</v>
      </c>
      <c r="BM263" s="144" t="s">
        <v>1186</v>
      </c>
    </row>
    <row r="264" spans="2:65" s="1" customFormat="1">
      <c r="B264" s="33"/>
      <c r="D264" s="146" t="s">
        <v>199</v>
      </c>
      <c r="F264" s="147" t="s">
        <v>1187</v>
      </c>
      <c r="I264" s="148"/>
      <c r="L264" s="33"/>
      <c r="M264" s="149"/>
      <c r="T264" s="52"/>
      <c r="AT264" s="18" t="s">
        <v>199</v>
      </c>
      <c r="AU264" s="18" t="s">
        <v>87</v>
      </c>
    </row>
    <row r="265" spans="2:65" s="12" customFormat="1">
      <c r="B265" s="150"/>
      <c r="D265" s="151" t="s">
        <v>201</v>
      </c>
      <c r="E265" s="152" t="s">
        <v>19</v>
      </c>
      <c r="F265" s="153" t="s">
        <v>1090</v>
      </c>
      <c r="H265" s="152" t="s">
        <v>19</v>
      </c>
      <c r="I265" s="154"/>
      <c r="L265" s="150"/>
      <c r="M265" s="155"/>
      <c r="T265" s="156"/>
      <c r="AT265" s="152" t="s">
        <v>201</v>
      </c>
      <c r="AU265" s="152" t="s">
        <v>87</v>
      </c>
      <c r="AV265" s="12" t="s">
        <v>81</v>
      </c>
      <c r="AW265" s="12" t="s">
        <v>33</v>
      </c>
      <c r="AX265" s="12" t="s">
        <v>74</v>
      </c>
      <c r="AY265" s="152" t="s">
        <v>187</v>
      </c>
    </row>
    <row r="266" spans="2:65" s="12" customFormat="1">
      <c r="B266" s="150"/>
      <c r="D266" s="151" t="s">
        <v>201</v>
      </c>
      <c r="E266" s="152" t="s">
        <v>19</v>
      </c>
      <c r="F266" s="153" t="s">
        <v>1091</v>
      </c>
      <c r="H266" s="152" t="s">
        <v>19</v>
      </c>
      <c r="I266" s="154"/>
      <c r="L266" s="150"/>
      <c r="M266" s="155"/>
      <c r="T266" s="156"/>
      <c r="AT266" s="152" t="s">
        <v>201</v>
      </c>
      <c r="AU266" s="152" t="s">
        <v>87</v>
      </c>
      <c r="AV266" s="12" t="s">
        <v>81</v>
      </c>
      <c r="AW266" s="12" t="s">
        <v>33</v>
      </c>
      <c r="AX266" s="12" t="s">
        <v>74</v>
      </c>
      <c r="AY266" s="152" t="s">
        <v>187</v>
      </c>
    </row>
    <row r="267" spans="2:65" s="13" customFormat="1">
      <c r="B267" s="157"/>
      <c r="D267" s="151" t="s">
        <v>201</v>
      </c>
      <c r="E267" s="158" t="s">
        <v>19</v>
      </c>
      <c r="F267" s="159" t="s">
        <v>1188</v>
      </c>
      <c r="H267" s="160">
        <v>5.0789999999999997</v>
      </c>
      <c r="I267" s="161"/>
      <c r="L267" s="157"/>
      <c r="M267" s="162"/>
      <c r="T267" s="163"/>
      <c r="AT267" s="158" t="s">
        <v>201</v>
      </c>
      <c r="AU267" s="158" t="s">
        <v>87</v>
      </c>
      <c r="AV267" s="13" t="s">
        <v>87</v>
      </c>
      <c r="AW267" s="13" t="s">
        <v>33</v>
      </c>
      <c r="AX267" s="13" t="s">
        <v>74</v>
      </c>
      <c r="AY267" s="158" t="s">
        <v>187</v>
      </c>
    </row>
    <row r="268" spans="2:65" s="14" customFormat="1">
      <c r="B268" s="164"/>
      <c r="D268" s="151" t="s">
        <v>201</v>
      </c>
      <c r="E268" s="165" t="s">
        <v>19</v>
      </c>
      <c r="F268" s="166" t="s">
        <v>204</v>
      </c>
      <c r="H268" s="167">
        <v>5.0789999999999997</v>
      </c>
      <c r="I268" s="168"/>
      <c r="L268" s="164"/>
      <c r="M268" s="169"/>
      <c r="T268" s="170"/>
      <c r="AT268" s="165" t="s">
        <v>201</v>
      </c>
      <c r="AU268" s="165" t="s">
        <v>87</v>
      </c>
      <c r="AV268" s="14" t="s">
        <v>96</v>
      </c>
      <c r="AW268" s="14" t="s">
        <v>33</v>
      </c>
      <c r="AX268" s="14" t="s">
        <v>74</v>
      </c>
      <c r="AY268" s="165" t="s">
        <v>187</v>
      </c>
    </row>
    <row r="269" spans="2:65" s="12" customFormat="1">
      <c r="B269" s="150"/>
      <c r="D269" s="151" t="s">
        <v>201</v>
      </c>
      <c r="E269" s="152" t="s">
        <v>19</v>
      </c>
      <c r="F269" s="153" t="s">
        <v>1093</v>
      </c>
      <c r="H269" s="152" t="s">
        <v>19</v>
      </c>
      <c r="I269" s="154"/>
      <c r="L269" s="150"/>
      <c r="M269" s="155"/>
      <c r="T269" s="156"/>
      <c r="AT269" s="152" t="s">
        <v>201</v>
      </c>
      <c r="AU269" s="152" t="s">
        <v>87</v>
      </c>
      <c r="AV269" s="12" t="s">
        <v>81</v>
      </c>
      <c r="AW269" s="12" t="s">
        <v>33</v>
      </c>
      <c r="AX269" s="12" t="s">
        <v>74</v>
      </c>
      <c r="AY269" s="152" t="s">
        <v>187</v>
      </c>
    </row>
    <row r="270" spans="2:65" s="13" customFormat="1">
      <c r="B270" s="157"/>
      <c r="D270" s="151" t="s">
        <v>201</v>
      </c>
      <c r="E270" s="158" t="s">
        <v>19</v>
      </c>
      <c r="F270" s="159" t="s">
        <v>1189</v>
      </c>
      <c r="H270" s="160">
        <v>0.77200000000000002</v>
      </c>
      <c r="I270" s="161"/>
      <c r="L270" s="157"/>
      <c r="M270" s="162"/>
      <c r="T270" s="163"/>
      <c r="AT270" s="158" t="s">
        <v>201</v>
      </c>
      <c r="AU270" s="158" t="s">
        <v>87</v>
      </c>
      <c r="AV270" s="13" t="s">
        <v>87</v>
      </c>
      <c r="AW270" s="13" t="s">
        <v>33</v>
      </c>
      <c r="AX270" s="13" t="s">
        <v>74</v>
      </c>
      <c r="AY270" s="158" t="s">
        <v>187</v>
      </c>
    </row>
    <row r="271" spans="2:65" s="13" customFormat="1">
      <c r="B271" s="157"/>
      <c r="D271" s="151" t="s">
        <v>201</v>
      </c>
      <c r="E271" s="158" t="s">
        <v>19</v>
      </c>
      <c r="F271" s="159" t="s">
        <v>1190</v>
      </c>
      <c r="H271" s="160">
        <v>0.64100000000000001</v>
      </c>
      <c r="I271" s="161"/>
      <c r="L271" s="157"/>
      <c r="M271" s="162"/>
      <c r="T271" s="163"/>
      <c r="AT271" s="158" t="s">
        <v>201</v>
      </c>
      <c r="AU271" s="158" t="s">
        <v>87</v>
      </c>
      <c r="AV271" s="13" t="s">
        <v>87</v>
      </c>
      <c r="AW271" s="13" t="s">
        <v>33</v>
      </c>
      <c r="AX271" s="13" t="s">
        <v>74</v>
      </c>
      <c r="AY271" s="158" t="s">
        <v>187</v>
      </c>
    </row>
    <row r="272" spans="2:65" s="13" customFormat="1">
      <c r="B272" s="157"/>
      <c r="D272" s="151" t="s">
        <v>201</v>
      </c>
      <c r="E272" s="158" t="s">
        <v>19</v>
      </c>
      <c r="F272" s="159" t="s">
        <v>1191</v>
      </c>
      <c r="H272" s="160">
        <v>0.628</v>
      </c>
      <c r="I272" s="161"/>
      <c r="L272" s="157"/>
      <c r="M272" s="162"/>
      <c r="T272" s="163"/>
      <c r="AT272" s="158" t="s">
        <v>201</v>
      </c>
      <c r="AU272" s="158" t="s">
        <v>87</v>
      </c>
      <c r="AV272" s="13" t="s">
        <v>87</v>
      </c>
      <c r="AW272" s="13" t="s">
        <v>33</v>
      </c>
      <c r="AX272" s="13" t="s">
        <v>74</v>
      </c>
      <c r="AY272" s="158" t="s">
        <v>187</v>
      </c>
    </row>
    <row r="273" spans="2:65" s="13" customFormat="1" ht="20.399999999999999">
      <c r="B273" s="157"/>
      <c r="D273" s="151" t="s">
        <v>201</v>
      </c>
      <c r="E273" s="158" t="s">
        <v>19</v>
      </c>
      <c r="F273" s="159" t="s">
        <v>1192</v>
      </c>
      <c r="H273" s="160">
        <v>1.6819999999999999</v>
      </c>
      <c r="I273" s="161"/>
      <c r="L273" s="157"/>
      <c r="M273" s="162"/>
      <c r="T273" s="163"/>
      <c r="AT273" s="158" t="s">
        <v>201</v>
      </c>
      <c r="AU273" s="158" t="s">
        <v>87</v>
      </c>
      <c r="AV273" s="13" t="s">
        <v>87</v>
      </c>
      <c r="AW273" s="13" t="s">
        <v>33</v>
      </c>
      <c r="AX273" s="13" t="s">
        <v>74</v>
      </c>
      <c r="AY273" s="158" t="s">
        <v>187</v>
      </c>
    </row>
    <row r="274" spans="2:65" s="13" customFormat="1" ht="20.399999999999999">
      <c r="B274" s="157"/>
      <c r="D274" s="151" t="s">
        <v>201</v>
      </c>
      <c r="E274" s="158" t="s">
        <v>19</v>
      </c>
      <c r="F274" s="159" t="s">
        <v>1193</v>
      </c>
      <c r="H274" s="160">
        <v>1.6819999999999999</v>
      </c>
      <c r="I274" s="161"/>
      <c r="L274" s="157"/>
      <c r="M274" s="162"/>
      <c r="T274" s="163"/>
      <c r="AT274" s="158" t="s">
        <v>201</v>
      </c>
      <c r="AU274" s="158" t="s">
        <v>87</v>
      </c>
      <c r="AV274" s="13" t="s">
        <v>87</v>
      </c>
      <c r="AW274" s="13" t="s">
        <v>33</v>
      </c>
      <c r="AX274" s="13" t="s">
        <v>74</v>
      </c>
      <c r="AY274" s="158" t="s">
        <v>187</v>
      </c>
    </row>
    <row r="275" spans="2:65" s="13" customFormat="1" ht="20.399999999999999">
      <c r="B275" s="157"/>
      <c r="D275" s="151" t="s">
        <v>201</v>
      </c>
      <c r="E275" s="158" t="s">
        <v>19</v>
      </c>
      <c r="F275" s="159" t="s">
        <v>1194</v>
      </c>
      <c r="H275" s="160">
        <v>1.6819999999999999</v>
      </c>
      <c r="I275" s="161"/>
      <c r="L275" s="157"/>
      <c r="M275" s="162"/>
      <c r="T275" s="163"/>
      <c r="AT275" s="158" t="s">
        <v>201</v>
      </c>
      <c r="AU275" s="158" t="s">
        <v>87</v>
      </c>
      <c r="AV275" s="13" t="s">
        <v>87</v>
      </c>
      <c r="AW275" s="13" t="s">
        <v>33</v>
      </c>
      <c r="AX275" s="13" t="s">
        <v>74</v>
      </c>
      <c r="AY275" s="158" t="s">
        <v>187</v>
      </c>
    </row>
    <row r="276" spans="2:65" s="13" customFormat="1" ht="20.399999999999999">
      <c r="B276" s="157"/>
      <c r="D276" s="151" t="s">
        <v>201</v>
      </c>
      <c r="E276" s="158" t="s">
        <v>19</v>
      </c>
      <c r="F276" s="159" t="s">
        <v>1195</v>
      </c>
      <c r="H276" s="160">
        <v>2.1320000000000001</v>
      </c>
      <c r="I276" s="161"/>
      <c r="L276" s="157"/>
      <c r="M276" s="162"/>
      <c r="T276" s="163"/>
      <c r="AT276" s="158" t="s">
        <v>201</v>
      </c>
      <c r="AU276" s="158" t="s">
        <v>87</v>
      </c>
      <c r="AV276" s="13" t="s">
        <v>87</v>
      </c>
      <c r="AW276" s="13" t="s">
        <v>33</v>
      </c>
      <c r="AX276" s="13" t="s">
        <v>74</v>
      </c>
      <c r="AY276" s="158" t="s">
        <v>187</v>
      </c>
    </row>
    <row r="277" spans="2:65" s="14" customFormat="1">
      <c r="B277" s="164"/>
      <c r="D277" s="151" t="s">
        <v>201</v>
      </c>
      <c r="E277" s="165" t="s">
        <v>19</v>
      </c>
      <c r="F277" s="166" t="s">
        <v>204</v>
      </c>
      <c r="H277" s="167">
        <v>9.2189999999999994</v>
      </c>
      <c r="I277" s="168"/>
      <c r="L277" s="164"/>
      <c r="M277" s="169"/>
      <c r="T277" s="170"/>
      <c r="AT277" s="165" t="s">
        <v>201</v>
      </c>
      <c r="AU277" s="165" t="s">
        <v>87</v>
      </c>
      <c r="AV277" s="14" t="s">
        <v>96</v>
      </c>
      <c r="AW277" s="14" t="s">
        <v>33</v>
      </c>
      <c r="AX277" s="14" t="s">
        <v>74</v>
      </c>
      <c r="AY277" s="165" t="s">
        <v>187</v>
      </c>
    </row>
    <row r="278" spans="2:65" s="15" customFormat="1">
      <c r="B278" s="171"/>
      <c r="D278" s="151" t="s">
        <v>201</v>
      </c>
      <c r="E278" s="172" t="s">
        <v>888</v>
      </c>
      <c r="F278" s="173" t="s">
        <v>207</v>
      </c>
      <c r="H278" s="174">
        <v>14.298</v>
      </c>
      <c r="I278" s="175"/>
      <c r="L278" s="171"/>
      <c r="M278" s="176"/>
      <c r="T278" s="177"/>
      <c r="AT278" s="172" t="s">
        <v>201</v>
      </c>
      <c r="AU278" s="172" t="s">
        <v>87</v>
      </c>
      <c r="AV278" s="15" t="s">
        <v>193</v>
      </c>
      <c r="AW278" s="15" t="s">
        <v>33</v>
      </c>
      <c r="AX278" s="15" t="s">
        <v>81</v>
      </c>
      <c r="AY278" s="172" t="s">
        <v>187</v>
      </c>
    </row>
    <row r="279" spans="2:65" s="13" customFormat="1">
      <c r="B279" s="157"/>
      <c r="D279" s="151" t="s">
        <v>201</v>
      </c>
      <c r="F279" s="159" t="s">
        <v>1196</v>
      </c>
      <c r="H279" s="160">
        <v>17.158000000000001</v>
      </c>
      <c r="I279" s="161"/>
      <c r="L279" s="157"/>
      <c r="M279" s="162"/>
      <c r="T279" s="163"/>
      <c r="AT279" s="158" t="s">
        <v>201</v>
      </c>
      <c r="AU279" s="158" t="s">
        <v>87</v>
      </c>
      <c r="AV279" s="13" t="s">
        <v>87</v>
      </c>
      <c r="AW279" s="13" t="s">
        <v>4</v>
      </c>
      <c r="AX279" s="13" t="s">
        <v>81</v>
      </c>
      <c r="AY279" s="158" t="s">
        <v>187</v>
      </c>
    </row>
    <row r="280" spans="2:65" s="1" customFormat="1" ht="24.15" customHeight="1">
      <c r="B280" s="33"/>
      <c r="C280" s="133" t="s">
        <v>7</v>
      </c>
      <c r="D280" s="133" t="s">
        <v>189</v>
      </c>
      <c r="E280" s="134" t="s">
        <v>1197</v>
      </c>
      <c r="F280" s="135" t="s">
        <v>1198</v>
      </c>
      <c r="G280" s="136" t="s">
        <v>241</v>
      </c>
      <c r="H280" s="137">
        <v>0.42899999999999999</v>
      </c>
      <c r="I280" s="138"/>
      <c r="J280" s="139">
        <f>ROUND(I280*H280,2)</f>
        <v>0</v>
      </c>
      <c r="K280" s="135" t="s">
        <v>197</v>
      </c>
      <c r="L280" s="33"/>
      <c r="M280" s="140" t="s">
        <v>19</v>
      </c>
      <c r="N280" s="141" t="s">
        <v>46</v>
      </c>
      <c r="P280" s="142">
        <f>O280*H280</f>
        <v>0</v>
      </c>
      <c r="Q280" s="142">
        <v>1.0606207999999999</v>
      </c>
      <c r="R280" s="142">
        <f>Q280*H280</f>
        <v>0.45500632319999995</v>
      </c>
      <c r="S280" s="142">
        <v>0</v>
      </c>
      <c r="T280" s="143">
        <f>S280*H280</f>
        <v>0</v>
      </c>
      <c r="AR280" s="144" t="s">
        <v>193</v>
      </c>
      <c r="AT280" s="144" t="s">
        <v>189</v>
      </c>
      <c r="AU280" s="144" t="s">
        <v>87</v>
      </c>
      <c r="AY280" s="18" t="s">
        <v>187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8" t="s">
        <v>87</v>
      </c>
      <c r="BK280" s="145">
        <f>ROUND(I280*H280,2)</f>
        <v>0</v>
      </c>
      <c r="BL280" s="18" t="s">
        <v>193</v>
      </c>
      <c r="BM280" s="144" t="s">
        <v>1199</v>
      </c>
    </row>
    <row r="281" spans="2:65" s="1" customFormat="1">
      <c r="B281" s="33"/>
      <c r="D281" s="146" t="s">
        <v>199</v>
      </c>
      <c r="F281" s="147" t="s">
        <v>1200</v>
      </c>
      <c r="I281" s="148"/>
      <c r="L281" s="33"/>
      <c r="M281" s="149"/>
      <c r="T281" s="52"/>
      <c r="AT281" s="18" t="s">
        <v>199</v>
      </c>
      <c r="AU281" s="18" t="s">
        <v>87</v>
      </c>
    </row>
    <row r="282" spans="2:65" s="12" customFormat="1">
      <c r="B282" s="150"/>
      <c r="D282" s="151" t="s">
        <v>201</v>
      </c>
      <c r="E282" s="152" t="s">
        <v>19</v>
      </c>
      <c r="F282" s="153" t="s">
        <v>1201</v>
      </c>
      <c r="H282" s="152" t="s">
        <v>19</v>
      </c>
      <c r="I282" s="154"/>
      <c r="L282" s="150"/>
      <c r="M282" s="155"/>
      <c r="T282" s="156"/>
      <c r="AT282" s="152" t="s">
        <v>201</v>
      </c>
      <c r="AU282" s="152" t="s">
        <v>87</v>
      </c>
      <c r="AV282" s="12" t="s">
        <v>81</v>
      </c>
      <c r="AW282" s="12" t="s">
        <v>33</v>
      </c>
      <c r="AX282" s="12" t="s">
        <v>74</v>
      </c>
      <c r="AY282" s="152" t="s">
        <v>187</v>
      </c>
    </row>
    <row r="283" spans="2:65" s="13" customFormat="1">
      <c r="B283" s="157"/>
      <c r="D283" s="151" t="s">
        <v>201</v>
      </c>
      <c r="E283" s="158" t="s">
        <v>19</v>
      </c>
      <c r="F283" s="159" t="s">
        <v>1202</v>
      </c>
      <c r="H283" s="160">
        <v>0.42899999999999999</v>
      </c>
      <c r="I283" s="161"/>
      <c r="L283" s="157"/>
      <c r="M283" s="162"/>
      <c r="T283" s="163"/>
      <c r="AT283" s="158" t="s">
        <v>201</v>
      </c>
      <c r="AU283" s="158" t="s">
        <v>87</v>
      </c>
      <c r="AV283" s="13" t="s">
        <v>87</v>
      </c>
      <c r="AW283" s="13" t="s">
        <v>33</v>
      </c>
      <c r="AX283" s="13" t="s">
        <v>74</v>
      </c>
      <c r="AY283" s="158" t="s">
        <v>187</v>
      </c>
    </row>
    <row r="284" spans="2:65" s="15" customFormat="1">
      <c r="B284" s="171"/>
      <c r="D284" s="151" t="s">
        <v>201</v>
      </c>
      <c r="E284" s="172" t="s">
        <v>19</v>
      </c>
      <c r="F284" s="173" t="s">
        <v>207</v>
      </c>
      <c r="H284" s="174">
        <v>0.42899999999999999</v>
      </c>
      <c r="I284" s="175"/>
      <c r="L284" s="171"/>
      <c r="M284" s="176"/>
      <c r="T284" s="177"/>
      <c r="AT284" s="172" t="s">
        <v>201</v>
      </c>
      <c r="AU284" s="172" t="s">
        <v>87</v>
      </c>
      <c r="AV284" s="15" t="s">
        <v>193</v>
      </c>
      <c r="AW284" s="15" t="s">
        <v>33</v>
      </c>
      <c r="AX284" s="15" t="s">
        <v>81</v>
      </c>
      <c r="AY284" s="172" t="s">
        <v>187</v>
      </c>
    </row>
    <row r="285" spans="2:65" s="1" customFormat="1" ht="44.25" customHeight="1">
      <c r="B285" s="33"/>
      <c r="C285" s="133" t="s">
        <v>362</v>
      </c>
      <c r="D285" s="133" t="s">
        <v>189</v>
      </c>
      <c r="E285" s="134" t="s">
        <v>1203</v>
      </c>
      <c r="F285" s="135" t="s">
        <v>1204</v>
      </c>
      <c r="G285" s="136" t="s">
        <v>138</v>
      </c>
      <c r="H285" s="137">
        <v>8.4649999999999999</v>
      </c>
      <c r="I285" s="138"/>
      <c r="J285" s="139">
        <f>ROUND(I285*H285,2)</f>
        <v>0</v>
      </c>
      <c r="K285" s="135" t="s">
        <v>197</v>
      </c>
      <c r="L285" s="33"/>
      <c r="M285" s="140" t="s">
        <v>19</v>
      </c>
      <c r="N285" s="141" t="s">
        <v>46</v>
      </c>
      <c r="P285" s="142">
        <f>O285*H285</f>
        <v>0</v>
      </c>
      <c r="Q285" s="142">
        <v>0.93197830000000004</v>
      </c>
      <c r="R285" s="142">
        <f>Q285*H285</f>
        <v>7.8891963094999999</v>
      </c>
      <c r="S285" s="142">
        <v>0</v>
      </c>
      <c r="T285" s="143">
        <f>S285*H285</f>
        <v>0</v>
      </c>
      <c r="AR285" s="144" t="s">
        <v>193</v>
      </c>
      <c r="AT285" s="144" t="s">
        <v>189</v>
      </c>
      <c r="AU285" s="144" t="s">
        <v>87</v>
      </c>
      <c r="AY285" s="18" t="s">
        <v>187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8" t="s">
        <v>87</v>
      </c>
      <c r="BK285" s="145">
        <f>ROUND(I285*H285,2)</f>
        <v>0</v>
      </c>
      <c r="BL285" s="18" t="s">
        <v>193</v>
      </c>
      <c r="BM285" s="144" t="s">
        <v>1205</v>
      </c>
    </row>
    <row r="286" spans="2:65" s="1" customFormat="1">
      <c r="B286" s="33"/>
      <c r="D286" s="146" t="s">
        <v>199</v>
      </c>
      <c r="F286" s="147" t="s">
        <v>1206</v>
      </c>
      <c r="I286" s="148"/>
      <c r="L286" s="33"/>
      <c r="M286" s="149"/>
      <c r="T286" s="52"/>
      <c r="AT286" s="18" t="s">
        <v>199</v>
      </c>
      <c r="AU286" s="18" t="s">
        <v>87</v>
      </c>
    </row>
    <row r="287" spans="2:65" s="12" customFormat="1">
      <c r="B287" s="150"/>
      <c r="D287" s="151" t="s">
        <v>201</v>
      </c>
      <c r="E287" s="152" t="s">
        <v>19</v>
      </c>
      <c r="F287" s="153" t="s">
        <v>1090</v>
      </c>
      <c r="H287" s="152" t="s">
        <v>19</v>
      </c>
      <c r="I287" s="154"/>
      <c r="L287" s="150"/>
      <c r="M287" s="155"/>
      <c r="T287" s="156"/>
      <c r="AT287" s="152" t="s">
        <v>201</v>
      </c>
      <c r="AU287" s="152" t="s">
        <v>87</v>
      </c>
      <c r="AV287" s="12" t="s">
        <v>81</v>
      </c>
      <c r="AW287" s="12" t="s">
        <v>33</v>
      </c>
      <c r="AX287" s="12" t="s">
        <v>74</v>
      </c>
      <c r="AY287" s="152" t="s">
        <v>187</v>
      </c>
    </row>
    <row r="288" spans="2:65" s="12" customFormat="1">
      <c r="B288" s="150"/>
      <c r="D288" s="151" t="s">
        <v>201</v>
      </c>
      <c r="E288" s="152" t="s">
        <v>19</v>
      </c>
      <c r="F288" s="153" t="s">
        <v>1091</v>
      </c>
      <c r="H288" s="152" t="s">
        <v>19</v>
      </c>
      <c r="I288" s="154"/>
      <c r="L288" s="150"/>
      <c r="M288" s="155"/>
      <c r="T288" s="156"/>
      <c r="AT288" s="152" t="s">
        <v>201</v>
      </c>
      <c r="AU288" s="152" t="s">
        <v>87</v>
      </c>
      <c r="AV288" s="12" t="s">
        <v>81</v>
      </c>
      <c r="AW288" s="12" t="s">
        <v>33</v>
      </c>
      <c r="AX288" s="12" t="s">
        <v>74</v>
      </c>
      <c r="AY288" s="152" t="s">
        <v>187</v>
      </c>
    </row>
    <row r="289" spans="2:65" s="13" customFormat="1">
      <c r="B289" s="157"/>
      <c r="D289" s="151" t="s">
        <v>201</v>
      </c>
      <c r="E289" s="158" t="s">
        <v>19</v>
      </c>
      <c r="F289" s="159" t="s">
        <v>1207</v>
      </c>
      <c r="H289" s="160">
        <v>8.4649999999999999</v>
      </c>
      <c r="I289" s="161"/>
      <c r="L289" s="157"/>
      <c r="M289" s="162"/>
      <c r="T289" s="163"/>
      <c r="AT289" s="158" t="s">
        <v>201</v>
      </c>
      <c r="AU289" s="158" t="s">
        <v>87</v>
      </c>
      <c r="AV289" s="13" t="s">
        <v>87</v>
      </c>
      <c r="AW289" s="13" t="s">
        <v>33</v>
      </c>
      <c r="AX289" s="13" t="s">
        <v>74</v>
      </c>
      <c r="AY289" s="158" t="s">
        <v>187</v>
      </c>
    </row>
    <row r="290" spans="2:65" s="15" customFormat="1">
      <c r="B290" s="171"/>
      <c r="D290" s="151" t="s">
        <v>201</v>
      </c>
      <c r="E290" s="172" t="s">
        <v>891</v>
      </c>
      <c r="F290" s="173" t="s">
        <v>207</v>
      </c>
      <c r="H290" s="174">
        <v>8.4649999999999999</v>
      </c>
      <c r="I290" s="175"/>
      <c r="L290" s="171"/>
      <c r="M290" s="176"/>
      <c r="T290" s="177"/>
      <c r="AT290" s="172" t="s">
        <v>201</v>
      </c>
      <c r="AU290" s="172" t="s">
        <v>87</v>
      </c>
      <c r="AV290" s="15" t="s">
        <v>193</v>
      </c>
      <c r="AW290" s="15" t="s">
        <v>33</v>
      </c>
      <c r="AX290" s="15" t="s">
        <v>81</v>
      </c>
      <c r="AY290" s="172" t="s">
        <v>187</v>
      </c>
    </row>
    <row r="291" spans="2:65" s="1" customFormat="1" ht="55.5" customHeight="1">
      <c r="B291" s="33"/>
      <c r="C291" s="133" t="s">
        <v>368</v>
      </c>
      <c r="D291" s="133" t="s">
        <v>189</v>
      </c>
      <c r="E291" s="134" t="s">
        <v>1208</v>
      </c>
      <c r="F291" s="135" t="s">
        <v>1209</v>
      </c>
      <c r="G291" s="136" t="s">
        <v>241</v>
      </c>
      <c r="H291" s="137">
        <v>0.152</v>
      </c>
      <c r="I291" s="138"/>
      <c r="J291" s="139">
        <f>ROUND(I291*H291,2)</f>
        <v>0</v>
      </c>
      <c r="K291" s="135" t="s">
        <v>197</v>
      </c>
      <c r="L291" s="33"/>
      <c r="M291" s="140" t="s">
        <v>19</v>
      </c>
      <c r="N291" s="141" t="s">
        <v>46</v>
      </c>
      <c r="P291" s="142">
        <f>O291*H291</f>
        <v>0</v>
      </c>
      <c r="Q291" s="142">
        <v>1.05940312</v>
      </c>
      <c r="R291" s="142">
        <f>Q291*H291</f>
        <v>0.16102927423999999</v>
      </c>
      <c r="S291" s="142">
        <v>0</v>
      </c>
      <c r="T291" s="143">
        <f>S291*H291</f>
        <v>0</v>
      </c>
      <c r="AR291" s="144" t="s">
        <v>193</v>
      </c>
      <c r="AT291" s="144" t="s">
        <v>189</v>
      </c>
      <c r="AU291" s="144" t="s">
        <v>87</v>
      </c>
      <c r="AY291" s="18" t="s">
        <v>187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8" t="s">
        <v>87</v>
      </c>
      <c r="BK291" s="145">
        <f>ROUND(I291*H291,2)</f>
        <v>0</v>
      </c>
      <c r="BL291" s="18" t="s">
        <v>193</v>
      </c>
      <c r="BM291" s="144" t="s">
        <v>1210</v>
      </c>
    </row>
    <row r="292" spans="2:65" s="1" customFormat="1">
      <c r="B292" s="33"/>
      <c r="D292" s="146" t="s">
        <v>199</v>
      </c>
      <c r="F292" s="147" t="s">
        <v>1211</v>
      </c>
      <c r="I292" s="148"/>
      <c r="L292" s="33"/>
      <c r="M292" s="149"/>
      <c r="T292" s="52"/>
      <c r="AT292" s="18" t="s">
        <v>199</v>
      </c>
      <c r="AU292" s="18" t="s">
        <v>87</v>
      </c>
    </row>
    <row r="293" spans="2:65" s="12" customFormat="1">
      <c r="B293" s="150"/>
      <c r="D293" s="151" t="s">
        <v>201</v>
      </c>
      <c r="E293" s="152" t="s">
        <v>19</v>
      </c>
      <c r="F293" s="153" t="s">
        <v>1212</v>
      </c>
      <c r="H293" s="152" t="s">
        <v>19</v>
      </c>
      <c r="I293" s="154"/>
      <c r="L293" s="150"/>
      <c r="M293" s="155"/>
      <c r="T293" s="156"/>
      <c r="AT293" s="152" t="s">
        <v>201</v>
      </c>
      <c r="AU293" s="152" t="s">
        <v>87</v>
      </c>
      <c r="AV293" s="12" t="s">
        <v>81</v>
      </c>
      <c r="AW293" s="12" t="s">
        <v>33</v>
      </c>
      <c r="AX293" s="12" t="s">
        <v>74</v>
      </c>
      <c r="AY293" s="152" t="s">
        <v>187</v>
      </c>
    </row>
    <row r="294" spans="2:65" s="13" customFormat="1">
      <c r="B294" s="157"/>
      <c r="D294" s="151" t="s">
        <v>201</v>
      </c>
      <c r="E294" s="158" t="s">
        <v>19</v>
      </c>
      <c r="F294" s="159" t="s">
        <v>1213</v>
      </c>
      <c r="H294" s="160">
        <v>0.152</v>
      </c>
      <c r="I294" s="161"/>
      <c r="L294" s="157"/>
      <c r="M294" s="162"/>
      <c r="T294" s="163"/>
      <c r="AT294" s="158" t="s">
        <v>201</v>
      </c>
      <c r="AU294" s="158" t="s">
        <v>87</v>
      </c>
      <c r="AV294" s="13" t="s">
        <v>87</v>
      </c>
      <c r="AW294" s="13" t="s">
        <v>33</v>
      </c>
      <c r="AX294" s="13" t="s">
        <v>74</v>
      </c>
      <c r="AY294" s="158" t="s">
        <v>187</v>
      </c>
    </row>
    <row r="295" spans="2:65" s="15" customFormat="1">
      <c r="B295" s="171"/>
      <c r="D295" s="151" t="s">
        <v>201</v>
      </c>
      <c r="E295" s="172" t="s">
        <v>19</v>
      </c>
      <c r="F295" s="173" t="s">
        <v>207</v>
      </c>
      <c r="H295" s="174">
        <v>0.152</v>
      </c>
      <c r="I295" s="175"/>
      <c r="L295" s="171"/>
      <c r="M295" s="176"/>
      <c r="T295" s="177"/>
      <c r="AT295" s="172" t="s">
        <v>201</v>
      </c>
      <c r="AU295" s="172" t="s">
        <v>87</v>
      </c>
      <c r="AV295" s="15" t="s">
        <v>193</v>
      </c>
      <c r="AW295" s="15" t="s">
        <v>33</v>
      </c>
      <c r="AX295" s="15" t="s">
        <v>81</v>
      </c>
      <c r="AY295" s="172" t="s">
        <v>187</v>
      </c>
    </row>
    <row r="296" spans="2:65" s="11" customFormat="1" ht="22.95" customHeight="1">
      <c r="B296" s="121"/>
      <c r="D296" s="122" t="s">
        <v>73</v>
      </c>
      <c r="E296" s="131" t="s">
        <v>96</v>
      </c>
      <c r="F296" s="131" t="s">
        <v>244</v>
      </c>
      <c r="I296" s="124"/>
      <c r="J296" s="132">
        <f>BK296</f>
        <v>0</v>
      </c>
      <c r="L296" s="121"/>
      <c r="M296" s="126"/>
      <c r="P296" s="127">
        <f>SUM(P297:P443)</f>
        <v>0</v>
      </c>
      <c r="R296" s="127">
        <f>SUM(R297:R443)</f>
        <v>77.110183545019993</v>
      </c>
      <c r="T296" s="128">
        <f>SUM(T297:T443)</f>
        <v>0</v>
      </c>
      <c r="AR296" s="122" t="s">
        <v>81</v>
      </c>
      <c r="AT296" s="129" t="s">
        <v>73</v>
      </c>
      <c r="AU296" s="129" t="s">
        <v>81</v>
      </c>
      <c r="AY296" s="122" t="s">
        <v>187</v>
      </c>
      <c r="BK296" s="130">
        <f>SUM(BK297:BK443)</f>
        <v>0</v>
      </c>
    </row>
    <row r="297" spans="2:65" s="1" customFormat="1" ht="37.950000000000003" customHeight="1">
      <c r="B297" s="33"/>
      <c r="C297" s="133" t="s">
        <v>376</v>
      </c>
      <c r="D297" s="133" t="s">
        <v>189</v>
      </c>
      <c r="E297" s="134" t="s">
        <v>1214</v>
      </c>
      <c r="F297" s="135" t="s">
        <v>1215</v>
      </c>
      <c r="G297" s="136" t="s">
        <v>248</v>
      </c>
      <c r="H297" s="137">
        <v>40</v>
      </c>
      <c r="I297" s="138"/>
      <c r="J297" s="139">
        <f>ROUND(I297*H297,2)</f>
        <v>0</v>
      </c>
      <c r="K297" s="135" t="s">
        <v>197</v>
      </c>
      <c r="L297" s="33"/>
      <c r="M297" s="140" t="s">
        <v>19</v>
      </c>
      <c r="N297" s="141" t="s">
        <v>46</v>
      </c>
      <c r="P297" s="142">
        <f>O297*H297</f>
        <v>0</v>
      </c>
      <c r="Q297" s="142">
        <v>4.8430000000000001E-2</v>
      </c>
      <c r="R297" s="142">
        <f>Q297*H297</f>
        <v>1.9372</v>
      </c>
      <c r="S297" s="142">
        <v>0</v>
      </c>
      <c r="T297" s="143">
        <f>S297*H297</f>
        <v>0</v>
      </c>
      <c r="AR297" s="144" t="s">
        <v>193</v>
      </c>
      <c r="AT297" s="144" t="s">
        <v>189</v>
      </c>
      <c r="AU297" s="144" t="s">
        <v>87</v>
      </c>
      <c r="AY297" s="18" t="s">
        <v>187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8" t="s">
        <v>87</v>
      </c>
      <c r="BK297" s="145">
        <f>ROUND(I297*H297,2)</f>
        <v>0</v>
      </c>
      <c r="BL297" s="18" t="s">
        <v>193</v>
      </c>
      <c r="BM297" s="144" t="s">
        <v>1216</v>
      </c>
    </row>
    <row r="298" spans="2:65" s="1" customFormat="1">
      <c r="B298" s="33"/>
      <c r="D298" s="146" t="s">
        <v>199</v>
      </c>
      <c r="F298" s="147" t="s">
        <v>1217</v>
      </c>
      <c r="I298" s="148"/>
      <c r="L298" s="33"/>
      <c r="M298" s="149"/>
      <c r="T298" s="52"/>
      <c r="AT298" s="18" t="s">
        <v>199</v>
      </c>
      <c r="AU298" s="18" t="s">
        <v>87</v>
      </c>
    </row>
    <row r="299" spans="2:65" s="12" customFormat="1">
      <c r="B299" s="150"/>
      <c r="D299" s="151" t="s">
        <v>201</v>
      </c>
      <c r="E299" s="152" t="s">
        <v>19</v>
      </c>
      <c r="F299" s="153" t="s">
        <v>1218</v>
      </c>
      <c r="H299" s="152" t="s">
        <v>19</v>
      </c>
      <c r="I299" s="154"/>
      <c r="L299" s="150"/>
      <c r="M299" s="155"/>
      <c r="T299" s="156"/>
      <c r="AT299" s="152" t="s">
        <v>201</v>
      </c>
      <c r="AU299" s="152" t="s">
        <v>87</v>
      </c>
      <c r="AV299" s="12" t="s">
        <v>81</v>
      </c>
      <c r="AW299" s="12" t="s">
        <v>33</v>
      </c>
      <c r="AX299" s="12" t="s">
        <v>74</v>
      </c>
      <c r="AY299" s="152" t="s">
        <v>187</v>
      </c>
    </row>
    <row r="300" spans="2:65" s="12" customFormat="1">
      <c r="B300" s="150"/>
      <c r="D300" s="151" t="s">
        <v>201</v>
      </c>
      <c r="E300" s="152" t="s">
        <v>19</v>
      </c>
      <c r="F300" s="153" t="s">
        <v>1219</v>
      </c>
      <c r="H300" s="152" t="s">
        <v>19</v>
      </c>
      <c r="I300" s="154"/>
      <c r="L300" s="150"/>
      <c r="M300" s="155"/>
      <c r="T300" s="156"/>
      <c r="AT300" s="152" t="s">
        <v>201</v>
      </c>
      <c r="AU300" s="152" t="s">
        <v>87</v>
      </c>
      <c r="AV300" s="12" t="s">
        <v>81</v>
      </c>
      <c r="AW300" s="12" t="s">
        <v>33</v>
      </c>
      <c r="AX300" s="12" t="s">
        <v>74</v>
      </c>
      <c r="AY300" s="152" t="s">
        <v>187</v>
      </c>
    </row>
    <row r="301" spans="2:65" s="13" customFormat="1">
      <c r="B301" s="157"/>
      <c r="D301" s="151" t="s">
        <v>201</v>
      </c>
      <c r="E301" s="158" t="s">
        <v>19</v>
      </c>
      <c r="F301" s="159" t="s">
        <v>1220</v>
      </c>
      <c r="H301" s="160">
        <v>18</v>
      </c>
      <c r="I301" s="161"/>
      <c r="L301" s="157"/>
      <c r="M301" s="162"/>
      <c r="T301" s="163"/>
      <c r="AT301" s="158" t="s">
        <v>201</v>
      </c>
      <c r="AU301" s="158" t="s">
        <v>87</v>
      </c>
      <c r="AV301" s="13" t="s">
        <v>87</v>
      </c>
      <c r="AW301" s="13" t="s">
        <v>33</v>
      </c>
      <c r="AX301" s="13" t="s">
        <v>74</v>
      </c>
      <c r="AY301" s="158" t="s">
        <v>187</v>
      </c>
    </row>
    <row r="302" spans="2:65" s="13" customFormat="1">
      <c r="B302" s="157"/>
      <c r="D302" s="151" t="s">
        <v>201</v>
      </c>
      <c r="E302" s="158" t="s">
        <v>19</v>
      </c>
      <c r="F302" s="159" t="s">
        <v>1221</v>
      </c>
      <c r="H302" s="160">
        <v>22</v>
      </c>
      <c r="I302" s="161"/>
      <c r="L302" s="157"/>
      <c r="M302" s="162"/>
      <c r="T302" s="163"/>
      <c r="AT302" s="158" t="s">
        <v>201</v>
      </c>
      <c r="AU302" s="158" t="s">
        <v>87</v>
      </c>
      <c r="AV302" s="13" t="s">
        <v>87</v>
      </c>
      <c r="AW302" s="13" t="s">
        <v>33</v>
      </c>
      <c r="AX302" s="13" t="s">
        <v>74</v>
      </c>
      <c r="AY302" s="158" t="s">
        <v>187</v>
      </c>
    </row>
    <row r="303" spans="2:65" s="15" customFormat="1">
      <c r="B303" s="171"/>
      <c r="D303" s="151" t="s">
        <v>201</v>
      </c>
      <c r="E303" s="172" t="s">
        <v>19</v>
      </c>
      <c r="F303" s="173" t="s">
        <v>207</v>
      </c>
      <c r="H303" s="174">
        <v>40</v>
      </c>
      <c r="I303" s="175"/>
      <c r="L303" s="171"/>
      <c r="M303" s="176"/>
      <c r="T303" s="177"/>
      <c r="AT303" s="172" t="s">
        <v>201</v>
      </c>
      <c r="AU303" s="172" t="s">
        <v>87</v>
      </c>
      <c r="AV303" s="15" t="s">
        <v>193</v>
      </c>
      <c r="AW303" s="15" t="s">
        <v>33</v>
      </c>
      <c r="AX303" s="15" t="s">
        <v>81</v>
      </c>
      <c r="AY303" s="172" t="s">
        <v>187</v>
      </c>
    </row>
    <row r="304" spans="2:65" s="1" customFormat="1" ht="37.950000000000003" customHeight="1">
      <c r="B304" s="33"/>
      <c r="C304" s="133" t="s">
        <v>381</v>
      </c>
      <c r="D304" s="133" t="s">
        <v>189</v>
      </c>
      <c r="E304" s="134" t="s">
        <v>1222</v>
      </c>
      <c r="F304" s="135" t="s">
        <v>1223</v>
      </c>
      <c r="G304" s="136" t="s">
        <v>142</v>
      </c>
      <c r="H304" s="137">
        <v>8.5079999999999991</v>
      </c>
      <c r="I304" s="138"/>
      <c r="J304" s="139">
        <f>ROUND(I304*H304,2)</f>
        <v>0</v>
      </c>
      <c r="K304" s="135" t="s">
        <v>197</v>
      </c>
      <c r="L304" s="33"/>
      <c r="M304" s="140" t="s">
        <v>19</v>
      </c>
      <c r="N304" s="141" t="s">
        <v>46</v>
      </c>
      <c r="P304" s="142">
        <f>O304*H304</f>
        <v>0</v>
      </c>
      <c r="Q304" s="142">
        <v>1.8774999999999999</v>
      </c>
      <c r="R304" s="142">
        <f>Q304*H304</f>
        <v>15.973769999999998</v>
      </c>
      <c r="S304" s="142">
        <v>0</v>
      </c>
      <c r="T304" s="143">
        <f>S304*H304</f>
        <v>0</v>
      </c>
      <c r="AR304" s="144" t="s">
        <v>193</v>
      </c>
      <c r="AT304" s="144" t="s">
        <v>189</v>
      </c>
      <c r="AU304" s="144" t="s">
        <v>87</v>
      </c>
      <c r="AY304" s="18" t="s">
        <v>187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8" t="s">
        <v>87</v>
      </c>
      <c r="BK304" s="145">
        <f>ROUND(I304*H304,2)</f>
        <v>0</v>
      </c>
      <c r="BL304" s="18" t="s">
        <v>193</v>
      </c>
      <c r="BM304" s="144" t="s">
        <v>1224</v>
      </c>
    </row>
    <row r="305" spans="2:65" s="1" customFormat="1">
      <c r="B305" s="33"/>
      <c r="D305" s="146" t="s">
        <v>199</v>
      </c>
      <c r="F305" s="147" t="s">
        <v>1225</v>
      </c>
      <c r="I305" s="148"/>
      <c r="L305" s="33"/>
      <c r="M305" s="149"/>
      <c r="T305" s="52"/>
      <c r="AT305" s="18" t="s">
        <v>199</v>
      </c>
      <c r="AU305" s="18" t="s">
        <v>87</v>
      </c>
    </row>
    <row r="306" spans="2:65" s="12" customFormat="1">
      <c r="B306" s="150"/>
      <c r="D306" s="151" t="s">
        <v>201</v>
      </c>
      <c r="E306" s="152" t="s">
        <v>19</v>
      </c>
      <c r="F306" s="153" t="s">
        <v>251</v>
      </c>
      <c r="H306" s="152" t="s">
        <v>19</v>
      </c>
      <c r="I306" s="154"/>
      <c r="L306" s="150"/>
      <c r="M306" s="155"/>
      <c r="T306" s="156"/>
      <c r="AT306" s="152" t="s">
        <v>201</v>
      </c>
      <c r="AU306" s="152" t="s">
        <v>87</v>
      </c>
      <c r="AV306" s="12" t="s">
        <v>81</v>
      </c>
      <c r="AW306" s="12" t="s">
        <v>33</v>
      </c>
      <c r="AX306" s="12" t="s">
        <v>74</v>
      </c>
      <c r="AY306" s="152" t="s">
        <v>187</v>
      </c>
    </row>
    <row r="307" spans="2:65" s="13" customFormat="1">
      <c r="B307" s="157"/>
      <c r="D307" s="151" t="s">
        <v>201</v>
      </c>
      <c r="E307" s="158" t="s">
        <v>19</v>
      </c>
      <c r="F307" s="159" t="s">
        <v>1226</v>
      </c>
      <c r="H307" s="160">
        <v>1.4750000000000001</v>
      </c>
      <c r="I307" s="161"/>
      <c r="L307" s="157"/>
      <c r="M307" s="162"/>
      <c r="T307" s="163"/>
      <c r="AT307" s="158" t="s">
        <v>201</v>
      </c>
      <c r="AU307" s="158" t="s">
        <v>87</v>
      </c>
      <c r="AV307" s="13" t="s">
        <v>87</v>
      </c>
      <c r="AW307" s="13" t="s">
        <v>33</v>
      </c>
      <c r="AX307" s="13" t="s">
        <v>74</v>
      </c>
      <c r="AY307" s="158" t="s">
        <v>187</v>
      </c>
    </row>
    <row r="308" spans="2:65" s="13" customFormat="1">
      <c r="B308" s="157"/>
      <c r="D308" s="151" t="s">
        <v>201</v>
      </c>
      <c r="E308" s="158" t="s">
        <v>19</v>
      </c>
      <c r="F308" s="159" t="s">
        <v>1227</v>
      </c>
      <c r="H308" s="160">
        <v>0.63200000000000001</v>
      </c>
      <c r="I308" s="161"/>
      <c r="L308" s="157"/>
      <c r="M308" s="162"/>
      <c r="T308" s="163"/>
      <c r="AT308" s="158" t="s">
        <v>201</v>
      </c>
      <c r="AU308" s="158" t="s">
        <v>87</v>
      </c>
      <c r="AV308" s="13" t="s">
        <v>87</v>
      </c>
      <c r="AW308" s="13" t="s">
        <v>33</v>
      </c>
      <c r="AX308" s="13" t="s">
        <v>74</v>
      </c>
      <c r="AY308" s="158" t="s">
        <v>187</v>
      </c>
    </row>
    <row r="309" spans="2:65" s="13" customFormat="1">
      <c r="B309" s="157"/>
      <c r="D309" s="151" t="s">
        <v>201</v>
      </c>
      <c r="E309" s="158" t="s">
        <v>19</v>
      </c>
      <c r="F309" s="159" t="s">
        <v>1228</v>
      </c>
      <c r="H309" s="160">
        <v>0.16300000000000001</v>
      </c>
      <c r="I309" s="161"/>
      <c r="L309" s="157"/>
      <c r="M309" s="162"/>
      <c r="T309" s="163"/>
      <c r="AT309" s="158" t="s">
        <v>201</v>
      </c>
      <c r="AU309" s="158" t="s">
        <v>87</v>
      </c>
      <c r="AV309" s="13" t="s">
        <v>87</v>
      </c>
      <c r="AW309" s="13" t="s">
        <v>33</v>
      </c>
      <c r="AX309" s="13" t="s">
        <v>74</v>
      </c>
      <c r="AY309" s="158" t="s">
        <v>187</v>
      </c>
    </row>
    <row r="310" spans="2:65" s="13" customFormat="1" ht="20.399999999999999">
      <c r="B310" s="157"/>
      <c r="D310" s="151" t="s">
        <v>201</v>
      </c>
      <c r="E310" s="158" t="s">
        <v>19</v>
      </c>
      <c r="F310" s="159" t="s">
        <v>1229</v>
      </c>
      <c r="H310" s="160">
        <v>6.2380000000000004</v>
      </c>
      <c r="I310" s="161"/>
      <c r="L310" s="157"/>
      <c r="M310" s="162"/>
      <c r="T310" s="163"/>
      <c r="AT310" s="158" t="s">
        <v>201</v>
      </c>
      <c r="AU310" s="158" t="s">
        <v>87</v>
      </c>
      <c r="AV310" s="13" t="s">
        <v>87</v>
      </c>
      <c r="AW310" s="13" t="s">
        <v>33</v>
      </c>
      <c r="AX310" s="13" t="s">
        <v>74</v>
      </c>
      <c r="AY310" s="158" t="s">
        <v>187</v>
      </c>
    </row>
    <row r="311" spans="2:65" s="15" customFormat="1">
      <c r="B311" s="171"/>
      <c r="D311" s="151" t="s">
        <v>201</v>
      </c>
      <c r="E311" s="172" t="s">
        <v>19</v>
      </c>
      <c r="F311" s="173" t="s">
        <v>207</v>
      </c>
      <c r="H311" s="174">
        <v>8.5079999999999991</v>
      </c>
      <c r="I311" s="175"/>
      <c r="L311" s="171"/>
      <c r="M311" s="176"/>
      <c r="T311" s="177"/>
      <c r="AT311" s="172" t="s">
        <v>201</v>
      </c>
      <c r="AU311" s="172" t="s">
        <v>87</v>
      </c>
      <c r="AV311" s="15" t="s">
        <v>193</v>
      </c>
      <c r="AW311" s="15" t="s">
        <v>33</v>
      </c>
      <c r="AX311" s="15" t="s">
        <v>81</v>
      </c>
      <c r="AY311" s="172" t="s">
        <v>187</v>
      </c>
    </row>
    <row r="312" spans="2:65" s="1" customFormat="1" ht="37.950000000000003" customHeight="1">
      <c r="B312" s="33"/>
      <c r="C312" s="133" t="s">
        <v>390</v>
      </c>
      <c r="D312" s="133" t="s">
        <v>189</v>
      </c>
      <c r="E312" s="134" t="s">
        <v>1230</v>
      </c>
      <c r="F312" s="135" t="s">
        <v>1231</v>
      </c>
      <c r="G312" s="136" t="s">
        <v>138</v>
      </c>
      <c r="H312" s="137">
        <v>25.867999999999999</v>
      </c>
      <c r="I312" s="138"/>
      <c r="J312" s="139">
        <f>ROUND(I312*H312,2)</f>
        <v>0</v>
      </c>
      <c r="K312" s="135" t="s">
        <v>197</v>
      </c>
      <c r="L312" s="33"/>
      <c r="M312" s="140" t="s">
        <v>19</v>
      </c>
      <c r="N312" s="141" t="s">
        <v>46</v>
      </c>
      <c r="P312" s="142">
        <f>O312*H312</f>
        <v>0</v>
      </c>
      <c r="Q312" s="142">
        <v>0.69501104000000002</v>
      </c>
      <c r="R312" s="142">
        <f>Q312*H312</f>
        <v>17.978545582719999</v>
      </c>
      <c r="S312" s="142">
        <v>0</v>
      </c>
      <c r="T312" s="143">
        <f>S312*H312</f>
        <v>0</v>
      </c>
      <c r="AR312" s="144" t="s">
        <v>193</v>
      </c>
      <c r="AT312" s="144" t="s">
        <v>189</v>
      </c>
      <c r="AU312" s="144" t="s">
        <v>87</v>
      </c>
      <c r="AY312" s="18" t="s">
        <v>187</v>
      </c>
      <c r="BE312" s="145">
        <f>IF(N312="základní",J312,0)</f>
        <v>0</v>
      </c>
      <c r="BF312" s="145">
        <f>IF(N312="snížená",J312,0)</f>
        <v>0</v>
      </c>
      <c r="BG312" s="145">
        <f>IF(N312="zákl. přenesená",J312,0)</f>
        <v>0</v>
      </c>
      <c r="BH312" s="145">
        <f>IF(N312="sníž. přenesená",J312,0)</f>
        <v>0</v>
      </c>
      <c r="BI312" s="145">
        <f>IF(N312="nulová",J312,0)</f>
        <v>0</v>
      </c>
      <c r="BJ312" s="18" t="s">
        <v>87</v>
      </c>
      <c r="BK312" s="145">
        <f>ROUND(I312*H312,2)</f>
        <v>0</v>
      </c>
      <c r="BL312" s="18" t="s">
        <v>193</v>
      </c>
      <c r="BM312" s="144" t="s">
        <v>1232</v>
      </c>
    </row>
    <row r="313" spans="2:65" s="1" customFormat="1">
      <c r="B313" s="33"/>
      <c r="D313" s="146" t="s">
        <v>199</v>
      </c>
      <c r="F313" s="147" t="s">
        <v>1233</v>
      </c>
      <c r="I313" s="148"/>
      <c r="L313" s="33"/>
      <c r="M313" s="149"/>
      <c r="T313" s="52"/>
      <c r="AT313" s="18" t="s">
        <v>199</v>
      </c>
      <c r="AU313" s="18" t="s">
        <v>87</v>
      </c>
    </row>
    <row r="314" spans="2:65" s="12" customFormat="1">
      <c r="B314" s="150"/>
      <c r="D314" s="151" t="s">
        <v>201</v>
      </c>
      <c r="E314" s="152" t="s">
        <v>19</v>
      </c>
      <c r="F314" s="153" t="s">
        <v>1090</v>
      </c>
      <c r="H314" s="152" t="s">
        <v>19</v>
      </c>
      <c r="I314" s="154"/>
      <c r="L314" s="150"/>
      <c r="M314" s="155"/>
      <c r="T314" s="156"/>
      <c r="AT314" s="152" t="s">
        <v>201</v>
      </c>
      <c r="AU314" s="152" t="s">
        <v>87</v>
      </c>
      <c r="AV314" s="12" t="s">
        <v>81</v>
      </c>
      <c r="AW314" s="12" t="s">
        <v>33</v>
      </c>
      <c r="AX314" s="12" t="s">
        <v>74</v>
      </c>
      <c r="AY314" s="152" t="s">
        <v>187</v>
      </c>
    </row>
    <row r="315" spans="2:65" s="12" customFormat="1">
      <c r="B315" s="150"/>
      <c r="D315" s="151" t="s">
        <v>201</v>
      </c>
      <c r="E315" s="152" t="s">
        <v>19</v>
      </c>
      <c r="F315" s="153" t="s">
        <v>1234</v>
      </c>
      <c r="H315" s="152" t="s">
        <v>19</v>
      </c>
      <c r="I315" s="154"/>
      <c r="L315" s="150"/>
      <c r="M315" s="155"/>
      <c r="T315" s="156"/>
      <c r="AT315" s="152" t="s">
        <v>201</v>
      </c>
      <c r="AU315" s="152" t="s">
        <v>87</v>
      </c>
      <c r="AV315" s="12" t="s">
        <v>81</v>
      </c>
      <c r="AW315" s="12" t="s">
        <v>33</v>
      </c>
      <c r="AX315" s="12" t="s">
        <v>74</v>
      </c>
      <c r="AY315" s="152" t="s">
        <v>187</v>
      </c>
    </row>
    <row r="316" spans="2:65" s="12" customFormat="1">
      <c r="B316" s="150"/>
      <c r="D316" s="151" t="s">
        <v>201</v>
      </c>
      <c r="E316" s="152" t="s">
        <v>19</v>
      </c>
      <c r="F316" s="153" t="s">
        <v>1235</v>
      </c>
      <c r="H316" s="152" t="s">
        <v>19</v>
      </c>
      <c r="I316" s="154"/>
      <c r="L316" s="150"/>
      <c r="M316" s="155"/>
      <c r="T316" s="156"/>
      <c r="AT316" s="152" t="s">
        <v>201</v>
      </c>
      <c r="AU316" s="152" t="s">
        <v>87</v>
      </c>
      <c r="AV316" s="12" t="s">
        <v>81</v>
      </c>
      <c r="AW316" s="12" t="s">
        <v>33</v>
      </c>
      <c r="AX316" s="12" t="s">
        <v>74</v>
      </c>
      <c r="AY316" s="152" t="s">
        <v>187</v>
      </c>
    </row>
    <row r="317" spans="2:65" s="13" customFormat="1">
      <c r="B317" s="157"/>
      <c r="D317" s="151" t="s">
        <v>201</v>
      </c>
      <c r="E317" s="158" t="s">
        <v>19</v>
      </c>
      <c r="F317" s="159" t="s">
        <v>1236</v>
      </c>
      <c r="H317" s="160">
        <v>0.221</v>
      </c>
      <c r="I317" s="161"/>
      <c r="L317" s="157"/>
      <c r="M317" s="162"/>
      <c r="T317" s="163"/>
      <c r="AT317" s="158" t="s">
        <v>201</v>
      </c>
      <c r="AU317" s="158" t="s">
        <v>87</v>
      </c>
      <c r="AV317" s="13" t="s">
        <v>87</v>
      </c>
      <c r="AW317" s="13" t="s">
        <v>33</v>
      </c>
      <c r="AX317" s="13" t="s">
        <v>74</v>
      </c>
      <c r="AY317" s="158" t="s">
        <v>187</v>
      </c>
    </row>
    <row r="318" spans="2:65" s="13" customFormat="1">
      <c r="B318" s="157"/>
      <c r="D318" s="151" t="s">
        <v>201</v>
      </c>
      <c r="E318" s="158" t="s">
        <v>19</v>
      </c>
      <c r="F318" s="159" t="s">
        <v>1237</v>
      </c>
      <c r="H318" s="160">
        <v>1.496</v>
      </c>
      <c r="I318" s="161"/>
      <c r="L318" s="157"/>
      <c r="M318" s="162"/>
      <c r="T318" s="163"/>
      <c r="AT318" s="158" t="s">
        <v>201</v>
      </c>
      <c r="AU318" s="158" t="s">
        <v>87</v>
      </c>
      <c r="AV318" s="13" t="s">
        <v>87</v>
      </c>
      <c r="AW318" s="13" t="s">
        <v>33</v>
      </c>
      <c r="AX318" s="13" t="s">
        <v>74</v>
      </c>
      <c r="AY318" s="158" t="s">
        <v>187</v>
      </c>
    </row>
    <row r="319" spans="2:65" s="13" customFormat="1">
      <c r="B319" s="157"/>
      <c r="D319" s="151" t="s">
        <v>201</v>
      </c>
      <c r="E319" s="158" t="s">
        <v>19</v>
      </c>
      <c r="F319" s="159" t="s">
        <v>1238</v>
      </c>
      <c r="H319" s="160">
        <v>1.4490000000000001</v>
      </c>
      <c r="I319" s="161"/>
      <c r="L319" s="157"/>
      <c r="M319" s="162"/>
      <c r="T319" s="163"/>
      <c r="AT319" s="158" t="s">
        <v>201</v>
      </c>
      <c r="AU319" s="158" t="s">
        <v>87</v>
      </c>
      <c r="AV319" s="13" t="s">
        <v>87</v>
      </c>
      <c r="AW319" s="13" t="s">
        <v>33</v>
      </c>
      <c r="AX319" s="13" t="s">
        <v>74</v>
      </c>
      <c r="AY319" s="158" t="s">
        <v>187</v>
      </c>
    </row>
    <row r="320" spans="2:65" s="13" customFormat="1">
      <c r="B320" s="157"/>
      <c r="D320" s="151" t="s">
        <v>201</v>
      </c>
      <c r="E320" s="158" t="s">
        <v>19</v>
      </c>
      <c r="F320" s="159" t="s">
        <v>1239</v>
      </c>
      <c r="H320" s="160">
        <v>3.4550000000000001</v>
      </c>
      <c r="I320" s="161"/>
      <c r="L320" s="157"/>
      <c r="M320" s="162"/>
      <c r="T320" s="163"/>
      <c r="AT320" s="158" t="s">
        <v>201</v>
      </c>
      <c r="AU320" s="158" t="s">
        <v>87</v>
      </c>
      <c r="AV320" s="13" t="s">
        <v>87</v>
      </c>
      <c r="AW320" s="13" t="s">
        <v>33</v>
      </c>
      <c r="AX320" s="13" t="s">
        <v>74</v>
      </c>
      <c r="AY320" s="158" t="s">
        <v>187</v>
      </c>
    </row>
    <row r="321" spans="2:65" s="13" customFormat="1">
      <c r="B321" s="157"/>
      <c r="D321" s="151" t="s">
        <v>201</v>
      </c>
      <c r="E321" s="158" t="s">
        <v>19</v>
      </c>
      <c r="F321" s="159" t="s">
        <v>1240</v>
      </c>
      <c r="H321" s="160">
        <v>4.9349999999999996</v>
      </c>
      <c r="I321" s="161"/>
      <c r="L321" s="157"/>
      <c r="M321" s="162"/>
      <c r="T321" s="163"/>
      <c r="AT321" s="158" t="s">
        <v>201</v>
      </c>
      <c r="AU321" s="158" t="s">
        <v>87</v>
      </c>
      <c r="AV321" s="13" t="s">
        <v>87</v>
      </c>
      <c r="AW321" s="13" t="s">
        <v>33</v>
      </c>
      <c r="AX321" s="13" t="s">
        <v>74</v>
      </c>
      <c r="AY321" s="158" t="s">
        <v>187</v>
      </c>
    </row>
    <row r="322" spans="2:65" s="13" customFormat="1">
      <c r="B322" s="157"/>
      <c r="D322" s="151" t="s">
        <v>201</v>
      </c>
      <c r="E322" s="158" t="s">
        <v>19</v>
      </c>
      <c r="F322" s="159" t="s">
        <v>1241</v>
      </c>
      <c r="H322" s="160">
        <v>6.4160000000000004</v>
      </c>
      <c r="I322" s="161"/>
      <c r="L322" s="157"/>
      <c r="M322" s="162"/>
      <c r="T322" s="163"/>
      <c r="AT322" s="158" t="s">
        <v>201</v>
      </c>
      <c r="AU322" s="158" t="s">
        <v>87</v>
      </c>
      <c r="AV322" s="13" t="s">
        <v>87</v>
      </c>
      <c r="AW322" s="13" t="s">
        <v>33</v>
      </c>
      <c r="AX322" s="13" t="s">
        <v>74</v>
      </c>
      <c r="AY322" s="158" t="s">
        <v>187</v>
      </c>
    </row>
    <row r="323" spans="2:65" s="13" customFormat="1">
      <c r="B323" s="157"/>
      <c r="D323" s="151" t="s">
        <v>201</v>
      </c>
      <c r="E323" s="158" t="s">
        <v>19</v>
      </c>
      <c r="F323" s="159" t="s">
        <v>1242</v>
      </c>
      <c r="H323" s="160">
        <v>7.8959999999999999</v>
      </c>
      <c r="I323" s="161"/>
      <c r="L323" s="157"/>
      <c r="M323" s="162"/>
      <c r="T323" s="163"/>
      <c r="AT323" s="158" t="s">
        <v>201</v>
      </c>
      <c r="AU323" s="158" t="s">
        <v>87</v>
      </c>
      <c r="AV323" s="13" t="s">
        <v>87</v>
      </c>
      <c r="AW323" s="13" t="s">
        <v>33</v>
      </c>
      <c r="AX323" s="13" t="s">
        <v>74</v>
      </c>
      <c r="AY323" s="158" t="s">
        <v>187</v>
      </c>
    </row>
    <row r="324" spans="2:65" s="15" customFormat="1">
      <c r="B324" s="171"/>
      <c r="D324" s="151" t="s">
        <v>201</v>
      </c>
      <c r="E324" s="172" t="s">
        <v>894</v>
      </c>
      <c r="F324" s="173" t="s">
        <v>207</v>
      </c>
      <c r="H324" s="174">
        <v>25.867999999999999</v>
      </c>
      <c r="I324" s="175"/>
      <c r="L324" s="171"/>
      <c r="M324" s="176"/>
      <c r="T324" s="177"/>
      <c r="AT324" s="172" t="s">
        <v>201</v>
      </c>
      <c r="AU324" s="172" t="s">
        <v>87</v>
      </c>
      <c r="AV324" s="15" t="s">
        <v>193</v>
      </c>
      <c r="AW324" s="15" t="s">
        <v>33</v>
      </c>
      <c r="AX324" s="15" t="s">
        <v>81</v>
      </c>
      <c r="AY324" s="172" t="s">
        <v>187</v>
      </c>
    </row>
    <row r="325" spans="2:65" s="1" customFormat="1" ht="44.25" customHeight="1">
      <c r="B325" s="33"/>
      <c r="C325" s="133" t="s">
        <v>395</v>
      </c>
      <c r="D325" s="133" t="s">
        <v>189</v>
      </c>
      <c r="E325" s="134" t="s">
        <v>1243</v>
      </c>
      <c r="F325" s="135" t="s">
        <v>1244</v>
      </c>
      <c r="G325" s="136" t="s">
        <v>138</v>
      </c>
      <c r="H325" s="137">
        <v>16.337</v>
      </c>
      <c r="I325" s="138"/>
      <c r="J325" s="139">
        <f>ROUND(I325*H325,2)</f>
        <v>0</v>
      </c>
      <c r="K325" s="135" t="s">
        <v>197</v>
      </c>
      <c r="L325" s="33"/>
      <c r="M325" s="140" t="s">
        <v>19</v>
      </c>
      <c r="N325" s="141" t="s">
        <v>46</v>
      </c>
      <c r="P325" s="142">
        <f>O325*H325</f>
        <v>0</v>
      </c>
      <c r="Q325" s="142">
        <v>0.29731439999999998</v>
      </c>
      <c r="R325" s="142">
        <f>Q325*H325</f>
        <v>4.8572253527999996</v>
      </c>
      <c r="S325" s="142">
        <v>0</v>
      </c>
      <c r="T325" s="143">
        <f>S325*H325</f>
        <v>0</v>
      </c>
      <c r="AR325" s="144" t="s">
        <v>193</v>
      </c>
      <c r="AT325" s="144" t="s">
        <v>189</v>
      </c>
      <c r="AU325" s="144" t="s">
        <v>87</v>
      </c>
      <c r="AY325" s="18" t="s">
        <v>187</v>
      </c>
      <c r="BE325" s="145">
        <f>IF(N325="základní",J325,0)</f>
        <v>0</v>
      </c>
      <c r="BF325" s="145">
        <f>IF(N325="snížená",J325,0)</f>
        <v>0</v>
      </c>
      <c r="BG325" s="145">
        <f>IF(N325="zákl. přenesená",J325,0)</f>
        <v>0</v>
      </c>
      <c r="BH325" s="145">
        <f>IF(N325="sníž. přenesená",J325,0)</f>
        <v>0</v>
      </c>
      <c r="BI325" s="145">
        <f>IF(N325="nulová",J325,0)</f>
        <v>0</v>
      </c>
      <c r="BJ325" s="18" t="s">
        <v>87</v>
      </c>
      <c r="BK325" s="145">
        <f>ROUND(I325*H325,2)</f>
        <v>0</v>
      </c>
      <c r="BL325" s="18" t="s">
        <v>193</v>
      </c>
      <c r="BM325" s="144" t="s">
        <v>1245</v>
      </c>
    </row>
    <row r="326" spans="2:65" s="1" customFormat="1">
      <c r="B326" s="33"/>
      <c r="D326" s="146" t="s">
        <v>199</v>
      </c>
      <c r="F326" s="147" t="s">
        <v>1246</v>
      </c>
      <c r="I326" s="148"/>
      <c r="L326" s="33"/>
      <c r="M326" s="149"/>
      <c r="T326" s="52"/>
      <c r="AT326" s="18" t="s">
        <v>199</v>
      </c>
      <c r="AU326" s="18" t="s">
        <v>87</v>
      </c>
    </row>
    <row r="327" spans="2:65" s="12" customFormat="1">
      <c r="B327" s="150"/>
      <c r="D327" s="151" t="s">
        <v>201</v>
      </c>
      <c r="E327" s="152" t="s">
        <v>19</v>
      </c>
      <c r="F327" s="153" t="s">
        <v>1247</v>
      </c>
      <c r="H327" s="152" t="s">
        <v>19</v>
      </c>
      <c r="I327" s="154"/>
      <c r="L327" s="150"/>
      <c r="M327" s="155"/>
      <c r="T327" s="156"/>
      <c r="AT327" s="152" t="s">
        <v>201</v>
      </c>
      <c r="AU327" s="152" t="s">
        <v>87</v>
      </c>
      <c r="AV327" s="12" t="s">
        <v>81</v>
      </c>
      <c r="AW327" s="12" t="s">
        <v>33</v>
      </c>
      <c r="AX327" s="12" t="s">
        <v>74</v>
      </c>
      <c r="AY327" s="152" t="s">
        <v>187</v>
      </c>
    </row>
    <row r="328" spans="2:65" s="13" customFormat="1">
      <c r="B328" s="157"/>
      <c r="D328" s="151" t="s">
        <v>201</v>
      </c>
      <c r="E328" s="158" t="s">
        <v>19</v>
      </c>
      <c r="F328" s="159" t="s">
        <v>1248</v>
      </c>
      <c r="H328" s="160">
        <v>16.337</v>
      </c>
      <c r="I328" s="161"/>
      <c r="L328" s="157"/>
      <c r="M328" s="162"/>
      <c r="T328" s="163"/>
      <c r="AT328" s="158" t="s">
        <v>201</v>
      </c>
      <c r="AU328" s="158" t="s">
        <v>87</v>
      </c>
      <c r="AV328" s="13" t="s">
        <v>87</v>
      </c>
      <c r="AW328" s="13" t="s">
        <v>33</v>
      </c>
      <c r="AX328" s="13" t="s">
        <v>74</v>
      </c>
      <c r="AY328" s="158" t="s">
        <v>187</v>
      </c>
    </row>
    <row r="329" spans="2:65" s="15" customFormat="1">
      <c r="B329" s="171"/>
      <c r="D329" s="151" t="s">
        <v>201</v>
      </c>
      <c r="E329" s="172" t="s">
        <v>19</v>
      </c>
      <c r="F329" s="173" t="s">
        <v>207</v>
      </c>
      <c r="H329" s="174">
        <v>16.337</v>
      </c>
      <c r="I329" s="175"/>
      <c r="L329" s="171"/>
      <c r="M329" s="176"/>
      <c r="T329" s="177"/>
      <c r="AT329" s="172" t="s">
        <v>201</v>
      </c>
      <c r="AU329" s="172" t="s">
        <v>87</v>
      </c>
      <c r="AV329" s="15" t="s">
        <v>193</v>
      </c>
      <c r="AW329" s="15" t="s">
        <v>33</v>
      </c>
      <c r="AX329" s="15" t="s">
        <v>81</v>
      </c>
      <c r="AY329" s="172" t="s">
        <v>187</v>
      </c>
    </row>
    <row r="330" spans="2:65" s="1" customFormat="1" ht="37.950000000000003" customHeight="1">
      <c r="B330" s="33"/>
      <c r="C330" s="133" t="s">
        <v>401</v>
      </c>
      <c r="D330" s="133" t="s">
        <v>189</v>
      </c>
      <c r="E330" s="134" t="s">
        <v>1249</v>
      </c>
      <c r="F330" s="135" t="s">
        <v>1250</v>
      </c>
      <c r="G330" s="136" t="s">
        <v>138</v>
      </c>
      <c r="H330" s="137">
        <v>16.809999999999999</v>
      </c>
      <c r="I330" s="138"/>
      <c r="J330" s="139">
        <f>ROUND(I330*H330,2)</f>
        <v>0</v>
      </c>
      <c r="K330" s="135" t="s">
        <v>197</v>
      </c>
      <c r="L330" s="33"/>
      <c r="M330" s="140" t="s">
        <v>19</v>
      </c>
      <c r="N330" s="141" t="s">
        <v>46</v>
      </c>
      <c r="P330" s="142">
        <f>O330*H330</f>
        <v>0</v>
      </c>
      <c r="Q330" s="142">
        <v>0.17499999999999999</v>
      </c>
      <c r="R330" s="142">
        <f>Q330*H330</f>
        <v>2.9417499999999994</v>
      </c>
      <c r="S330" s="142">
        <v>0</v>
      </c>
      <c r="T330" s="143">
        <f>S330*H330</f>
        <v>0</v>
      </c>
      <c r="AR330" s="144" t="s">
        <v>193</v>
      </c>
      <c r="AT330" s="144" t="s">
        <v>189</v>
      </c>
      <c r="AU330" s="144" t="s">
        <v>87</v>
      </c>
      <c r="AY330" s="18" t="s">
        <v>187</v>
      </c>
      <c r="BE330" s="145">
        <f>IF(N330="základní",J330,0)</f>
        <v>0</v>
      </c>
      <c r="BF330" s="145">
        <f>IF(N330="snížená",J330,0)</f>
        <v>0</v>
      </c>
      <c r="BG330" s="145">
        <f>IF(N330="zákl. přenesená",J330,0)</f>
        <v>0</v>
      </c>
      <c r="BH330" s="145">
        <f>IF(N330="sníž. přenesená",J330,0)</f>
        <v>0</v>
      </c>
      <c r="BI330" s="145">
        <f>IF(N330="nulová",J330,0)</f>
        <v>0</v>
      </c>
      <c r="BJ330" s="18" t="s">
        <v>87</v>
      </c>
      <c r="BK330" s="145">
        <f>ROUND(I330*H330,2)</f>
        <v>0</v>
      </c>
      <c r="BL330" s="18" t="s">
        <v>193</v>
      </c>
      <c r="BM330" s="144" t="s">
        <v>1251</v>
      </c>
    </row>
    <row r="331" spans="2:65" s="1" customFormat="1">
      <c r="B331" s="33"/>
      <c r="D331" s="146" t="s">
        <v>199</v>
      </c>
      <c r="F331" s="147" t="s">
        <v>1252</v>
      </c>
      <c r="I331" s="148"/>
      <c r="L331" s="33"/>
      <c r="M331" s="149"/>
      <c r="T331" s="52"/>
      <c r="AT331" s="18" t="s">
        <v>199</v>
      </c>
      <c r="AU331" s="18" t="s">
        <v>87</v>
      </c>
    </row>
    <row r="332" spans="2:65" s="12" customFormat="1">
      <c r="B332" s="150"/>
      <c r="D332" s="151" t="s">
        <v>201</v>
      </c>
      <c r="E332" s="152" t="s">
        <v>19</v>
      </c>
      <c r="F332" s="153" t="s">
        <v>1247</v>
      </c>
      <c r="H332" s="152" t="s">
        <v>19</v>
      </c>
      <c r="I332" s="154"/>
      <c r="L332" s="150"/>
      <c r="M332" s="155"/>
      <c r="T332" s="156"/>
      <c r="AT332" s="152" t="s">
        <v>201</v>
      </c>
      <c r="AU332" s="152" t="s">
        <v>87</v>
      </c>
      <c r="AV332" s="12" t="s">
        <v>81</v>
      </c>
      <c r="AW332" s="12" t="s">
        <v>33</v>
      </c>
      <c r="AX332" s="12" t="s">
        <v>74</v>
      </c>
      <c r="AY332" s="152" t="s">
        <v>187</v>
      </c>
    </row>
    <row r="333" spans="2:65" s="13" customFormat="1">
      <c r="B333" s="157"/>
      <c r="D333" s="151" t="s">
        <v>201</v>
      </c>
      <c r="E333" s="158" t="s">
        <v>19</v>
      </c>
      <c r="F333" s="159" t="s">
        <v>1253</v>
      </c>
      <c r="H333" s="160">
        <v>16.809999999999999</v>
      </c>
      <c r="I333" s="161"/>
      <c r="L333" s="157"/>
      <c r="M333" s="162"/>
      <c r="T333" s="163"/>
      <c r="AT333" s="158" t="s">
        <v>201</v>
      </c>
      <c r="AU333" s="158" t="s">
        <v>87</v>
      </c>
      <c r="AV333" s="13" t="s">
        <v>87</v>
      </c>
      <c r="AW333" s="13" t="s">
        <v>33</v>
      </c>
      <c r="AX333" s="13" t="s">
        <v>74</v>
      </c>
      <c r="AY333" s="158" t="s">
        <v>187</v>
      </c>
    </row>
    <row r="334" spans="2:65" s="15" customFormat="1">
      <c r="B334" s="171"/>
      <c r="D334" s="151" t="s">
        <v>201</v>
      </c>
      <c r="E334" s="172" t="s">
        <v>19</v>
      </c>
      <c r="F334" s="173" t="s">
        <v>207</v>
      </c>
      <c r="H334" s="174">
        <v>16.809999999999999</v>
      </c>
      <c r="I334" s="175"/>
      <c r="L334" s="171"/>
      <c r="M334" s="176"/>
      <c r="T334" s="177"/>
      <c r="AT334" s="172" t="s">
        <v>201</v>
      </c>
      <c r="AU334" s="172" t="s">
        <v>87</v>
      </c>
      <c r="AV334" s="15" t="s">
        <v>193</v>
      </c>
      <c r="AW334" s="15" t="s">
        <v>33</v>
      </c>
      <c r="AX334" s="15" t="s">
        <v>81</v>
      </c>
      <c r="AY334" s="172" t="s">
        <v>187</v>
      </c>
    </row>
    <row r="335" spans="2:65" s="1" customFormat="1" ht="44.25" customHeight="1">
      <c r="B335" s="33"/>
      <c r="C335" s="133" t="s">
        <v>407</v>
      </c>
      <c r="D335" s="133" t="s">
        <v>189</v>
      </c>
      <c r="E335" s="134" t="s">
        <v>1254</v>
      </c>
      <c r="F335" s="135" t="s">
        <v>1255</v>
      </c>
      <c r="G335" s="136" t="s">
        <v>138</v>
      </c>
      <c r="H335" s="137">
        <v>119.773</v>
      </c>
      <c r="I335" s="138"/>
      <c r="J335" s="139">
        <f>ROUND(I335*H335,2)</f>
        <v>0</v>
      </c>
      <c r="K335" s="135" t="s">
        <v>593</v>
      </c>
      <c r="L335" s="33"/>
      <c r="M335" s="140" t="s">
        <v>19</v>
      </c>
      <c r="N335" s="141" t="s">
        <v>46</v>
      </c>
      <c r="P335" s="142">
        <f>O335*H335</f>
        <v>0</v>
      </c>
      <c r="Q335" s="142">
        <v>0.17111999999999999</v>
      </c>
      <c r="R335" s="142">
        <f>Q335*H335</f>
        <v>20.495555759999998</v>
      </c>
      <c r="S335" s="142">
        <v>0</v>
      </c>
      <c r="T335" s="143">
        <f>S335*H335</f>
        <v>0</v>
      </c>
      <c r="AR335" s="144" t="s">
        <v>193</v>
      </c>
      <c r="AT335" s="144" t="s">
        <v>189</v>
      </c>
      <c r="AU335" s="144" t="s">
        <v>87</v>
      </c>
      <c r="AY335" s="18" t="s">
        <v>187</v>
      </c>
      <c r="BE335" s="145">
        <f>IF(N335="základní",J335,0)</f>
        <v>0</v>
      </c>
      <c r="BF335" s="145">
        <f>IF(N335="snížená",J335,0)</f>
        <v>0</v>
      </c>
      <c r="BG335" s="145">
        <f>IF(N335="zákl. přenesená",J335,0)</f>
        <v>0</v>
      </c>
      <c r="BH335" s="145">
        <f>IF(N335="sníž. přenesená",J335,0)</f>
        <v>0</v>
      </c>
      <c r="BI335" s="145">
        <f>IF(N335="nulová",J335,0)</f>
        <v>0</v>
      </c>
      <c r="BJ335" s="18" t="s">
        <v>87</v>
      </c>
      <c r="BK335" s="145">
        <f>ROUND(I335*H335,2)</f>
        <v>0</v>
      </c>
      <c r="BL335" s="18" t="s">
        <v>193</v>
      </c>
      <c r="BM335" s="144" t="s">
        <v>1256</v>
      </c>
    </row>
    <row r="336" spans="2:65" s="1" customFormat="1">
      <c r="B336" s="33"/>
      <c r="D336" s="146" t="s">
        <v>199</v>
      </c>
      <c r="F336" s="147" t="s">
        <v>1257</v>
      </c>
      <c r="I336" s="148"/>
      <c r="L336" s="33"/>
      <c r="M336" s="149"/>
      <c r="T336" s="52"/>
      <c r="AT336" s="18" t="s">
        <v>199</v>
      </c>
      <c r="AU336" s="18" t="s">
        <v>87</v>
      </c>
    </row>
    <row r="337" spans="2:65" s="12" customFormat="1">
      <c r="B337" s="150"/>
      <c r="D337" s="151" t="s">
        <v>201</v>
      </c>
      <c r="E337" s="152" t="s">
        <v>19</v>
      </c>
      <c r="F337" s="153" t="s">
        <v>251</v>
      </c>
      <c r="H337" s="152" t="s">
        <v>19</v>
      </c>
      <c r="I337" s="154"/>
      <c r="L337" s="150"/>
      <c r="M337" s="155"/>
      <c r="T337" s="156"/>
      <c r="AT337" s="152" t="s">
        <v>201</v>
      </c>
      <c r="AU337" s="152" t="s">
        <v>87</v>
      </c>
      <c r="AV337" s="12" t="s">
        <v>81</v>
      </c>
      <c r="AW337" s="12" t="s">
        <v>33</v>
      </c>
      <c r="AX337" s="12" t="s">
        <v>74</v>
      </c>
      <c r="AY337" s="152" t="s">
        <v>187</v>
      </c>
    </row>
    <row r="338" spans="2:65" s="13" customFormat="1" ht="20.399999999999999">
      <c r="B338" s="157"/>
      <c r="D338" s="151" t="s">
        <v>201</v>
      </c>
      <c r="E338" s="158" t="s">
        <v>19</v>
      </c>
      <c r="F338" s="159" t="s">
        <v>1258</v>
      </c>
      <c r="H338" s="160">
        <v>36.029000000000003</v>
      </c>
      <c r="I338" s="161"/>
      <c r="L338" s="157"/>
      <c r="M338" s="162"/>
      <c r="T338" s="163"/>
      <c r="AT338" s="158" t="s">
        <v>201</v>
      </c>
      <c r="AU338" s="158" t="s">
        <v>87</v>
      </c>
      <c r="AV338" s="13" t="s">
        <v>87</v>
      </c>
      <c r="AW338" s="13" t="s">
        <v>33</v>
      </c>
      <c r="AX338" s="13" t="s">
        <v>74</v>
      </c>
      <c r="AY338" s="158" t="s">
        <v>187</v>
      </c>
    </row>
    <row r="339" spans="2:65" s="14" customFormat="1">
      <c r="B339" s="164"/>
      <c r="D339" s="151" t="s">
        <v>201</v>
      </c>
      <c r="E339" s="165" t="s">
        <v>19</v>
      </c>
      <c r="F339" s="166" t="s">
        <v>204</v>
      </c>
      <c r="H339" s="167">
        <v>36.029000000000003</v>
      </c>
      <c r="I339" s="168"/>
      <c r="L339" s="164"/>
      <c r="M339" s="169"/>
      <c r="T339" s="170"/>
      <c r="AT339" s="165" t="s">
        <v>201</v>
      </c>
      <c r="AU339" s="165" t="s">
        <v>87</v>
      </c>
      <c r="AV339" s="14" t="s">
        <v>96</v>
      </c>
      <c r="AW339" s="14" t="s">
        <v>33</v>
      </c>
      <c r="AX339" s="14" t="s">
        <v>74</v>
      </c>
      <c r="AY339" s="165" t="s">
        <v>187</v>
      </c>
    </row>
    <row r="340" spans="2:65" s="12" customFormat="1">
      <c r="B340" s="150"/>
      <c r="D340" s="151" t="s">
        <v>201</v>
      </c>
      <c r="E340" s="152" t="s">
        <v>19</v>
      </c>
      <c r="F340" s="153" t="s">
        <v>1247</v>
      </c>
      <c r="H340" s="152" t="s">
        <v>19</v>
      </c>
      <c r="I340" s="154"/>
      <c r="L340" s="150"/>
      <c r="M340" s="155"/>
      <c r="T340" s="156"/>
      <c r="AT340" s="152" t="s">
        <v>201</v>
      </c>
      <c r="AU340" s="152" t="s">
        <v>87</v>
      </c>
      <c r="AV340" s="12" t="s">
        <v>81</v>
      </c>
      <c r="AW340" s="12" t="s">
        <v>33</v>
      </c>
      <c r="AX340" s="12" t="s">
        <v>74</v>
      </c>
      <c r="AY340" s="152" t="s">
        <v>187</v>
      </c>
    </row>
    <row r="341" spans="2:65" s="13" customFormat="1">
      <c r="B341" s="157"/>
      <c r="D341" s="151" t="s">
        <v>201</v>
      </c>
      <c r="E341" s="158" t="s">
        <v>19</v>
      </c>
      <c r="F341" s="159" t="s">
        <v>1259</v>
      </c>
      <c r="H341" s="160">
        <v>22.24</v>
      </c>
      <c r="I341" s="161"/>
      <c r="L341" s="157"/>
      <c r="M341" s="162"/>
      <c r="T341" s="163"/>
      <c r="AT341" s="158" t="s">
        <v>201</v>
      </c>
      <c r="AU341" s="158" t="s">
        <v>87</v>
      </c>
      <c r="AV341" s="13" t="s">
        <v>87</v>
      </c>
      <c r="AW341" s="13" t="s">
        <v>33</v>
      </c>
      <c r="AX341" s="13" t="s">
        <v>74</v>
      </c>
      <c r="AY341" s="158" t="s">
        <v>187</v>
      </c>
    </row>
    <row r="342" spans="2:65" s="13" customFormat="1">
      <c r="B342" s="157"/>
      <c r="D342" s="151" t="s">
        <v>201</v>
      </c>
      <c r="E342" s="158" t="s">
        <v>19</v>
      </c>
      <c r="F342" s="159" t="s">
        <v>1260</v>
      </c>
      <c r="H342" s="160">
        <v>21.693999999999999</v>
      </c>
      <c r="I342" s="161"/>
      <c r="L342" s="157"/>
      <c r="M342" s="162"/>
      <c r="T342" s="163"/>
      <c r="AT342" s="158" t="s">
        <v>201</v>
      </c>
      <c r="AU342" s="158" t="s">
        <v>87</v>
      </c>
      <c r="AV342" s="13" t="s">
        <v>87</v>
      </c>
      <c r="AW342" s="13" t="s">
        <v>33</v>
      </c>
      <c r="AX342" s="13" t="s">
        <v>74</v>
      </c>
      <c r="AY342" s="158" t="s">
        <v>187</v>
      </c>
    </row>
    <row r="343" spans="2:65" s="13" customFormat="1">
      <c r="B343" s="157"/>
      <c r="D343" s="151" t="s">
        <v>201</v>
      </c>
      <c r="E343" s="158" t="s">
        <v>19</v>
      </c>
      <c r="F343" s="159" t="s">
        <v>1261</v>
      </c>
      <c r="H343" s="160">
        <v>22.172000000000001</v>
      </c>
      <c r="I343" s="161"/>
      <c r="L343" s="157"/>
      <c r="M343" s="162"/>
      <c r="T343" s="163"/>
      <c r="AT343" s="158" t="s">
        <v>201</v>
      </c>
      <c r="AU343" s="158" t="s">
        <v>87</v>
      </c>
      <c r="AV343" s="13" t="s">
        <v>87</v>
      </c>
      <c r="AW343" s="13" t="s">
        <v>33</v>
      </c>
      <c r="AX343" s="13" t="s">
        <v>74</v>
      </c>
      <c r="AY343" s="158" t="s">
        <v>187</v>
      </c>
    </row>
    <row r="344" spans="2:65" s="13" customFormat="1">
      <c r="B344" s="157"/>
      <c r="D344" s="151" t="s">
        <v>201</v>
      </c>
      <c r="E344" s="158" t="s">
        <v>19</v>
      </c>
      <c r="F344" s="159" t="s">
        <v>1262</v>
      </c>
      <c r="H344" s="160">
        <v>17.638000000000002</v>
      </c>
      <c r="I344" s="161"/>
      <c r="L344" s="157"/>
      <c r="M344" s="162"/>
      <c r="T344" s="163"/>
      <c r="AT344" s="158" t="s">
        <v>201</v>
      </c>
      <c r="AU344" s="158" t="s">
        <v>87</v>
      </c>
      <c r="AV344" s="13" t="s">
        <v>87</v>
      </c>
      <c r="AW344" s="13" t="s">
        <v>33</v>
      </c>
      <c r="AX344" s="13" t="s">
        <v>74</v>
      </c>
      <c r="AY344" s="158" t="s">
        <v>187</v>
      </c>
    </row>
    <row r="345" spans="2:65" s="14" customFormat="1">
      <c r="B345" s="164"/>
      <c r="D345" s="151" t="s">
        <v>201</v>
      </c>
      <c r="E345" s="165" t="s">
        <v>19</v>
      </c>
      <c r="F345" s="166" t="s">
        <v>204</v>
      </c>
      <c r="H345" s="167">
        <v>83.744</v>
      </c>
      <c r="I345" s="168"/>
      <c r="L345" s="164"/>
      <c r="M345" s="169"/>
      <c r="T345" s="170"/>
      <c r="AT345" s="165" t="s">
        <v>201</v>
      </c>
      <c r="AU345" s="165" t="s">
        <v>87</v>
      </c>
      <c r="AV345" s="14" t="s">
        <v>96</v>
      </c>
      <c r="AW345" s="14" t="s">
        <v>33</v>
      </c>
      <c r="AX345" s="14" t="s">
        <v>74</v>
      </c>
      <c r="AY345" s="165" t="s">
        <v>187</v>
      </c>
    </row>
    <row r="346" spans="2:65" s="15" customFormat="1">
      <c r="B346" s="171"/>
      <c r="D346" s="151" t="s">
        <v>201</v>
      </c>
      <c r="E346" s="172" t="s">
        <v>19</v>
      </c>
      <c r="F346" s="173" t="s">
        <v>207</v>
      </c>
      <c r="H346" s="174">
        <v>119.773</v>
      </c>
      <c r="I346" s="175"/>
      <c r="L346" s="171"/>
      <c r="M346" s="176"/>
      <c r="T346" s="177"/>
      <c r="AT346" s="172" t="s">
        <v>201</v>
      </c>
      <c r="AU346" s="172" t="s">
        <v>87</v>
      </c>
      <c r="AV346" s="15" t="s">
        <v>193</v>
      </c>
      <c r="AW346" s="15" t="s">
        <v>33</v>
      </c>
      <c r="AX346" s="15" t="s">
        <v>81</v>
      </c>
      <c r="AY346" s="172" t="s">
        <v>187</v>
      </c>
    </row>
    <row r="347" spans="2:65" s="1" customFormat="1" ht="37.950000000000003" customHeight="1">
      <c r="B347" s="33"/>
      <c r="C347" s="133" t="s">
        <v>413</v>
      </c>
      <c r="D347" s="133" t="s">
        <v>189</v>
      </c>
      <c r="E347" s="134" t="s">
        <v>1263</v>
      </c>
      <c r="F347" s="135" t="s">
        <v>1264</v>
      </c>
      <c r="G347" s="136" t="s">
        <v>241</v>
      </c>
      <c r="H347" s="137">
        <v>0.46600000000000003</v>
      </c>
      <c r="I347" s="138"/>
      <c r="J347" s="139">
        <f>ROUND(I347*H347,2)</f>
        <v>0</v>
      </c>
      <c r="K347" s="135" t="s">
        <v>197</v>
      </c>
      <c r="L347" s="33"/>
      <c r="M347" s="140" t="s">
        <v>19</v>
      </c>
      <c r="N347" s="141" t="s">
        <v>46</v>
      </c>
      <c r="P347" s="142">
        <f>O347*H347</f>
        <v>0</v>
      </c>
      <c r="Q347" s="142">
        <v>1.0492218</v>
      </c>
      <c r="R347" s="142">
        <f>Q347*H347</f>
        <v>0.4889373588</v>
      </c>
      <c r="S347" s="142">
        <v>0</v>
      </c>
      <c r="T347" s="143">
        <f>S347*H347</f>
        <v>0</v>
      </c>
      <c r="AR347" s="144" t="s">
        <v>193</v>
      </c>
      <c r="AT347" s="144" t="s">
        <v>189</v>
      </c>
      <c r="AU347" s="144" t="s">
        <v>87</v>
      </c>
      <c r="AY347" s="18" t="s">
        <v>187</v>
      </c>
      <c r="BE347" s="145">
        <f>IF(N347="základní",J347,0)</f>
        <v>0</v>
      </c>
      <c r="BF347" s="145">
        <f>IF(N347="snížená",J347,0)</f>
        <v>0</v>
      </c>
      <c r="BG347" s="145">
        <f>IF(N347="zákl. přenesená",J347,0)</f>
        <v>0</v>
      </c>
      <c r="BH347" s="145">
        <f>IF(N347="sníž. přenesená",J347,0)</f>
        <v>0</v>
      </c>
      <c r="BI347" s="145">
        <f>IF(N347="nulová",J347,0)</f>
        <v>0</v>
      </c>
      <c r="BJ347" s="18" t="s">
        <v>87</v>
      </c>
      <c r="BK347" s="145">
        <f>ROUND(I347*H347,2)</f>
        <v>0</v>
      </c>
      <c r="BL347" s="18" t="s">
        <v>193</v>
      </c>
      <c r="BM347" s="144" t="s">
        <v>1265</v>
      </c>
    </row>
    <row r="348" spans="2:65" s="1" customFormat="1">
      <c r="B348" s="33"/>
      <c r="D348" s="146" t="s">
        <v>199</v>
      </c>
      <c r="F348" s="147" t="s">
        <v>1266</v>
      </c>
      <c r="I348" s="148"/>
      <c r="L348" s="33"/>
      <c r="M348" s="149"/>
      <c r="T348" s="52"/>
      <c r="AT348" s="18" t="s">
        <v>199</v>
      </c>
      <c r="AU348" s="18" t="s">
        <v>87</v>
      </c>
    </row>
    <row r="349" spans="2:65" s="12" customFormat="1">
      <c r="B349" s="150"/>
      <c r="D349" s="151" t="s">
        <v>201</v>
      </c>
      <c r="E349" s="152" t="s">
        <v>19</v>
      </c>
      <c r="F349" s="153" t="s">
        <v>1212</v>
      </c>
      <c r="H349" s="152" t="s">
        <v>19</v>
      </c>
      <c r="I349" s="154"/>
      <c r="L349" s="150"/>
      <c r="M349" s="155"/>
      <c r="T349" s="156"/>
      <c r="AT349" s="152" t="s">
        <v>201</v>
      </c>
      <c r="AU349" s="152" t="s">
        <v>87</v>
      </c>
      <c r="AV349" s="12" t="s">
        <v>81</v>
      </c>
      <c r="AW349" s="12" t="s">
        <v>33</v>
      </c>
      <c r="AX349" s="12" t="s">
        <v>74</v>
      </c>
      <c r="AY349" s="152" t="s">
        <v>187</v>
      </c>
    </row>
    <row r="350" spans="2:65" s="13" customFormat="1">
      <c r="B350" s="157"/>
      <c r="D350" s="151" t="s">
        <v>201</v>
      </c>
      <c r="E350" s="158" t="s">
        <v>19</v>
      </c>
      <c r="F350" s="159" t="s">
        <v>1267</v>
      </c>
      <c r="H350" s="160">
        <v>0.46600000000000003</v>
      </c>
      <c r="I350" s="161"/>
      <c r="L350" s="157"/>
      <c r="M350" s="162"/>
      <c r="T350" s="163"/>
      <c r="AT350" s="158" t="s">
        <v>201</v>
      </c>
      <c r="AU350" s="158" t="s">
        <v>87</v>
      </c>
      <c r="AV350" s="13" t="s">
        <v>87</v>
      </c>
      <c r="AW350" s="13" t="s">
        <v>33</v>
      </c>
      <c r="AX350" s="13" t="s">
        <v>74</v>
      </c>
      <c r="AY350" s="158" t="s">
        <v>187</v>
      </c>
    </row>
    <row r="351" spans="2:65" s="15" customFormat="1">
      <c r="B351" s="171"/>
      <c r="D351" s="151" t="s">
        <v>201</v>
      </c>
      <c r="E351" s="172" t="s">
        <v>19</v>
      </c>
      <c r="F351" s="173" t="s">
        <v>207</v>
      </c>
      <c r="H351" s="174">
        <v>0.46600000000000003</v>
      </c>
      <c r="I351" s="175"/>
      <c r="L351" s="171"/>
      <c r="M351" s="176"/>
      <c r="T351" s="177"/>
      <c r="AT351" s="172" t="s">
        <v>201</v>
      </c>
      <c r="AU351" s="172" t="s">
        <v>87</v>
      </c>
      <c r="AV351" s="15" t="s">
        <v>193</v>
      </c>
      <c r="AW351" s="15" t="s">
        <v>33</v>
      </c>
      <c r="AX351" s="15" t="s">
        <v>81</v>
      </c>
      <c r="AY351" s="172" t="s">
        <v>187</v>
      </c>
    </row>
    <row r="352" spans="2:65" s="1" customFormat="1" ht="44.25" customHeight="1">
      <c r="B352" s="33"/>
      <c r="C352" s="133" t="s">
        <v>419</v>
      </c>
      <c r="D352" s="133" t="s">
        <v>189</v>
      </c>
      <c r="E352" s="134" t="s">
        <v>1268</v>
      </c>
      <c r="F352" s="135" t="s">
        <v>1269</v>
      </c>
      <c r="G352" s="136" t="s">
        <v>248</v>
      </c>
      <c r="H352" s="137">
        <v>4</v>
      </c>
      <c r="I352" s="138"/>
      <c r="J352" s="139">
        <f>ROUND(I352*H352,2)</f>
        <v>0</v>
      </c>
      <c r="K352" s="135" t="s">
        <v>197</v>
      </c>
      <c r="L352" s="33"/>
      <c r="M352" s="140" t="s">
        <v>19</v>
      </c>
      <c r="N352" s="141" t="s">
        <v>46</v>
      </c>
      <c r="P352" s="142">
        <f>O352*H352</f>
        <v>0</v>
      </c>
      <c r="Q352" s="142">
        <v>2.2280000000000001E-2</v>
      </c>
      <c r="R352" s="142">
        <f>Q352*H352</f>
        <v>8.9120000000000005E-2</v>
      </c>
      <c r="S352" s="142">
        <v>0</v>
      </c>
      <c r="T352" s="143">
        <f>S352*H352</f>
        <v>0</v>
      </c>
      <c r="AR352" s="144" t="s">
        <v>193</v>
      </c>
      <c r="AT352" s="144" t="s">
        <v>189</v>
      </c>
      <c r="AU352" s="144" t="s">
        <v>87</v>
      </c>
      <c r="AY352" s="18" t="s">
        <v>187</v>
      </c>
      <c r="BE352" s="145">
        <f>IF(N352="základní",J352,0)</f>
        <v>0</v>
      </c>
      <c r="BF352" s="145">
        <f>IF(N352="snížená",J352,0)</f>
        <v>0</v>
      </c>
      <c r="BG352" s="145">
        <f>IF(N352="zákl. přenesená",J352,0)</f>
        <v>0</v>
      </c>
      <c r="BH352" s="145">
        <f>IF(N352="sníž. přenesená",J352,0)</f>
        <v>0</v>
      </c>
      <c r="BI352" s="145">
        <f>IF(N352="nulová",J352,0)</f>
        <v>0</v>
      </c>
      <c r="BJ352" s="18" t="s">
        <v>87</v>
      </c>
      <c r="BK352" s="145">
        <f>ROUND(I352*H352,2)</f>
        <v>0</v>
      </c>
      <c r="BL352" s="18" t="s">
        <v>193</v>
      </c>
      <c r="BM352" s="144" t="s">
        <v>1270</v>
      </c>
    </row>
    <row r="353" spans="2:65" s="1" customFormat="1">
      <c r="B353" s="33"/>
      <c r="D353" s="146" t="s">
        <v>199</v>
      </c>
      <c r="F353" s="147" t="s">
        <v>1271</v>
      </c>
      <c r="I353" s="148"/>
      <c r="L353" s="33"/>
      <c r="M353" s="149"/>
      <c r="T353" s="52"/>
      <c r="AT353" s="18" t="s">
        <v>199</v>
      </c>
      <c r="AU353" s="18" t="s">
        <v>87</v>
      </c>
    </row>
    <row r="354" spans="2:65" s="12" customFormat="1">
      <c r="B354" s="150"/>
      <c r="D354" s="151" t="s">
        <v>201</v>
      </c>
      <c r="E354" s="152" t="s">
        <v>19</v>
      </c>
      <c r="F354" s="153" t="s">
        <v>251</v>
      </c>
      <c r="H354" s="152" t="s">
        <v>19</v>
      </c>
      <c r="I354" s="154"/>
      <c r="L354" s="150"/>
      <c r="M354" s="155"/>
      <c r="T354" s="156"/>
      <c r="AT354" s="152" t="s">
        <v>201</v>
      </c>
      <c r="AU354" s="152" t="s">
        <v>87</v>
      </c>
      <c r="AV354" s="12" t="s">
        <v>81</v>
      </c>
      <c r="AW354" s="12" t="s">
        <v>33</v>
      </c>
      <c r="AX354" s="12" t="s">
        <v>74</v>
      </c>
      <c r="AY354" s="152" t="s">
        <v>187</v>
      </c>
    </row>
    <row r="355" spans="2:65" s="13" customFormat="1">
      <c r="B355" s="157"/>
      <c r="D355" s="151" t="s">
        <v>201</v>
      </c>
      <c r="E355" s="158" t="s">
        <v>19</v>
      </c>
      <c r="F355" s="159" t="s">
        <v>1272</v>
      </c>
      <c r="H355" s="160">
        <v>1</v>
      </c>
      <c r="I355" s="161"/>
      <c r="L355" s="157"/>
      <c r="M355" s="162"/>
      <c r="T355" s="163"/>
      <c r="AT355" s="158" t="s">
        <v>201</v>
      </c>
      <c r="AU355" s="158" t="s">
        <v>87</v>
      </c>
      <c r="AV355" s="13" t="s">
        <v>87</v>
      </c>
      <c r="AW355" s="13" t="s">
        <v>33</v>
      </c>
      <c r="AX355" s="13" t="s">
        <v>74</v>
      </c>
      <c r="AY355" s="158" t="s">
        <v>187</v>
      </c>
    </row>
    <row r="356" spans="2:65" s="13" customFormat="1">
      <c r="B356" s="157"/>
      <c r="D356" s="151" t="s">
        <v>201</v>
      </c>
      <c r="E356" s="158" t="s">
        <v>19</v>
      </c>
      <c r="F356" s="159" t="s">
        <v>1273</v>
      </c>
      <c r="H356" s="160">
        <v>3</v>
      </c>
      <c r="I356" s="161"/>
      <c r="L356" s="157"/>
      <c r="M356" s="162"/>
      <c r="T356" s="163"/>
      <c r="AT356" s="158" t="s">
        <v>201</v>
      </c>
      <c r="AU356" s="158" t="s">
        <v>87</v>
      </c>
      <c r="AV356" s="13" t="s">
        <v>87</v>
      </c>
      <c r="AW356" s="13" t="s">
        <v>33</v>
      </c>
      <c r="AX356" s="13" t="s">
        <v>74</v>
      </c>
      <c r="AY356" s="158" t="s">
        <v>187</v>
      </c>
    </row>
    <row r="357" spans="2:65" s="15" customFormat="1">
      <c r="B357" s="171"/>
      <c r="D357" s="151" t="s">
        <v>201</v>
      </c>
      <c r="E357" s="172" t="s">
        <v>19</v>
      </c>
      <c r="F357" s="173" t="s">
        <v>207</v>
      </c>
      <c r="H357" s="174">
        <v>4</v>
      </c>
      <c r="I357" s="175"/>
      <c r="L357" s="171"/>
      <c r="M357" s="176"/>
      <c r="T357" s="177"/>
      <c r="AT357" s="172" t="s">
        <v>201</v>
      </c>
      <c r="AU357" s="172" t="s">
        <v>87</v>
      </c>
      <c r="AV357" s="15" t="s">
        <v>193</v>
      </c>
      <c r="AW357" s="15" t="s">
        <v>33</v>
      </c>
      <c r="AX357" s="15" t="s">
        <v>81</v>
      </c>
      <c r="AY357" s="172" t="s">
        <v>187</v>
      </c>
    </row>
    <row r="358" spans="2:65" s="1" customFormat="1" ht="44.25" customHeight="1">
      <c r="B358" s="33"/>
      <c r="C358" s="133" t="s">
        <v>425</v>
      </c>
      <c r="D358" s="133" t="s">
        <v>189</v>
      </c>
      <c r="E358" s="134" t="s">
        <v>1274</v>
      </c>
      <c r="F358" s="135" t="s">
        <v>1275</v>
      </c>
      <c r="G358" s="136" t="s">
        <v>248</v>
      </c>
      <c r="H358" s="137">
        <v>2</v>
      </c>
      <c r="I358" s="138"/>
      <c r="J358" s="139">
        <f>ROUND(I358*H358,2)</f>
        <v>0</v>
      </c>
      <c r="K358" s="135" t="s">
        <v>197</v>
      </c>
      <c r="L358" s="33"/>
      <c r="M358" s="140" t="s">
        <v>19</v>
      </c>
      <c r="N358" s="141" t="s">
        <v>46</v>
      </c>
      <c r="P358" s="142">
        <f>O358*H358</f>
        <v>0</v>
      </c>
      <c r="Q358" s="142">
        <v>3.193E-2</v>
      </c>
      <c r="R358" s="142">
        <f>Q358*H358</f>
        <v>6.386E-2</v>
      </c>
      <c r="S358" s="142">
        <v>0</v>
      </c>
      <c r="T358" s="143">
        <f>S358*H358</f>
        <v>0</v>
      </c>
      <c r="AR358" s="144" t="s">
        <v>193</v>
      </c>
      <c r="AT358" s="144" t="s">
        <v>189</v>
      </c>
      <c r="AU358" s="144" t="s">
        <v>87</v>
      </c>
      <c r="AY358" s="18" t="s">
        <v>187</v>
      </c>
      <c r="BE358" s="145">
        <f>IF(N358="základní",J358,0)</f>
        <v>0</v>
      </c>
      <c r="BF358" s="145">
        <f>IF(N358="snížená",J358,0)</f>
        <v>0</v>
      </c>
      <c r="BG358" s="145">
        <f>IF(N358="zákl. přenesená",J358,0)</f>
        <v>0</v>
      </c>
      <c r="BH358" s="145">
        <f>IF(N358="sníž. přenesená",J358,0)</f>
        <v>0</v>
      </c>
      <c r="BI358" s="145">
        <f>IF(N358="nulová",J358,0)</f>
        <v>0</v>
      </c>
      <c r="BJ358" s="18" t="s">
        <v>87</v>
      </c>
      <c r="BK358" s="145">
        <f>ROUND(I358*H358,2)</f>
        <v>0</v>
      </c>
      <c r="BL358" s="18" t="s">
        <v>193</v>
      </c>
      <c r="BM358" s="144" t="s">
        <v>1276</v>
      </c>
    </row>
    <row r="359" spans="2:65" s="1" customFormat="1">
      <c r="B359" s="33"/>
      <c r="D359" s="146" t="s">
        <v>199</v>
      </c>
      <c r="F359" s="147" t="s">
        <v>1277</v>
      </c>
      <c r="I359" s="148"/>
      <c r="L359" s="33"/>
      <c r="M359" s="149"/>
      <c r="T359" s="52"/>
      <c r="AT359" s="18" t="s">
        <v>199</v>
      </c>
      <c r="AU359" s="18" t="s">
        <v>87</v>
      </c>
    </row>
    <row r="360" spans="2:65" s="12" customFormat="1">
      <c r="B360" s="150"/>
      <c r="D360" s="151" t="s">
        <v>201</v>
      </c>
      <c r="E360" s="152" t="s">
        <v>19</v>
      </c>
      <c r="F360" s="153" t="s">
        <v>251</v>
      </c>
      <c r="H360" s="152" t="s">
        <v>19</v>
      </c>
      <c r="I360" s="154"/>
      <c r="L360" s="150"/>
      <c r="M360" s="155"/>
      <c r="T360" s="156"/>
      <c r="AT360" s="152" t="s">
        <v>201</v>
      </c>
      <c r="AU360" s="152" t="s">
        <v>87</v>
      </c>
      <c r="AV360" s="12" t="s">
        <v>81</v>
      </c>
      <c r="AW360" s="12" t="s">
        <v>33</v>
      </c>
      <c r="AX360" s="12" t="s">
        <v>74</v>
      </c>
      <c r="AY360" s="152" t="s">
        <v>187</v>
      </c>
    </row>
    <row r="361" spans="2:65" s="13" customFormat="1">
      <c r="B361" s="157"/>
      <c r="D361" s="151" t="s">
        <v>201</v>
      </c>
      <c r="E361" s="158" t="s">
        <v>19</v>
      </c>
      <c r="F361" s="159" t="s">
        <v>1278</v>
      </c>
      <c r="H361" s="160">
        <v>2</v>
      </c>
      <c r="I361" s="161"/>
      <c r="L361" s="157"/>
      <c r="M361" s="162"/>
      <c r="T361" s="163"/>
      <c r="AT361" s="158" t="s">
        <v>201</v>
      </c>
      <c r="AU361" s="158" t="s">
        <v>87</v>
      </c>
      <c r="AV361" s="13" t="s">
        <v>87</v>
      </c>
      <c r="AW361" s="13" t="s">
        <v>33</v>
      </c>
      <c r="AX361" s="13" t="s">
        <v>74</v>
      </c>
      <c r="AY361" s="158" t="s">
        <v>187</v>
      </c>
    </row>
    <row r="362" spans="2:65" s="15" customFormat="1">
      <c r="B362" s="171"/>
      <c r="D362" s="151" t="s">
        <v>201</v>
      </c>
      <c r="E362" s="172" t="s">
        <v>19</v>
      </c>
      <c r="F362" s="173" t="s">
        <v>207</v>
      </c>
      <c r="H362" s="174">
        <v>2</v>
      </c>
      <c r="I362" s="175"/>
      <c r="L362" s="171"/>
      <c r="M362" s="176"/>
      <c r="T362" s="177"/>
      <c r="AT362" s="172" t="s">
        <v>201</v>
      </c>
      <c r="AU362" s="172" t="s">
        <v>87</v>
      </c>
      <c r="AV362" s="15" t="s">
        <v>193</v>
      </c>
      <c r="AW362" s="15" t="s">
        <v>33</v>
      </c>
      <c r="AX362" s="15" t="s">
        <v>81</v>
      </c>
      <c r="AY362" s="172" t="s">
        <v>187</v>
      </c>
    </row>
    <row r="363" spans="2:65" s="1" customFormat="1" ht="44.25" customHeight="1">
      <c r="B363" s="33"/>
      <c r="C363" s="133" t="s">
        <v>431</v>
      </c>
      <c r="D363" s="133" t="s">
        <v>189</v>
      </c>
      <c r="E363" s="134" t="s">
        <v>1279</v>
      </c>
      <c r="F363" s="135" t="s">
        <v>1280</v>
      </c>
      <c r="G363" s="136" t="s">
        <v>248</v>
      </c>
      <c r="H363" s="137">
        <v>1</v>
      </c>
      <c r="I363" s="138"/>
      <c r="J363" s="139">
        <f>ROUND(I363*H363,2)</f>
        <v>0</v>
      </c>
      <c r="K363" s="135" t="s">
        <v>197</v>
      </c>
      <c r="L363" s="33"/>
      <c r="M363" s="140" t="s">
        <v>19</v>
      </c>
      <c r="N363" s="141" t="s">
        <v>46</v>
      </c>
      <c r="P363" s="142">
        <f>O363*H363</f>
        <v>0</v>
      </c>
      <c r="Q363" s="142">
        <v>3.8030000000000001E-2</v>
      </c>
      <c r="R363" s="142">
        <f>Q363*H363</f>
        <v>3.8030000000000001E-2</v>
      </c>
      <c r="S363" s="142">
        <v>0</v>
      </c>
      <c r="T363" s="143">
        <f>S363*H363</f>
        <v>0</v>
      </c>
      <c r="AR363" s="144" t="s">
        <v>193</v>
      </c>
      <c r="AT363" s="144" t="s">
        <v>189</v>
      </c>
      <c r="AU363" s="144" t="s">
        <v>87</v>
      </c>
      <c r="AY363" s="18" t="s">
        <v>187</v>
      </c>
      <c r="BE363" s="145">
        <f>IF(N363="základní",J363,0)</f>
        <v>0</v>
      </c>
      <c r="BF363" s="145">
        <f>IF(N363="snížená",J363,0)</f>
        <v>0</v>
      </c>
      <c r="BG363" s="145">
        <f>IF(N363="zákl. přenesená",J363,0)</f>
        <v>0</v>
      </c>
      <c r="BH363" s="145">
        <f>IF(N363="sníž. přenesená",J363,0)</f>
        <v>0</v>
      </c>
      <c r="BI363" s="145">
        <f>IF(N363="nulová",J363,0)</f>
        <v>0</v>
      </c>
      <c r="BJ363" s="18" t="s">
        <v>87</v>
      </c>
      <c r="BK363" s="145">
        <f>ROUND(I363*H363,2)</f>
        <v>0</v>
      </c>
      <c r="BL363" s="18" t="s">
        <v>193</v>
      </c>
      <c r="BM363" s="144" t="s">
        <v>1281</v>
      </c>
    </row>
    <row r="364" spans="2:65" s="1" customFormat="1">
      <c r="B364" s="33"/>
      <c r="D364" s="146" t="s">
        <v>199</v>
      </c>
      <c r="F364" s="147" t="s">
        <v>1282</v>
      </c>
      <c r="I364" s="148"/>
      <c r="L364" s="33"/>
      <c r="M364" s="149"/>
      <c r="T364" s="52"/>
      <c r="AT364" s="18" t="s">
        <v>199</v>
      </c>
      <c r="AU364" s="18" t="s">
        <v>87</v>
      </c>
    </row>
    <row r="365" spans="2:65" s="12" customFormat="1">
      <c r="B365" s="150"/>
      <c r="D365" s="151" t="s">
        <v>201</v>
      </c>
      <c r="E365" s="152" t="s">
        <v>19</v>
      </c>
      <c r="F365" s="153" t="s">
        <v>251</v>
      </c>
      <c r="H365" s="152" t="s">
        <v>19</v>
      </c>
      <c r="I365" s="154"/>
      <c r="L365" s="150"/>
      <c r="M365" s="155"/>
      <c r="T365" s="156"/>
      <c r="AT365" s="152" t="s">
        <v>201</v>
      </c>
      <c r="AU365" s="152" t="s">
        <v>87</v>
      </c>
      <c r="AV365" s="12" t="s">
        <v>81</v>
      </c>
      <c r="AW365" s="12" t="s">
        <v>33</v>
      </c>
      <c r="AX365" s="12" t="s">
        <v>74</v>
      </c>
      <c r="AY365" s="152" t="s">
        <v>187</v>
      </c>
    </row>
    <row r="366" spans="2:65" s="13" customFormat="1">
      <c r="B366" s="157"/>
      <c r="D366" s="151" t="s">
        <v>201</v>
      </c>
      <c r="E366" s="158" t="s">
        <v>19</v>
      </c>
      <c r="F366" s="159" t="s">
        <v>1283</v>
      </c>
      <c r="H366" s="160">
        <v>1</v>
      </c>
      <c r="I366" s="161"/>
      <c r="L366" s="157"/>
      <c r="M366" s="162"/>
      <c r="T366" s="163"/>
      <c r="AT366" s="158" t="s">
        <v>201</v>
      </c>
      <c r="AU366" s="158" t="s">
        <v>87</v>
      </c>
      <c r="AV366" s="13" t="s">
        <v>87</v>
      </c>
      <c r="AW366" s="13" t="s">
        <v>33</v>
      </c>
      <c r="AX366" s="13" t="s">
        <v>74</v>
      </c>
      <c r="AY366" s="158" t="s">
        <v>187</v>
      </c>
    </row>
    <row r="367" spans="2:65" s="15" customFormat="1">
      <c r="B367" s="171"/>
      <c r="D367" s="151" t="s">
        <v>201</v>
      </c>
      <c r="E367" s="172" t="s">
        <v>19</v>
      </c>
      <c r="F367" s="173" t="s">
        <v>207</v>
      </c>
      <c r="H367" s="174">
        <v>1</v>
      </c>
      <c r="I367" s="175"/>
      <c r="L367" s="171"/>
      <c r="M367" s="176"/>
      <c r="T367" s="177"/>
      <c r="AT367" s="172" t="s">
        <v>201</v>
      </c>
      <c r="AU367" s="172" t="s">
        <v>87</v>
      </c>
      <c r="AV367" s="15" t="s">
        <v>193</v>
      </c>
      <c r="AW367" s="15" t="s">
        <v>33</v>
      </c>
      <c r="AX367" s="15" t="s">
        <v>81</v>
      </c>
      <c r="AY367" s="172" t="s">
        <v>187</v>
      </c>
    </row>
    <row r="368" spans="2:65" s="1" customFormat="1" ht="37.950000000000003" customHeight="1">
      <c r="B368" s="33"/>
      <c r="C368" s="133" t="s">
        <v>437</v>
      </c>
      <c r="D368" s="133" t="s">
        <v>189</v>
      </c>
      <c r="E368" s="134" t="s">
        <v>1284</v>
      </c>
      <c r="F368" s="135" t="s">
        <v>1285</v>
      </c>
      <c r="G368" s="136" t="s">
        <v>248</v>
      </c>
      <c r="H368" s="137">
        <v>4</v>
      </c>
      <c r="I368" s="138"/>
      <c r="J368" s="139">
        <f>ROUND(I368*H368,2)</f>
        <v>0</v>
      </c>
      <c r="K368" s="135" t="s">
        <v>197</v>
      </c>
      <c r="L368" s="33"/>
      <c r="M368" s="140" t="s">
        <v>19</v>
      </c>
      <c r="N368" s="141" t="s">
        <v>46</v>
      </c>
      <c r="P368" s="142">
        <f>O368*H368</f>
        <v>0</v>
      </c>
      <c r="Q368" s="142">
        <v>8.1309999999999993E-2</v>
      </c>
      <c r="R368" s="142">
        <f>Q368*H368</f>
        <v>0.32523999999999997</v>
      </c>
      <c r="S368" s="142">
        <v>0</v>
      </c>
      <c r="T368" s="143">
        <f>S368*H368</f>
        <v>0</v>
      </c>
      <c r="AR368" s="144" t="s">
        <v>193</v>
      </c>
      <c r="AT368" s="144" t="s">
        <v>189</v>
      </c>
      <c r="AU368" s="144" t="s">
        <v>87</v>
      </c>
      <c r="AY368" s="18" t="s">
        <v>187</v>
      </c>
      <c r="BE368" s="145">
        <f>IF(N368="základní",J368,0)</f>
        <v>0</v>
      </c>
      <c r="BF368" s="145">
        <f>IF(N368="snížená",J368,0)</f>
        <v>0</v>
      </c>
      <c r="BG368" s="145">
        <f>IF(N368="zákl. přenesená",J368,0)</f>
        <v>0</v>
      </c>
      <c r="BH368" s="145">
        <f>IF(N368="sníž. přenesená",J368,0)</f>
        <v>0</v>
      </c>
      <c r="BI368" s="145">
        <f>IF(N368="nulová",J368,0)</f>
        <v>0</v>
      </c>
      <c r="BJ368" s="18" t="s">
        <v>87</v>
      </c>
      <c r="BK368" s="145">
        <f>ROUND(I368*H368,2)</f>
        <v>0</v>
      </c>
      <c r="BL368" s="18" t="s">
        <v>193</v>
      </c>
      <c r="BM368" s="144" t="s">
        <v>1286</v>
      </c>
    </row>
    <row r="369" spans="2:65" s="1" customFormat="1">
      <c r="B369" s="33"/>
      <c r="D369" s="146" t="s">
        <v>199</v>
      </c>
      <c r="F369" s="147" t="s">
        <v>1287</v>
      </c>
      <c r="I369" s="148"/>
      <c r="L369" s="33"/>
      <c r="M369" s="149"/>
      <c r="T369" s="52"/>
      <c r="AT369" s="18" t="s">
        <v>199</v>
      </c>
      <c r="AU369" s="18" t="s">
        <v>87</v>
      </c>
    </row>
    <row r="370" spans="2:65" s="12" customFormat="1">
      <c r="B370" s="150"/>
      <c r="D370" s="151" t="s">
        <v>201</v>
      </c>
      <c r="E370" s="152" t="s">
        <v>19</v>
      </c>
      <c r="F370" s="153" t="s">
        <v>1247</v>
      </c>
      <c r="H370" s="152" t="s">
        <v>19</v>
      </c>
      <c r="I370" s="154"/>
      <c r="L370" s="150"/>
      <c r="M370" s="155"/>
      <c r="T370" s="156"/>
      <c r="AT370" s="152" t="s">
        <v>201</v>
      </c>
      <c r="AU370" s="152" t="s">
        <v>87</v>
      </c>
      <c r="AV370" s="12" t="s">
        <v>81</v>
      </c>
      <c r="AW370" s="12" t="s">
        <v>33</v>
      </c>
      <c r="AX370" s="12" t="s">
        <v>74</v>
      </c>
      <c r="AY370" s="152" t="s">
        <v>187</v>
      </c>
    </row>
    <row r="371" spans="2:65" s="13" customFormat="1">
      <c r="B371" s="157"/>
      <c r="D371" s="151" t="s">
        <v>201</v>
      </c>
      <c r="E371" s="158" t="s">
        <v>19</v>
      </c>
      <c r="F371" s="159" t="s">
        <v>1288</v>
      </c>
      <c r="H371" s="160">
        <v>4</v>
      </c>
      <c r="I371" s="161"/>
      <c r="L371" s="157"/>
      <c r="M371" s="162"/>
      <c r="T371" s="163"/>
      <c r="AT371" s="158" t="s">
        <v>201</v>
      </c>
      <c r="AU371" s="158" t="s">
        <v>87</v>
      </c>
      <c r="AV371" s="13" t="s">
        <v>87</v>
      </c>
      <c r="AW371" s="13" t="s">
        <v>33</v>
      </c>
      <c r="AX371" s="13" t="s">
        <v>74</v>
      </c>
      <c r="AY371" s="158" t="s">
        <v>187</v>
      </c>
    </row>
    <row r="372" spans="2:65" s="15" customFormat="1">
      <c r="B372" s="171"/>
      <c r="D372" s="151" t="s">
        <v>201</v>
      </c>
      <c r="E372" s="172" t="s">
        <v>19</v>
      </c>
      <c r="F372" s="173" t="s">
        <v>207</v>
      </c>
      <c r="H372" s="174">
        <v>4</v>
      </c>
      <c r="I372" s="175"/>
      <c r="L372" s="171"/>
      <c r="M372" s="176"/>
      <c r="T372" s="177"/>
      <c r="AT372" s="172" t="s">
        <v>201</v>
      </c>
      <c r="AU372" s="172" t="s">
        <v>87</v>
      </c>
      <c r="AV372" s="15" t="s">
        <v>193</v>
      </c>
      <c r="AW372" s="15" t="s">
        <v>33</v>
      </c>
      <c r="AX372" s="15" t="s">
        <v>81</v>
      </c>
      <c r="AY372" s="172" t="s">
        <v>187</v>
      </c>
    </row>
    <row r="373" spans="2:65" s="1" customFormat="1" ht="37.950000000000003" customHeight="1">
      <c r="B373" s="33"/>
      <c r="C373" s="133" t="s">
        <v>443</v>
      </c>
      <c r="D373" s="133" t="s">
        <v>189</v>
      </c>
      <c r="E373" s="134" t="s">
        <v>1289</v>
      </c>
      <c r="F373" s="135" t="s">
        <v>1290</v>
      </c>
      <c r="G373" s="136" t="s">
        <v>248</v>
      </c>
      <c r="H373" s="137">
        <v>5</v>
      </c>
      <c r="I373" s="138"/>
      <c r="J373" s="139">
        <f>ROUND(I373*H373,2)</f>
        <v>0</v>
      </c>
      <c r="K373" s="135" t="s">
        <v>197</v>
      </c>
      <c r="L373" s="33"/>
      <c r="M373" s="140" t="s">
        <v>19</v>
      </c>
      <c r="N373" s="141" t="s">
        <v>46</v>
      </c>
      <c r="P373" s="142">
        <f>O373*H373</f>
        <v>0</v>
      </c>
      <c r="Q373" s="142">
        <v>9.4310000000000005E-2</v>
      </c>
      <c r="R373" s="142">
        <f>Q373*H373</f>
        <v>0.47155000000000002</v>
      </c>
      <c r="S373" s="142">
        <v>0</v>
      </c>
      <c r="T373" s="143">
        <f>S373*H373</f>
        <v>0</v>
      </c>
      <c r="AR373" s="144" t="s">
        <v>193</v>
      </c>
      <c r="AT373" s="144" t="s">
        <v>189</v>
      </c>
      <c r="AU373" s="144" t="s">
        <v>87</v>
      </c>
      <c r="AY373" s="18" t="s">
        <v>187</v>
      </c>
      <c r="BE373" s="145">
        <f>IF(N373="základní",J373,0)</f>
        <v>0</v>
      </c>
      <c r="BF373" s="145">
        <f>IF(N373="snížená",J373,0)</f>
        <v>0</v>
      </c>
      <c r="BG373" s="145">
        <f>IF(N373="zákl. přenesená",J373,0)</f>
        <v>0</v>
      </c>
      <c r="BH373" s="145">
        <f>IF(N373="sníž. přenesená",J373,0)</f>
        <v>0</v>
      </c>
      <c r="BI373" s="145">
        <f>IF(N373="nulová",J373,0)</f>
        <v>0</v>
      </c>
      <c r="BJ373" s="18" t="s">
        <v>87</v>
      </c>
      <c r="BK373" s="145">
        <f>ROUND(I373*H373,2)</f>
        <v>0</v>
      </c>
      <c r="BL373" s="18" t="s">
        <v>193</v>
      </c>
      <c r="BM373" s="144" t="s">
        <v>1291</v>
      </c>
    </row>
    <row r="374" spans="2:65" s="1" customFormat="1">
      <c r="B374" s="33"/>
      <c r="D374" s="146" t="s">
        <v>199</v>
      </c>
      <c r="F374" s="147" t="s">
        <v>1292</v>
      </c>
      <c r="I374" s="148"/>
      <c r="L374" s="33"/>
      <c r="M374" s="149"/>
      <c r="T374" s="52"/>
      <c r="AT374" s="18" t="s">
        <v>199</v>
      </c>
      <c r="AU374" s="18" t="s">
        <v>87</v>
      </c>
    </row>
    <row r="375" spans="2:65" s="12" customFormat="1">
      <c r="B375" s="150"/>
      <c r="D375" s="151" t="s">
        <v>201</v>
      </c>
      <c r="E375" s="152" t="s">
        <v>19</v>
      </c>
      <c r="F375" s="153" t="s">
        <v>251</v>
      </c>
      <c r="H375" s="152" t="s">
        <v>19</v>
      </c>
      <c r="I375" s="154"/>
      <c r="L375" s="150"/>
      <c r="M375" s="155"/>
      <c r="T375" s="156"/>
      <c r="AT375" s="152" t="s">
        <v>201</v>
      </c>
      <c r="AU375" s="152" t="s">
        <v>87</v>
      </c>
      <c r="AV375" s="12" t="s">
        <v>81</v>
      </c>
      <c r="AW375" s="12" t="s">
        <v>33</v>
      </c>
      <c r="AX375" s="12" t="s">
        <v>74</v>
      </c>
      <c r="AY375" s="152" t="s">
        <v>187</v>
      </c>
    </row>
    <row r="376" spans="2:65" s="13" customFormat="1">
      <c r="B376" s="157"/>
      <c r="D376" s="151" t="s">
        <v>201</v>
      </c>
      <c r="E376" s="158" t="s">
        <v>19</v>
      </c>
      <c r="F376" s="159" t="s">
        <v>1293</v>
      </c>
      <c r="H376" s="160">
        <v>2</v>
      </c>
      <c r="I376" s="161"/>
      <c r="L376" s="157"/>
      <c r="M376" s="162"/>
      <c r="T376" s="163"/>
      <c r="AT376" s="158" t="s">
        <v>201</v>
      </c>
      <c r="AU376" s="158" t="s">
        <v>87</v>
      </c>
      <c r="AV376" s="13" t="s">
        <v>87</v>
      </c>
      <c r="AW376" s="13" t="s">
        <v>33</v>
      </c>
      <c r="AX376" s="13" t="s">
        <v>74</v>
      </c>
      <c r="AY376" s="158" t="s">
        <v>187</v>
      </c>
    </row>
    <row r="377" spans="2:65" s="14" customFormat="1">
      <c r="B377" s="164"/>
      <c r="D377" s="151" t="s">
        <v>201</v>
      </c>
      <c r="E377" s="165" t="s">
        <v>19</v>
      </c>
      <c r="F377" s="166" t="s">
        <v>204</v>
      </c>
      <c r="H377" s="167">
        <v>2</v>
      </c>
      <c r="I377" s="168"/>
      <c r="L377" s="164"/>
      <c r="M377" s="169"/>
      <c r="T377" s="170"/>
      <c r="AT377" s="165" t="s">
        <v>201</v>
      </c>
      <c r="AU377" s="165" t="s">
        <v>87</v>
      </c>
      <c r="AV377" s="14" t="s">
        <v>96</v>
      </c>
      <c r="AW377" s="14" t="s">
        <v>33</v>
      </c>
      <c r="AX377" s="14" t="s">
        <v>74</v>
      </c>
      <c r="AY377" s="165" t="s">
        <v>187</v>
      </c>
    </row>
    <row r="378" spans="2:65" s="12" customFormat="1">
      <c r="B378" s="150"/>
      <c r="D378" s="151" t="s">
        <v>201</v>
      </c>
      <c r="E378" s="152" t="s">
        <v>19</v>
      </c>
      <c r="F378" s="153" t="s">
        <v>1247</v>
      </c>
      <c r="H378" s="152" t="s">
        <v>19</v>
      </c>
      <c r="I378" s="154"/>
      <c r="L378" s="150"/>
      <c r="M378" s="155"/>
      <c r="T378" s="156"/>
      <c r="AT378" s="152" t="s">
        <v>201</v>
      </c>
      <c r="AU378" s="152" t="s">
        <v>87</v>
      </c>
      <c r="AV378" s="12" t="s">
        <v>81</v>
      </c>
      <c r="AW378" s="12" t="s">
        <v>33</v>
      </c>
      <c r="AX378" s="12" t="s">
        <v>74</v>
      </c>
      <c r="AY378" s="152" t="s">
        <v>187</v>
      </c>
    </row>
    <row r="379" spans="2:65" s="13" customFormat="1">
      <c r="B379" s="157"/>
      <c r="D379" s="151" t="s">
        <v>201</v>
      </c>
      <c r="E379" s="158" t="s">
        <v>19</v>
      </c>
      <c r="F379" s="159" t="s">
        <v>1294</v>
      </c>
      <c r="H379" s="160">
        <v>3</v>
      </c>
      <c r="I379" s="161"/>
      <c r="L379" s="157"/>
      <c r="M379" s="162"/>
      <c r="T379" s="163"/>
      <c r="AT379" s="158" t="s">
        <v>201</v>
      </c>
      <c r="AU379" s="158" t="s">
        <v>87</v>
      </c>
      <c r="AV379" s="13" t="s">
        <v>87</v>
      </c>
      <c r="AW379" s="13" t="s">
        <v>33</v>
      </c>
      <c r="AX379" s="13" t="s">
        <v>74</v>
      </c>
      <c r="AY379" s="158" t="s">
        <v>187</v>
      </c>
    </row>
    <row r="380" spans="2:65" s="14" customFormat="1">
      <c r="B380" s="164"/>
      <c r="D380" s="151" t="s">
        <v>201</v>
      </c>
      <c r="E380" s="165" t="s">
        <v>19</v>
      </c>
      <c r="F380" s="166" t="s">
        <v>204</v>
      </c>
      <c r="H380" s="167">
        <v>3</v>
      </c>
      <c r="I380" s="168"/>
      <c r="L380" s="164"/>
      <c r="M380" s="169"/>
      <c r="T380" s="170"/>
      <c r="AT380" s="165" t="s">
        <v>201</v>
      </c>
      <c r="AU380" s="165" t="s">
        <v>87</v>
      </c>
      <c r="AV380" s="14" t="s">
        <v>96</v>
      </c>
      <c r="AW380" s="14" t="s">
        <v>33</v>
      </c>
      <c r="AX380" s="14" t="s">
        <v>74</v>
      </c>
      <c r="AY380" s="165" t="s">
        <v>187</v>
      </c>
    </row>
    <row r="381" spans="2:65" s="15" customFormat="1">
      <c r="B381" s="171"/>
      <c r="D381" s="151" t="s">
        <v>201</v>
      </c>
      <c r="E381" s="172" t="s">
        <v>19</v>
      </c>
      <c r="F381" s="173" t="s">
        <v>207</v>
      </c>
      <c r="H381" s="174">
        <v>5</v>
      </c>
      <c r="I381" s="175"/>
      <c r="L381" s="171"/>
      <c r="M381" s="176"/>
      <c r="T381" s="177"/>
      <c r="AT381" s="172" t="s">
        <v>201</v>
      </c>
      <c r="AU381" s="172" t="s">
        <v>87</v>
      </c>
      <c r="AV381" s="15" t="s">
        <v>193</v>
      </c>
      <c r="AW381" s="15" t="s">
        <v>33</v>
      </c>
      <c r="AX381" s="15" t="s">
        <v>81</v>
      </c>
      <c r="AY381" s="172" t="s">
        <v>187</v>
      </c>
    </row>
    <row r="382" spans="2:65" s="1" customFormat="1" ht="37.950000000000003" customHeight="1">
      <c r="B382" s="33"/>
      <c r="C382" s="133" t="s">
        <v>451</v>
      </c>
      <c r="D382" s="133" t="s">
        <v>189</v>
      </c>
      <c r="E382" s="134" t="s">
        <v>1295</v>
      </c>
      <c r="F382" s="135" t="s">
        <v>1296</v>
      </c>
      <c r="G382" s="136" t="s">
        <v>248</v>
      </c>
      <c r="H382" s="137">
        <v>1</v>
      </c>
      <c r="I382" s="138"/>
      <c r="J382" s="139">
        <f>ROUND(I382*H382,2)</f>
        <v>0</v>
      </c>
      <c r="K382" s="135" t="s">
        <v>197</v>
      </c>
      <c r="L382" s="33"/>
      <c r="M382" s="140" t="s">
        <v>19</v>
      </c>
      <c r="N382" s="141" t="s">
        <v>46</v>
      </c>
      <c r="P382" s="142">
        <f>O382*H382</f>
        <v>0</v>
      </c>
      <c r="Q382" s="142">
        <v>0.10931</v>
      </c>
      <c r="R382" s="142">
        <f>Q382*H382</f>
        <v>0.10931</v>
      </c>
      <c r="S382" s="142">
        <v>0</v>
      </c>
      <c r="T382" s="143">
        <f>S382*H382</f>
        <v>0</v>
      </c>
      <c r="AR382" s="144" t="s">
        <v>193</v>
      </c>
      <c r="AT382" s="144" t="s">
        <v>189</v>
      </c>
      <c r="AU382" s="144" t="s">
        <v>87</v>
      </c>
      <c r="AY382" s="18" t="s">
        <v>187</v>
      </c>
      <c r="BE382" s="145">
        <f>IF(N382="základní",J382,0)</f>
        <v>0</v>
      </c>
      <c r="BF382" s="145">
        <f>IF(N382="snížená",J382,0)</f>
        <v>0</v>
      </c>
      <c r="BG382" s="145">
        <f>IF(N382="zákl. přenesená",J382,0)</f>
        <v>0</v>
      </c>
      <c r="BH382" s="145">
        <f>IF(N382="sníž. přenesená",J382,0)</f>
        <v>0</v>
      </c>
      <c r="BI382" s="145">
        <f>IF(N382="nulová",J382,0)</f>
        <v>0</v>
      </c>
      <c r="BJ382" s="18" t="s">
        <v>87</v>
      </c>
      <c r="BK382" s="145">
        <f>ROUND(I382*H382,2)</f>
        <v>0</v>
      </c>
      <c r="BL382" s="18" t="s">
        <v>193</v>
      </c>
      <c r="BM382" s="144" t="s">
        <v>1297</v>
      </c>
    </row>
    <row r="383" spans="2:65" s="1" customFormat="1">
      <c r="B383" s="33"/>
      <c r="D383" s="146" t="s">
        <v>199</v>
      </c>
      <c r="F383" s="147" t="s">
        <v>1298</v>
      </c>
      <c r="I383" s="148"/>
      <c r="L383" s="33"/>
      <c r="M383" s="149"/>
      <c r="T383" s="52"/>
      <c r="AT383" s="18" t="s">
        <v>199</v>
      </c>
      <c r="AU383" s="18" t="s">
        <v>87</v>
      </c>
    </row>
    <row r="384" spans="2:65" s="12" customFormat="1">
      <c r="B384" s="150"/>
      <c r="D384" s="151" t="s">
        <v>201</v>
      </c>
      <c r="E384" s="152" t="s">
        <v>19</v>
      </c>
      <c r="F384" s="153" t="s">
        <v>251</v>
      </c>
      <c r="H384" s="152" t="s">
        <v>19</v>
      </c>
      <c r="I384" s="154"/>
      <c r="L384" s="150"/>
      <c r="M384" s="155"/>
      <c r="T384" s="156"/>
      <c r="AT384" s="152" t="s">
        <v>201</v>
      </c>
      <c r="AU384" s="152" t="s">
        <v>87</v>
      </c>
      <c r="AV384" s="12" t="s">
        <v>81</v>
      </c>
      <c r="AW384" s="12" t="s">
        <v>33</v>
      </c>
      <c r="AX384" s="12" t="s">
        <v>74</v>
      </c>
      <c r="AY384" s="152" t="s">
        <v>187</v>
      </c>
    </row>
    <row r="385" spans="2:65" s="13" customFormat="1">
      <c r="B385" s="157"/>
      <c r="D385" s="151" t="s">
        <v>201</v>
      </c>
      <c r="E385" s="158" t="s">
        <v>19</v>
      </c>
      <c r="F385" s="159" t="s">
        <v>1299</v>
      </c>
      <c r="H385" s="160">
        <v>1</v>
      </c>
      <c r="I385" s="161"/>
      <c r="L385" s="157"/>
      <c r="M385" s="162"/>
      <c r="T385" s="163"/>
      <c r="AT385" s="158" t="s">
        <v>201</v>
      </c>
      <c r="AU385" s="158" t="s">
        <v>87</v>
      </c>
      <c r="AV385" s="13" t="s">
        <v>87</v>
      </c>
      <c r="AW385" s="13" t="s">
        <v>33</v>
      </c>
      <c r="AX385" s="13" t="s">
        <v>74</v>
      </c>
      <c r="AY385" s="158" t="s">
        <v>187</v>
      </c>
    </row>
    <row r="386" spans="2:65" s="15" customFormat="1">
      <c r="B386" s="171"/>
      <c r="D386" s="151" t="s">
        <v>201</v>
      </c>
      <c r="E386" s="172" t="s">
        <v>19</v>
      </c>
      <c r="F386" s="173" t="s">
        <v>207</v>
      </c>
      <c r="H386" s="174">
        <v>1</v>
      </c>
      <c r="I386" s="175"/>
      <c r="L386" s="171"/>
      <c r="M386" s="176"/>
      <c r="T386" s="177"/>
      <c r="AT386" s="172" t="s">
        <v>201</v>
      </c>
      <c r="AU386" s="172" t="s">
        <v>87</v>
      </c>
      <c r="AV386" s="15" t="s">
        <v>193</v>
      </c>
      <c r="AW386" s="15" t="s">
        <v>33</v>
      </c>
      <c r="AX386" s="15" t="s">
        <v>81</v>
      </c>
      <c r="AY386" s="172" t="s">
        <v>187</v>
      </c>
    </row>
    <row r="387" spans="2:65" s="1" customFormat="1" ht="37.950000000000003" customHeight="1">
      <c r="B387" s="33"/>
      <c r="C387" s="133" t="s">
        <v>458</v>
      </c>
      <c r="D387" s="133" t="s">
        <v>189</v>
      </c>
      <c r="E387" s="134" t="s">
        <v>1300</v>
      </c>
      <c r="F387" s="135" t="s">
        <v>1301</v>
      </c>
      <c r="G387" s="136" t="s">
        <v>248</v>
      </c>
      <c r="H387" s="137">
        <v>1</v>
      </c>
      <c r="I387" s="138"/>
      <c r="J387" s="139">
        <f>ROUND(I387*H387,2)</f>
        <v>0</v>
      </c>
      <c r="K387" s="135" t="s">
        <v>197</v>
      </c>
      <c r="L387" s="33"/>
      <c r="M387" s="140" t="s">
        <v>19</v>
      </c>
      <c r="N387" s="141" t="s">
        <v>46</v>
      </c>
      <c r="P387" s="142">
        <f>O387*H387</f>
        <v>0</v>
      </c>
      <c r="Q387" s="142">
        <v>0.12539</v>
      </c>
      <c r="R387" s="142">
        <f>Q387*H387</f>
        <v>0.12539</v>
      </c>
      <c r="S387" s="142">
        <v>0</v>
      </c>
      <c r="T387" s="143">
        <f>S387*H387</f>
        <v>0</v>
      </c>
      <c r="AR387" s="144" t="s">
        <v>193</v>
      </c>
      <c r="AT387" s="144" t="s">
        <v>189</v>
      </c>
      <c r="AU387" s="144" t="s">
        <v>87</v>
      </c>
      <c r="AY387" s="18" t="s">
        <v>187</v>
      </c>
      <c r="BE387" s="145">
        <f>IF(N387="základní",J387,0)</f>
        <v>0</v>
      </c>
      <c r="BF387" s="145">
        <f>IF(N387="snížená",J387,0)</f>
        <v>0</v>
      </c>
      <c r="BG387" s="145">
        <f>IF(N387="zákl. přenesená",J387,0)</f>
        <v>0</v>
      </c>
      <c r="BH387" s="145">
        <f>IF(N387="sníž. přenesená",J387,0)</f>
        <v>0</v>
      </c>
      <c r="BI387" s="145">
        <f>IF(N387="nulová",J387,0)</f>
        <v>0</v>
      </c>
      <c r="BJ387" s="18" t="s">
        <v>87</v>
      </c>
      <c r="BK387" s="145">
        <f>ROUND(I387*H387,2)</f>
        <v>0</v>
      </c>
      <c r="BL387" s="18" t="s">
        <v>193</v>
      </c>
      <c r="BM387" s="144" t="s">
        <v>1302</v>
      </c>
    </row>
    <row r="388" spans="2:65" s="1" customFormat="1">
      <c r="B388" s="33"/>
      <c r="D388" s="146" t="s">
        <v>199</v>
      </c>
      <c r="F388" s="147" t="s">
        <v>1303</v>
      </c>
      <c r="I388" s="148"/>
      <c r="L388" s="33"/>
      <c r="M388" s="149"/>
      <c r="T388" s="52"/>
      <c r="AT388" s="18" t="s">
        <v>199</v>
      </c>
      <c r="AU388" s="18" t="s">
        <v>87</v>
      </c>
    </row>
    <row r="389" spans="2:65" s="12" customFormat="1">
      <c r="B389" s="150"/>
      <c r="D389" s="151" t="s">
        <v>201</v>
      </c>
      <c r="E389" s="152" t="s">
        <v>19</v>
      </c>
      <c r="F389" s="153" t="s">
        <v>251</v>
      </c>
      <c r="H389" s="152" t="s">
        <v>19</v>
      </c>
      <c r="I389" s="154"/>
      <c r="L389" s="150"/>
      <c r="M389" s="155"/>
      <c r="T389" s="156"/>
      <c r="AT389" s="152" t="s">
        <v>201</v>
      </c>
      <c r="AU389" s="152" t="s">
        <v>87</v>
      </c>
      <c r="AV389" s="12" t="s">
        <v>81</v>
      </c>
      <c r="AW389" s="12" t="s">
        <v>33</v>
      </c>
      <c r="AX389" s="12" t="s">
        <v>74</v>
      </c>
      <c r="AY389" s="152" t="s">
        <v>187</v>
      </c>
    </row>
    <row r="390" spans="2:65" s="13" customFormat="1">
      <c r="B390" s="157"/>
      <c r="D390" s="151" t="s">
        <v>201</v>
      </c>
      <c r="E390" s="158" t="s">
        <v>19</v>
      </c>
      <c r="F390" s="159" t="s">
        <v>1299</v>
      </c>
      <c r="H390" s="160">
        <v>1</v>
      </c>
      <c r="I390" s="161"/>
      <c r="L390" s="157"/>
      <c r="M390" s="162"/>
      <c r="T390" s="163"/>
      <c r="AT390" s="158" t="s">
        <v>201</v>
      </c>
      <c r="AU390" s="158" t="s">
        <v>87</v>
      </c>
      <c r="AV390" s="13" t="s">
        <v>87</v>
      </c>
      <c r="AW390" s="13" t="s">
        <v>33</v>
      </c>
      <c r="AX390" s="13" t="s">
        <v>74</v>
      </c>
      <c r="AY390" s="158" t="s">
        <v>187</v>
      </c>
    </row>
    <row r="391" spans="2:65" s="15" customFormat="1">
      <c r="B391" s="171"/>
      <c r="D391" s="151" t="s">
        <v>201</v>
      </c>
      <c r="E391" s="172" t="s">
        <v>19</v>
      </c>
      <c r="F391" s="173" t="s">
        <v>207</v>
      </c>
      <c r="H391" s="174">
        <v>1</v>
      </c>
      <c r="I391" s="175"/>
      <c r="L391" s="171"/>
      <c r="M391" s="176"/>
      <c r="T391" s="177"/>
      <c r="AT391" s="172" t="s">
        <v>201</v>
      </c>
      <c r="AU391" s="172" t="s">
        <v>87</v>
      </c>
      <c r="AV391" s="15" t="s">
        <v>193</v>
      </c>
      <c r="AW391" s="15" t="s">
        <v>33</v>
      </c>
      <c r="AX391" s="15" t="s">
        <v>81</v>
      </c>
      <c r="AY391" s="172" t="s">
        <v>187</v>
      </c>
    </row>
    <row r="392" spans="2:65" s="1" customFormat="1" ht="37.950000000000003" customHeight="1">
      <c r="B392" s="33"/>
      <c r="C392" s="133" t="s">
        <v>463</v>
      </c>
      <c r="D392" s="133" t="s">
        <v>189</v>
      </c>
      <c r="E392" s="134" t="s">
        <v>1304</v>
      </c>
      <c r="F392" s="135" t="s">
        <v>1305</v>
      </c>
      <c r="G392" s="136" t="s">
        <v>248</v>
      </c>
      <c r="H392" s="137">
        <v>1</v>
      </c>
      <c r="I392" s="138"/>
      <c r="J392" s="139">
        <f>ROUND(I392*H392,2)</f>
        <v>0</v>
      </c>
      <c r="K392" s="135" t="s">
        <v>197</v>
      </c>
      <c r="L392" s="33"/>
      <c r="M392" s="140" t="s">
        <v>19</v>
      </c>
      <c r="N392" s="141" t="s">
        <v>46</v>
      </c>
      <c r="P392" s="142">
        <f>O392*H392</f>
        <v>0</v>
      </c>
      <c r="Q392" s="142">
        <v>0.14138999999999999</v>
      </c>
      <c r="R392" s="142">
        <f>Q392*H392</f>
        <v>0.14138999999999999</v>
      </c>
      <c r="S392" s="142">
        <v>0</v>
      </c>
      <c r="T392" s="143">
        <f>S392*H392</f>
        <v>0</v>
      </c>
      <c r="AR392" s="144" t="s">
        <v>193</v>
      </c>
      <c r="AT392" s="144" t="s">
        <v>189</v>
      </c>
      <c r="AU392" s="144" t="s">
        <v>87</v>
      </c>
      <c r="AY392" s="18" t="s">
        <v>187</v>
      </c>
      <c r="BE392" s="145">
        <f>IF(N392="základní",J392,0)</f>
        <v>0</v>
      </c>
      <c r="BF392" s="145">
        <f>IF(N392="snížená",J392,0)</f>
        <v>0</v>
      </c>
      <c r="BG392" s="145">
        <f>IF(N392="zákl. přenesená",J392,0)</f>
        <v>0</v>
      </c>
      <c r="BH392" s="145">
        <f>IF(N392="sníž. přenesená",J392,0)</f>
        <v>0</v>
      </c>
      <c r="BI392" s="145">
        <f>IF(N392="nulová",J392,0)</f>
        <v>0</v>
      </c>
      <c r="BJ392" s="18" t="s">
        <v>87</v>
      </c>
      <c r="BK392" s="145">
        <f>ROUND(I392*H392,2)</f>
        <v>0</v>
      </c>
      <c r="BL392" s="18" t="s">
        <v>193</v>
      </c>
      <c r="BM392" s="144" t="s">
        <v>1306</v>
      </c>
    </row>
    <row r="393" spans="2:65" s="1" customFormat="1">
      <c r="B393" s="33"/>
      <c r="D393" s="146" t="s">
        <v>199</v>
      </c>
      <c r="F393" s="147" t="s">
        <v>1307</v>
      </c>
      <c r="I393" s="148"/>
      <c r="L393" s="33"/>
      <c r="M393" s="149"/>
      <c r="T393" s="52"/>
      <c r="AT393" s="18" t="s">
        <v>199</v>
      </c>
      <c r="AU393" s="18" t="s">
        <v>87</v>
      </c>
    </row>
    <row r="394" spans="2:65" s="12" customFormat="1">
      <c r="B394" s="150"/>
      <c r="D394" s="151" t="s">
        <v>201</v>
      </c>
      <c r="E394" s="152" t="s">
        <v>19</v>
      </c>
      <c r="F394" s="153" t="s">
        <v>1247</v>
      </c>
      <c r="H394" s="152" t="s">
        <v>19</v>
      </c>
      <c r="I394" s="154"/>
      <c r="L394" s="150"/>
      <c r="M394" s="155"/>
      <c r="T394" s="156"/>
      <c r="AT394" s="152" t="s">
        <v>201</v>
      </c>
      <c r="AU394" s="152" t="s">
        <v>87</v>
      </c>
      <c r="AV394" s="12" t="s">
        <v>81</v>
      </c>
      <c r="AW394" s="12" t="s">
        <v>33</v>
      </c>
      <c r="AX394" s="12" t="s">
        <v>74</v>
      </c>
      <c r="AY394" s="152" t="s">
        <v>187</v>
      </c>
    </row>
    <row r="395" spans="2:65" s="13" customFormat="1">
      <c r="B395" s="157"/>
      <c r="D395" s="151" t="s">
        <v>201</v>
      </c>
      <c r="E395" s="158" t="s">
        <v>19</v>
      </c>
      <c r="F395" s="159" t="s">
        <v>1308</v>
      </c>
      <c r="H395" s="160">
        <v>1</v>
      </c>
      <c r="I395" s="161"/>
      <c r="L395" s="157"/>
      <c r="M395" s="162"/>
      <c r="T395" s="163"/>
      <c r="AT395" s="158" t="s">
        <v>201</v>
      </c>
      <c r="AU395" s="158" t="s">
        <v>87</v>
      </c>
      <c r="AV395" s="13" t="s">
        <v>87</v>
      </c>
      <c r="AW395" s="13" t="s">
        <v>33</v>
      </c>
      <c r="AX395" s="13" t="s">
        <v>74</v>
      </c>
      <c r="AY395" s="158" t="s">
        <v>187</v>
      </c>
    </row>
    <row r="396" spans="2:65" s="15" customFormat="1">
      <c r="B396" s="171"/>
      <c r="D396" s="151" t="s">
        <v>201</v>
      </c>
      <c r="E396" s="172" t="s">
        <v>19</v>
      </c>
      <c r="F396" s="173" t="s">
        <v>207</v>
      </c>
      <c r="H396" s="174">
        <v>1</v>
      </c>
      <c r="I396" s="175"/>
      <c r="L396" s="171"/>
      <c r="M396" s="176"/>
      <c r="T396" s="177"/>
      <c r="AT396" s="172" t="s">
        <v>201</v>
      </c>
      <c r="AU396" s="172" t="s">
        <v>87</v>
      </c>
      <c r="AV396" s="15" t="s">
        <v>193</v>
      </c>
      <c r="AW396" s="15" t="s">
        <v>33</v>
      </c>
      <c r="AX396" s="15" t="s">
        <v>81</v>
      </c>
      <c r="AY396" s="172" t="s">
        <v>187</v>
      </c>
    </row>
    <row r="397" spans="2:65" s="1" customFormat="1" ht="33" customHeight="1">
      <c r="B397" s="33"/>
      <c r="C397" s="133" t="s">
        <v>469</v>
      </c>
      <c r="D397" s="133" t="s">
        <v>189</v>
      </c>
      <c r="E397" s="134" t="s">
        <v>263</v>
      </c>
      <c r="F397" s="135" t="s">
        <v>264</v>
      </c>
      <c r="G397" s="136" t="s">
        <v>241</v>
      </c>
      <c r="H397" s="137">
        <v>0.159</v>
      </c>
      <c r="I397" s="138"/>
      <c r="J397" s="139">
        <f>ROUND(I397*H397,2)</f>
        <v>0</v>
      </c>
      <c r="K397" s="135" t="s">
        <v>197</v>
      </c>
      <c r="L397" s="33"/>
      <c r="M397" s="140" t="s">
        <v>19</v>
      </c>
      <c r="N397" s="141" t="s">
        <v>46</v>
      </c>
      <c r="P397" s="142">
        <f>O397*H397</f>
        <v>0</v>
      </c>
      <c r="Q397" s="142">
        <v>1.0900000000000001</v>
      </c>
      <c r="R397" s="142">
        <f>Q397*H397</f>
        <v>0.17331000000000002</v>
      </c>
      <c r="S397" s="142">
        <v>0</v>
      </c>
      <c r="T397" s="143">
        <f>S397*H397</f>
        <v>0</v>
      </c>
      <c r="AR397" s="144" t="s">
        <v>193</v>
      </c>
      <c r="AT397" s="144" t="s">
        <v>189</v>
      </c>
      <c r="AU397" s="144" t="s">
        <v>87</v>
      </c>
      <c r="AY397" s="18" t="s">
        <v>187</v>
      </c>
      <c r="BE397" s="145">
        <f>IF(N397="základní",J397,0)</f>
        <v>0</v>
      </c>
      <c r="BF397" s="145">
        <f>IF(N397="snížená",J397,0)</f>
        <v>0</v>
      </c>
      <c r="BG397" s="145">
        <f>IF(N397="zákl. přenesená",J397,0)</f>
        <v>0</v>
      </c>
      <c r="BH397" s="145">
        <f>IF(N397="sníž. přenesená",J397,0)</f>
        <v>0</v>
      </c>
      <c r="BI397" s="145">
        <f>IF(N397="nulová",J397,0)</f>
        <v>0</v>
      </c>
      <c r="BJ397" s="18" t="s">
        <v>87</v>
      </c>
      <c r="BK397" s="145">
        <f>ROUND(I397*H397,2)</f>
        <v>0</v>
      </c>
      <c r="BL397" s="18" t="s">
        <v>193</v>
      </c>
      <c r="BM397" s="144" t="s">
        <v>1309</v>
      </c>
    </row>
    <row r="398" spans="2:65" s="1" customFormat="1">
      <c r="B398" s="33"/>
      <c r="D398" s="146" t="s">
        <v>199</v>
      </c>
      <c r="F398" s="147" t="s">
        <v>266</v>
      </c>
      <c r="I398" s="148"/>
      <c r="L398" s="33"/>
      <c r="M398" s="149"/>
      <c r="T398" s="52"/>
      <c r="AT398" s="18" t="s">
        <v>199</v>
      </c>
      <c r="AU398" s="18" t="s">
        <v>87</v>
      </c>
    </row>
    <row r="399" spans="2:65" s="12" customFormat="1">
      <c r="B399" s="150"/>
      <c r="D399" s="151" t="s">
        <v>201</v>
      </c>
      <c r="E399" s="152" t="s">
        <v>19</v>
      </c>
      <c r="F399" s="153" t="s">
        <v>1310</v>
      </c>
      <c r="H399" s="152" t="s">
        <v>19</v>
      </c>
      <c r="I399" s="154"/>
      <c r="L399" s="150"/>
      <c r="M399" s="155"/>
      <c r="T399" s="156"/>
      <c r="AT399" s="152" t="s">
        <v>201</v>
      </c>
      <c r="AU399" s="152" t="s">
        <v>87</v>
      </c>
      <c r="AV399" s="12" t="s">
        <v>81</v>
      </c>
      <c r="AW399" s="12" t="s">
        <v>33</v>
      </c>
      <c r="AX399" s="12" t="s">
        <v>74</v>
      </c>
      <c r="AY399" s="152" t="s">
        <v>187</v>
      </c>
    </row>
    <row r="400" spans="2:65" s="12" customFormat="1">
      <c r="B400" s="150"/>
      <c r="D400" s="151" t="s">
        <v>201</v>
      </c>
      <c r="E400" s="152" t="s">
        <v>19</v>
      </c>
      <c r="F400" s="153" t="s">
        <v>1311</v>
      </c>
      <c r="H400" s="152" t="s">
        <v>19</v>
      </c>
      <c r="I400" s="154"/>
      <c r="L400" s="150"/>
      <c r="M400" s="155"/>
      <c r="T400" s="156"/>
      <c r="AT400" s="152" t="s">
        <v>201</v>
      </c>
      <c r="AU400" s="152" t="s">
        <v>87</v>
      </c>
      <c r="AV400" s="12" t="s">
        <v>81</v>
      </c>
      <c r="AW400" s="12" t="s">
        <v>33</v>
      </c>
      <c r="AX400" s="12" t="s">
        <v>74</v>
      </c>
      <c r="AY400" s="152" t="s">
        <v>187</v>
      </c>
    </row>
    <row r="401" spans="2:65" s="13" customFormat="1">
      <c r="B401" s="157"/>
      <c r="D401" s="151" t="s">
        <v>201</v>
      </c>
      <c r="E401" s="158" t="s">
        <v>19</v>
      </c>
      <c r="F401" s="159" t="s">
        <v>1312</v>
      </c>
      <c r="H401" s="160">
        <v>0.159</v>
      </c>
      <c r="I401" s="161"/>
      <c r="L401" s="157"/>
      <c r="M401" s="162"/>
      <c r="T401" s="163"/>
      <c r="AT401" s="158" t="s">
        <v>201</v>
      </c>
      <c r="AU401" s="158" t="s">
        <v>87</v>
      </c>
      <c r="AV401" s="13" t="s">
        <v>87</v>
      </c>
      <c r="AW401" s="13" t="s">
        <v>33</v>
      </c>
      <c r="AX401" s="13" t="s">
        <v>74</v>
      </c>
      <c r="AY401" s="158" t="s">
        <v>187</v>
      </c>
    </row>
    <row r="402" spans="2:65" s="15" customFormat="1">
      <c r="B402" s="171"/>
      <c r="D402" s="151" t="s">
        <v>201</v>
      </c>
      <c r="E402" s="172" t="s">
        <v>19</v>
      </c>
      <c r="F402" s="173" t="s">
        <v>207</v>
      </c>
      <c r="H402" s="174">
        <v>0.159</v>
      </c>
      <c r="I402" s="175"/>
      <c r="L402" s="171"/>
      <c r="M402" s="176"/>
      <c r="T402" s="177"/>
      <c r="AT402" s="172" t="s">
        <v>201</v>
      </c>
      <c r="AU402" s="172" t="s">
        <v>87</v>
      </c>
      <c r="AV402" s="15" t="s">
        <v>193</v>
      </c>
      <c r="AW402" s="15" t="s">
        <v>33</v>
      </c>
      <c r="AX402" s="15" t="s">
        <v>81</v>
      </c>
      <c r="AY402" s="172" t="s">
        <v>187</v>
      </c>
    </row>
    <row r="403" spans="2:65" s="1" customFormat="1" ht="24.15" customHeight="1">
      <c r="B403" s="33"/>
      <c r="C403" s="133" t="s">
        <v>479</v>
      </c>
      <c r="D403" s="133" t="s">
        <v>189</v>
      </c>
      <c r="E403" s="134" t="s">
        <v>1313</v>
      </c>
      <c r="F403" s="135" t="s">
        <v>1314</v>
      </c>
      <c r="G403" s="136" t="s">
        <v>138</v>
      </c>
      <c r="H403" s="137">
        <v>16.617999999999999</v>
      </c>
      <c r="I403" s="138"/>
      <c r="J403" s="139">
        <f>ROUND(I403*H403,2)</f>
        <v>0</v>
      </c>
      <c r="K403" s="135" t="s">
        <v>197</v>
      </c>
      <c r="L403" s="33"/>
      <c r="M403" s="140" t="s">
        <v>19</v>
      </c>
      <c r="N403" s="141" t="s">
        <v>46</v>
      </c>
      <c r="P403" s="142">
        <f>O403*H403</f>
        <v>0</v>
      </c>
      <c r="Q403" s="142">
        <v>2.7469E-3</v>
      </c>
      <c r="R403" s="142">
        <f>Q403*H403</f>
        <v>4.5647984199999998E-2</v>
      </c>
      <c r="S403" s="142">
        <v>0</v>
      </c>
      <c r="T403" s="143">
        <f>S403*H403</f>
        <v>0</v>
      </c>
      <c r="AR403" s="144" t="s">
        <v>193</v>
      </c>
      <c r="AT403" s="144" t="s">
        <v>189</v>
      </c>
      <c r="AU403" s="144" t="s">
        <v>87</v>
      </c>
      <c r="AY403" s="18" t="s">
        <v>187</v>
      </c>
      <c r="BE403" s="145">
        <f>IF(N403="základní",J403,0)</f>
        <v>0</v>
      </c>
      <c r="BF403" s="145">
        <f>IF(N403="snížená",J403,0)</f>
        <v>0</v>
      </c>
      <c r="BG403" s="145">
        <f>IF(N403="zákl. přenesená",J403,0)</f>
        <v>0</v>
      </c>
      <c r="BH403" s="145">
        <f>IF(N403="sníž. přenesená",J403,0)</f>
        <v>0</v>
      </c>
      <c r="BI403" s="145">
        <f>IF(N403="nulová",J403,0)</f>
        <v>0</v>
      </c>
      <c r="BJ403" s="18" t="s">
        <v>87</v>
      </c>
      <c r="BK403" s="145">
        <f>ROUND(I403*H403,2)</f>
        <v>0</v>
      </c>
      <c r="BL403" s="18" t="s">
        <v>193</v>
      </c>
      <c r="BM403" s="144" t="s">
        <v>1315</v>
      </c>
    </row>
    <row r="404" spans="2:65" s="1" customFormat="1">
      <c r="B404" s="33"/>
      <c r="D404" s="146" t="s">
        <v>199</v>
      </c>
      <c r="F404" s="147" t="s">
        <v>1316</v>
      </c>
      <c r="I404" s="148"/>
      <c r="L404" s="33"/>
      <c r="M404" s="149"/>
      <c r="T404" s="52"/>
      <c r="AT404" s="18" t="s">
        <v>199</v>
      </c>
      <c r="AU404" s="18" t="s">
        <v>87</v>
      </c>
    </row>
    <row r="405" spans="2:65" s="12" customFormat="1">
      <c r="B405" s="150"/>
      <c r="D405" s="151" t="s">
        <v>201</v>
      </c>
      <c r="E405" s="152" t="s">
        <v>19</v>
      </c>
      <c r="F405" s="153" t="s">
        <v>1247</v>
      </c>
      <c r="H405" s="152" t="s">
        <v>19</v>
      </c>
      <c r="I405" s="154"/>
      <c r="L405" s="150"/>
      <c r="M405" s="155"/>
      <c r="T405" s="156"/>
      <c r="AT405" s="152" t="s">
        <v>201</v>
      </c>
      <c r="AU405" s="152" t="s">
        <v>87</v>
      </c>
      <c r="AV405" s="12" t="s">
        <v>81</v>
      </c>
      <c r="AW405" s="12" t="s">
        <v>33</v>
      </c>
      <c r="AX405" s="12" t="s">
        <v>74</v>
      </c>
      <c r="AY405" s="152" t="s">
        <v>187</v>
      </c>
    </row>
    <row r="406" spans="2:65" s="13" customFormat="1">
      <c r="B406" s="157"/>
      <c r="D406" s="151" t="s">
        <v>201</v>
      </c>
      <c r="E406" s="158" t="s">
        <v>19</v>
      </c>
      <c r="F406" s="159" t="s">
        <v>1317</v>
      </c>
      <c r="H406" s="160">
        <v>2.5219999999999998</v>
      </c>
      <c r="I406" s="161"/>
      <c r="L406" s="157"/>
      <c r="M406" s="162"/>
      <c r="T406" s="163"/>
      <c r="AT406" s="158" t="s">
        <v>201</v>
      </c>
      <c r="AU406" s="158" t="s">
        <v>87</v>
      </c>
      <c r="AV406" s="13" t="s">
        <v>87</v>
      </c>
      <c r="AW406" s="13" t="s">
        <v>33</v>
      </c>
      <c r="AX406" s="13" t="s">
        <v>74</v>
      </c>
      <c r="AY406" s="158" t="s">
        <v>187</v>
      </c>
    </row>
    <row r="407" spans="2:65" s="14" customFormat="1">
      <c r="B407" s="164"/>
      <c r="D407" s="151" t="s">
        <v>201</v>
      </c>
      <c r="E407" s="165" t="s">
        <v>19</v>
      </c>
      <c r="F407" s="166" t="s">
        <v>204</v>
      </c>
      <c r="H407" s="167">
        <v>2.5219999999999998</v>
      </c>
      <c r="I407" s="168"/>
      <c r="L407" s="164"/>
      <c r="M407" s="169"/>
      <c r="T407" s="170"/>
      <c r="AT407" s="165" t="s">
        <v>201</v>
      </c>
      <c r="AU407" s="165" t="s">
        <v>87</v>
      </c>
      <c r="AV407" s="14" t="s">
        <v>96</v>
      </c>
      <c r="AW407" s="14" t="s">
        <v>33</v>
      </c>
      <c r="AX407" s="14" t="s">
        <v>74</v>
      </c>
      <c r="AY407" s="165" t="s">
        <v>187</v>
      </c>
    </row>
    <row r="408" spans="2:65" s="12" customFormat="1">
      <c r="B408" s="150"/>
      <c r="D408" s="151" t="s">
        <v>201</v>
      </c>
      <c r="E408" s="152" t="s">
        <v>19</v>
      </c>
      <c r="F408" s="153" t="s">
        <v>1247</v>
      </c>
      <c r="H408" s="152" t="s">
        <v>19</v>
      </c>
      <c r="I408" s="154"/>
      <c r="L408" s="150"/>
      <c r="M408" s="155"/>
      <c r="T408" s="156"/>
      <c r="AT408" s="152" t="s">
        <v>201</v>
      </c>
      <c r="AU408" s="152" t="s">
        <v>87</v>
      </c>
      <c r="AV408" s="12" t="s">
        <v>81</v>
      </c>
      <c r="AW408" s="12" t="s">
        <v>33</v>
      </c>
      <c r="AX408" s="12" t="s">
        <v>74</v>
      </c>
      <c r="AY408" s="152" t="s">
        <v>187</v>
      </c>
    </row>
    <row r="409" spans="2:65" s="13" customFormat="1">
      <c r="B409" s="157"/>
      <c r="D409" s="151" t="s">
        <v>201</v>
      </c>
      <c r="E409" s="158" t="s">
        <v>19</v>
      </c>
      <c r="F409" s="159" t="s">
        <v>1318</v>
      </c>
      <c r="H409" s="160">
        <v>14.096</v>
      </c>
      <c r="I409" s="161"/>
      <c r="L409" s="157"/>
      <c r="M409" s="162"/>
      <c r="T409" s="163"/>
      <c r="AT409" s="158" t="s">
        <v>201</v>
      </c>
      <c r="AU409" s="158" t="s">
        <v>87</v>
      </c>
      <c r="AV409" s="13" t="s">
        <v>87</v>
      </c>
      <c r="AW409" s="13" t="s">
        <v>33</v>
      </c>
      <c r="AX409" s="13" t="s">
        <v>74</v>
      </c>
      <c r="AY409" s="158" t="s">
        <v>187</v>
      </c>
    </row>
    <row r="410" spans="2:65" s="14" customFormat="1">
      <c r="B410" s="164"/>
      <c r="D410" s="151" t="s">
        <v>201</v>
      </c>
      <c r="E410" s="165" t="s">
        <v>19</v>
      </c>
      <c r="F410" s="166" t="s">
        <v>204</v>
      </c>
      <c r="H410" s="167">
        <v>14.096</v>
      </c>
      <c r="I410" s="168"/>
      <c r="L410" s="164"/>
      <c r="M410" s="169"/>
      <c r="T410" s="170"/>
      <c r="AT410" s="165" t="s">
        <v>201</v>
      </c>
      <c r="AU410" s="165" t="s">
        <v>87</v>
      </c>
      <c r="AV410" s="14" t="s">
        <v>96</v>
      </c>
      <c r="AW410" s="14" t="s">
        <v>33</v>
      </c>
      <c r="AX410" s="14" t="s">
        <v>74</v>
      </c>
      <c r="AY410" s="165" t="s">
        <v>187</v>
      </c>
    </row>
    <row r="411" spans="2:65" s="15" customFormat="1">
      <c r="B411" s="171"/>
      <c r="D411" s="151" t="s">
        <v>201</v>
      </c>
      <c r="E411" s="172" t="s">
        <v>19</v>
      </c>
      <c r="F411" s="173" t="s">
        <v>207</v>
      </c>
      <c r="H411" s="174">
        <v>16.617999999999999</v>
      </c>
      <c r="I411" s="175"/>
      <c r="L411" s="171"/>
      <c r="M411" s="176"/>
      <c r="T411" s="177"/>
      <c r="AT411" s="172" t="s">
        <v>201</v>
      </c>
      <c r="AU411" s="172" t="s">
        <v>87</v>
      </c>
      <c r="AV411" s="15" t="s">
        <v>193</v>
      </c>
      <c r="AW411" s="15" t="s">
        <v>33</v>
      </c>
      <c r="AX411" s="15" t="s">
        <v>81</v>
      </c>
      <c r="AY411" s="172" t="s">
        <v>187</v>
      </c>
    </row>
    <row r="412" spans="2:65" s="1" customFormat="1" ht="24.15" customHeight="1">
      <c r="B412" s="33"/>
      <c r="C412" s="133" t="s">
        <v>485</v>
      </c>
      <c r="D412" s="133" t="s">
        <v>189</v>
      </c>
      <c r="E412" s="134" t="s">
        <v>1319</v>
      </c>
      <c r="F412" s="135" t="s">
        <v>1320</v>
      </c>
      <c r="G412" s="136" t="s">
        <v>138</v>
      </c>
      <c r="H412" s="137">
        <v>16.617999999999999</v>
      </c>
      <c r="I412" s="138"/>
      <c r="J412" s="139">
        <f>ROUND(I412*H412,2)</f>
        <v>0</v>
      </c>
      <c r="K412" s="135" t="s">
        <v>197</v>
      </c>
      <c r="L412" s="33"/>
      <c r="M412" s="140" t="s">
        <v>19</v>
      </c>
      <c r="N412" s="141" t="s">
        <v>46</v>
      </c>
      <c r="P412" s="142">
        <f>O412*H412</f>
        <v>0</v>
      </c>
      <c r="Q412" s="142">
        <v>0</v>
      </c>
      <c r="R412" s="142">
        <f>Q412*H412</f>
        <v>0</v>
      </c>
      <c r="S412" s="142">
        <v>0</v>
      </c>
      <c r="T412" s="143">
        <f>S412*H412</f>
        <v>0</v>
      </c>
      <c r="AR412" s="144" t="s">
        <v>193</v>
      </c>
      <c r="AT412" s="144" t="s">
        <v>189</v>
      </c>
      <c r="AU412" s="144" t="s">
        <v>87</v>
      </c>
      <c r="AY412" s="18" t="s">
        <v>187</v>
      </c>
      <c r="BE412" s="145">
        <f>IF(N412="základní",J412,0)</f>
        <v>0</v>
      </c>
      <c r="BF412" s="145">
        <f>IF(N412="snížená",J412,0)</f>
        <v>0</v>
      </c>
      <c r="BG412" s="145">
        <f>IF(N412="zákl. přenesená",J412,0)</f>
        <v>0</v>
      </c>
      <c r="BH412" s="145">
        <f>IF(N412="sníž. přenesená",J412,0)</f>
        <v>0</v>
      </c>
      <c r="BI412" s="145">
        <f>IF(N412="nulová",J412,0)</f>
        <v>0</v>
      </c>
      <c r="BJ412" s="18" t="s">
        <v>87</v>
      </c>
      <c r="BK412" s="145">
        <f>ROUND(I412*H412,2)</f>
        <v>0</v>
      </c>
      <c r="BL412" s="18" t="s">
        <v>193</v>
      </c>
      <c r="BM412" s="144" t="s">
        <v>1321</v>
      </c>
    </row>
    <row r="413" spans="2:65" s="1" customFormat="1">
      <c r="B413" s="33"/>
      <c r="D413" s="146" t="s">
        <v>199</v>
      </c>
      <c r="F413" s="147" t="s">
        <v>1322</v>
      </c>
      <c r="I413" s="148"/>
      <c r="L413" s="33"/>
      <c r="M413" s="149"/>
      <c r="T413" s="52"/>
      <c r="AT413" s="18" t="s">
        <v>199</v>
      </c>
      <c r="AU413" s="18" t="s">
        <v>87</v>
      </c>
    </row>
    <row r="414" spans="2:65" s="1" customFormat="1" ht="37.950000000000003" customHeight="1">
      <c r="B414" s="33"/>
      <c r="C414" s="133" t="s">
        <v>491</v>
      </c>
      <c r="D414" s="133" t="s">
        <v>189</v>
      </c>
      <c r="E414" s="134" t="s">
        <v>1323</v>
      </c>
      <c r="F414" s="135" t="s">
        <v>1324</v>
      </c>
      <c r="G414" s="136" t="s">
        <v>138</v>
      </c>
      <c r="H414" s="137">
        <v>16.687999999999999</v>
      </c>
      <c r="I414" s="138"/>
      <c r="J414" s="139">
        <f>ROUND(I414*H414,2)</f>
        <v>0</v>
      </c>
      <c r="K414" s="135" t="s">
        <v>197</v>
      </c>
      <c r="L414" s="33"/>
      <c r="M414" s="140" t="s">
        <v>19</v>
      </c>
      <c r="N414" s="141" t="s">
        <v>46</v>
      </c>
      <c r="P414" s="142">
        <f>O414*H414</f>
        <v>0</v>
      </c>
      <c r="Q414" s="142">
        <v>6.1719999999999997E-2</v>
      </c>
      <c r="R414" s="142">
        <f>Q414*H414</f>
        <v>1.0299833599999999</v>
      </c>
      <c r="S414" s="142">
        <v>0</v>
      </c>
      <c r="T414" s="143">
        <f>S414*H414</f>
        <v>0</v>
      </c>
      <c r="AR414" s="144" t="s">
        <v>193</v>
      </c>
      <c r="AT414" s="144" t="s">
        <v>189</v>
      </c>
      <c r="AU414" s="144" t="s">
        <v>87</v>
      </c>
      <c r="AY414" s="18" t="s">
        <v>187</v>
      </c>
      <c r="BE414" s="145">
        <f>IF(N414="základní",J414,0)</f>
        <v>0</v>
      </c>
      <c r="BF414" s="145">
        <f>IF(N414="snížená",J414,0)</f>
        <v>0</v>
      </c>
      <c r="BG414" s="145">
        <f>IF(N414="zákl. přenesená",J414,0)</f>
        <v>0</v>
      </c>
      <c r="BH414" s="145">
        <f>IF(N414="sníž. přenesená",J414,0)</f>
        <v>0</v>
      </c>
      <c r="BI414" s="145">
        <f>IF(N414="nulová",J414,0)</f>
        <v>0</v>
      </c>
      <c r="BJ414" s="18" t="s">
        <v>87</v>
      </c>
      <c r="BK414" s="145">
        <f>ROUND(I414*H414,2)</f>
        <v>0</v>
      </c>
      <c r="BL414" s="18" t="s">
        <v>193</v>
      </c>
      <c r="BM414" s="144" t="s">
        <v>1325</v>
      </c>
    </row>
    <row r="415" spans="2:65" s="1" customFormat="1">
      <c r="B415" s="33"/>
      <c r="D415" s="146" t="s">
        <v>199</v>
      </c>
      <c r="F415" s="147" t="s">
        <v>1326</v>
      </c>
      <c r="I415" s="148"/>
      <c r="L415" s="33"/>
      <c r="M415" s="149"/>
      <c r="T415" s="52"/>
      <c r="AT415" s="18" t="s">
        <v>199</v>
      </c>
      <c r="AU415" s="18" t="s">
        <v>87</v>
      </c>
    </row>
    <row r="416" spans="2:65" s="12" customFormat="1">
      <c r="B416" s="150"/>
      <c r="D416" s="151" t="s">
        <v>201</v>
      </c>
      <c r="E416" s="152" t="s">
        <v>19</v>
      </c>
      <c r="F416" s="153" t="s">
        <v>251</v>
      </c>
      <c r="H416" s="152" t="s">
        <v>19</v>
      </c>
      <c r="I416" s="154"/>
      <c r="L416" s="150"/>
      <c r="M416" s="155"/>
      <c r="T416" s="156"/>
      <c r="AT416" s="152" t="s">
        <v>201</v>
      </c>
      <c r="AU416" s="152" t="s">
        <v>87</v>
      </c>
      <c r="AV416" s="12" t="s">
        <v>81</v>
      </c>
      <c r="AW416" s="12" t="s">
        <v>33</v>
      </c>
      <c r="AX416" s="12" t="s">
        <v>74</v>
      </c>
      <c r="AY416" s="152" t="s">
        <v>187</v>
      </c>
    </row>
    <row r="417" spans="2:65" s="13" customFormat="1">
      <c r="B417" s="157"/>
      <c r="D417" s="151" t="s">
        <v>201</v>
      </c>
      <c r="E417" s="158" t="s">
        <v>19</v>
      </c>
      <c r="F417" s="159" t="s">
        <v>1327</v>
      </c>
      <c r="H417" s="160">
        <v>6.8609999999999998</v>
      </c>
      <c r="I417" s="161"/>
      <c r="L417" s="157"/>
      <c r="M417" s="162"/>
      <c r="T417" s="163"/>
      <c r="AT417" s="158" t="s">
        <v>201</v>
      </c>
      <c r="AU417" s="158" t="s">
        <v>87</v>
      </c>
      <c r="AV417" s="13" t="s">
        <v>87</v>
      </c>
      <c r="AW417" s="13" t="s">
        <v>33</v>
      </c>
      <c r="AX417" s="13" t="s">
        <v>74</v>
      </c>
      <c r="AY417" s="158" t="s">
        <v>187</v>
      </c>
    </row>
    <row r="418" spans="2:65" s="13" customFormat="1">
      <c r="B418" s="157"/>
      <c r="D418" s="151" t="s">
        <v>201</v>
      </c>
      <c r="E418" s="158" t="s">
        <v>19</v>
      </c>
      <c r="F418" s="159" t="s">
        <v>1328</v>
      </c>
      <c r="H418" s="160">
        <v>9.827</v>
      </c>
      <c r="I418" s="161"/>
      <c r="L418" s="157"/>
      <c r="M418" s="162"/>
      <c r="T418" s="163"/>
      <c r="AT418" s="158" t="s">
        <v>201</v>
      </c>
      <c r="AU418" s="158" t="s">
        <v>87</v>
      </c>
      <c r="AV418" s="13" t="s">
        <v>87</v>
      </c>
      <c r="AW418" s="13" t="s">
        <v>33</v>
      </c>
      <c r="AX418" s="13" t="s">
        <v>74</v>
      </c>
      <c r="AY418" s="158" t="s">
        <v>187</v>
      </c>
    </row>
    <row r="419" spans="2:65" s="15" customFormat="1">
      <c r="B419" s="171"/>
      <c r="D419" s="151" t="s">
        <v>201</v>
      </c>
      <c r="E419" s="172" t="s">
        <v>19</v>
      </c>
      <c r="F419" s="173" t="s">
        <v>207</v>
      </c>
      <c r="H419" s="174">
        <v>16.687999999999999</v>
      </c>
      <c r="I419" s="175"/>
      <c r="L419" s="171"/>
      <c r="M419" s="176"/>
      <c r="T419" s="177"/>
      <c r="AT419" s="172" t="s">
        <v>201</v>
      </c>
      <c r="AU419" s="172" t="s">
        <v>87</v>
      </c>
      <c r="AV419" s="15" t="s">
        <v>193</v>
      </c>
      <c r="AW419" s="15" t="s">
        <v>33</v>
      </c>
      <c r="AX419" s="15" t="s">
        <v>81</v>
      </c>
      <c r="AY419" s="172" t="s">
        <v>187</v>
      </c>
    </row>
    <row r="420" spans="2:65" s="1" customFormat="1" ht="37.950000000000003" customHeight="1">
      <c r="B420" s="33"/>
      <c r="C420" s="133" t="s">
        <v>498</v>
      </c>
      <c r="D420" s="133" t="s">
        <v>189</v>
      </c>
      <c r="E420" s="134" t="s">
        <v>1329</v>
      </c>
      <c r="F420" s="135" t="s">
        <v>1330</v>
      </c>
      <c r="G420" s="136" t="s">
        <v>138</v>
      </c>
      <c r="H420" s="137">
        <v>18.074000000000002</v>
      </c>
      <c r="I420" s="138"/>
      <c r="J420" s="139">
        <f>ROUND(I420*H420,2)</f>
        <v>0</v>
      </c>
      <c r="K420" s="135" t="s">
        <v>197</v>
      </c>
      <c r="L420" s="33"/>
      <c r="M420" s="140" t="s">
        <v>19</v>
      </c>
      <c r="N420" s="141" t="s">
        <v>46</v>
      </c>
      <c r="P420" s="142">
        <f>O420*H420</f>
        <v>0</v>
      </c>
      <c r="Q420" s="142">
        <v>6.9980000000000001E-2</v>
      </c>
      <c r="R420" s="142">
        <f>Q420*H420</f>
        <v>1.2648185200000002</v>
      </c>
      <c r="S420" s="142">
        <v>0</v>
      </c>
      <c r="T420" s="143">
        <f>S420*H420</f>
        <v>0</v>
      </c>
      <c r="AR420" s="144" t="s">
        <v>193</v>
      </c>
      <c r="AT420" s="144" t="s">
        <v>189</v>
      </c>
      <c r="AU420" s="144" t="s">
        <v>87</v>
      </c>
      <c r="AY420" s="18" t="s">
        <v>187</v>
      </c>
      <c r="BE420" s="145">
        <f>IF(N420="základní",J420,0)</f>
        <v>0</v>
      </c>
      <c r="BF420" s="145">
        <f>IF(N420="snížená",J420,0)</f>
        <v>0</v>
      </c>
      <c r="BG420" s="145">
        <f>IF(N420="zákl. přenesená",J420,0)</f>
        <v>0</v>
      </c>
      <c r="BH420" s="145">
        <f>IF(N420="sníž. přenesená",J420,0)</f>
        <v>0</v>
      </c>
      <c r="BI420" s="145">
        <f>IF(N420="nulová",J420,0)</f>
        <v>0</v>
      </c>
      <c r="BJ420" s="18" t="s">
        <v>87</v>
      </c>
      <c r="BK420" s="145">
        <f>ROUND(I420*H420,2)</f>
        <v>0</v>
      </c>
      <c r="BL420" s="18" t="s">
        <v>193</v>
      </c>
      <c r="BM420" s="144" t="s">
        <v>1331</v>
      </c>
    </row>
    <row r="421" spans="2:65" s="1" customFormat="1">
      <c r="B421" s="33"/>
      <c r="D421" s="146" t="s">
        <v>199</v>
      </c>
      <c r="F421" s="147" t="s">
        <v>1332</v>
      </c>
      <c r="I421" s="148"/>
      <c r="L421" s="33"/>
      <c r="M421" s="149"/>
      <c r="T421" s="52"/>
      <c r="AT421" s="18" t="s">
        <v>199</v>
      </c>
      <c r="AU421" s="18" t="s">
        <v>87</v>
      </c>
    </row>
    <row r="422" spans="2:65" s="12" customFormat="1">
      <c r="B422" s="150"/>
      <c r="D422" s="151" t="s">
        <v>201</v>
      </c>
      <c r="E422" s="152" t="s">
        <v>19</v>
      </c>
      <c r="F422" s="153" t="s">
        <v>251</v>
      </c>
      <c r="H422" s="152" t="s">
        <v>19</v>
      </c>
      <c r="I422" s="154"/>
      <c r="L422" s="150"/>
      <c r="M422" s="155"/>
      <c r="T422" s="156"/>
      <c r="AT422" s="152" t="s">
        <v>201</v>
      </c>
      <c r="AU422" s="152" t="s">
        <v>87</v>
      </c>
      <c r="AV422" s="12" t="s">
        <v>81</v>
      </c>
      <c r="AW422" s="12" t="s">
        <v>33</v>
      </c>
      <c r="AX422" s="12" t="s">
        <v>74</v>
      </c>
      <c r="AY422" s="152" t="s">
        <v>187</v>
      </c>
    </row>
    <row r="423" spans="2:65" s="13" customFormat="1">
      <c r="B423" s="157"/>
      <c r="D423" s="151" t="s">
        <v>201</v>
      </c>
      <c r="E423" s="158" t="s">
        <v>19</v>
      </c>
      <c r="F423" s="159" t="s">
        <v>1333</v>
      </c>
      <c r="H423" s="160">
        <v>18.074000000000002</v>
      </c>
      <c r="I423" s="161"/>
      <c r="L423" s="157"/>
      <c r="M423" s="162"/>
      <c r="T423" s="163"/>
      <c r="AT423" s="158" t="s">
        <v>201</v>
      </c>
      <c r="AU423" s="158" t="s">
        <v>87</v>
      </c>
      <c r="AV423" s="13" t="s">
        <v>87</v>
      </c>
      <c r="AW423" s="13" t="s">
        <v>33</v>
      </c>
      <c r="AX423" s="13" t="s">
        <v>74</v>
      </c>
      <c r="AY423" s="158" t="s">
        <v>187</v>
      </c>
    </row>
    <row r="424" spans="2:65" s="15" customFormat="1">
      <c r="B424" s="171"/>
      <c r="D424" s="151" t="s">
        <v>201</v>
      </c>
      <c r="E424" s="172" t="s">
        <v>19</v>
      </c>
      <c r="F424" s="173" t="s">
        <v>207</v>
      </c>
      <c r="H424" s="174">
        <v>18.074000000000002</v>
      </c>
      <c r="I424" s="175"/>
      <c r="L424" s="171"/>
      <c r="M424" s="176"/>
      <c r="T424" s="177"/>
      <c r="AT424" s="172" t="s">
        <v>201</v>
      </c>
      <c r="AU424" s="172" t="s">
        <v>87</v>
      </c>
      <c r="AV424" s="15" t="s">
        <v>193</v>
      </c>
      <c r="AW424" s="15" t="s">
        <v>33</v>
      </c>
      <c r="AX424" s="15" t="s">
        <v>81</v>
      </c>
      <c r="AY424" s="172" t="s">
        <v>187</v>
      </c>
    </row>
    <row r="425" spans="2:65" s="1" customFormat="1" ht="37.950000000000003" customHeight="1">
      <c r="B425" s="33"/>
      <c r="C425" s="133" t="s">
        <v>504</v>
      </c>
      <c r="D425" s="133" t="s">
        <v>189</v>
      </c>
      <c r="E425" s="134" t="s">
        <v>1334</v>
      </c>
      <c r="F425" s="135" t="s">
        <v>1335</v>
      </c>
      <c r="G425" s="136" t="s">
        <v>138</v>
      </c>
      <c r="H425" s="137">
        <v>22.532</v>
      </c>
      <c r="I425" s="138"/>
      <c r="J425" s="139">
        <f>ROUND(I425*H425,2)</f>
        <v>0</v>
      </c>
      <c r="K425" s="135" t="s">
        <v>197</v>
      </c>
      <c r="L425" s="33"/>
      <c r="M425" s="140" t="s">
        <v>19</v>
      </c>
      <c r="N425" s="141" t="s">
        <v>46</v>
      </c>
      <c r="P425" s="142">
        <f>O425*H425</f>
        <v>0</v>
      </c>
      <c r="Q425" s="142">
        <v>7.9210000000000003E-2</v>
      </c>
      <c r="R425" s="142">
        <f>Q425*H425</f>
        <v>1.78475972</v>
      </c>
      <c r="S425" s="142">
        <v>0</v>
      </c>
      <c r="T425" s="143">
        <f>S425*H425</f>
        <v>0</v>
      </c>
      <c r="AR425" s="144" t="s">
        <v>193</v>
      </c>
      <c r="AT425" s="144" t="s">
        <v>189</v>
      </c>
      <c r="AU425" s="144" t="s">
        <v>87</v>
      </c>
      <c r="AY425" s="18" t="s">
        <v>187</v>
      </c>
      <c r="BE425" s="145">
        <f>IF(N425="základní",J425,0)</f>
        <v>0</v>
      </c>
      <c r="BF425" s="145">
        <f>IF(N425="snížená",J425,0)</f>
        <v>0</v>
      </c>
      <c r="BG425" s="145">
        <f>IF(N425="zákl. přenesená",J425,0)</f>
        <v>0</v>
      </c>
      <c r="BH425" s="145">
        <f>IF(N425="sníž. přenesená",J425,0)</f>
        <v>0</v>
      </c>
      <c r="BI425" s="145">
        <f>IF(N425="nulová",J425,0)</f>
        <v>0</v>
      </c>
      <c r="BJ425" s="18" t="s">
        <v>87</v>
      </c>
      <c r="BK425" s="145">
        <f>ROUND(I425*H425,2)</f>
        <v>0</v>
      </c>
      <c r="BL425" s="18" t="s">
        <v>193</v>
      </c>
      <c r="BM425" s="144" t="s">
        <v>1336</v>
      </c>
    </row>
    <row r="426" spans="2:65" s="1" customFormat="1">
      <c r="B426" s="33"/>
      <c r="D426" s="146" t="s">
        <v>199</v>
      </c>
      <c r="F426" s="147" t="s">
        <v>1337</v>
      </c>
      <c r="I426" s="148"/>
      <c r="L426" s="33"/>
      <c r="M426" s="149"/>
      <c r="T426" s="52"/>
      <c r="AT426" s="18" t="s">
        <v>199</v>
      </c>
      <c r="AU426" s="18" t="s">
        <v>87</v>
      </c>
    </row>
    <row r="427" spans="2:65" s="12" customFormat="1">
      <c r="B427" s="150"/>
      <c r="D427" s="151" t="s">
        <v>201</v>
      </c>
      <c r="E427" s="152" t="s">
        <v>19</v>
      </c>
      <c r="F427" s="153" t="s">
        <v>251</v>
      </c>
      <c r="H427" s="152" t="s">
        <v>19</v>
      </c>
      <c r="I427" s="154"/>
      <c r="L427" s="150"/>
      <c r="M427" s="155"/>
      <c r="T427" s="156"/>
      <c r="AT427" s="152" t="s">
        <v>201</v>
      </c>
      <c r="AU427" s="152" t="s">
        <v>87</v>
      </c>
      <c r="AV427" s="12" t="s">
        <v>81</v>
      </c>
      <c r="AW427" s="12" t="s">
        <v>33</v>
      </c>
      <c r="AX427" s="12" t="s">
        <v>74</v>
      </c>
      <c r="AY427" s="152" t="s">
        <v>187</v>
      </c>
    </row>
    <row r="428" spans="2:65" s="13" customFormat="1">
      <c r="B428" s="157"/>
      <c r="D428" s="151" t="s">
        <v>201</v>
      </c>
      <c r="E428" s="158" t="s">
        <v>19</v>
      </c>
      <c r="F428" s="159" t="s">
        <v>1338</v>
      </c>
      <c r="H428" s="160">
        <v>22.532</v>
      </c>
      <c r="I428" s="161"/>
      <c r="L428" s="157"/>
      <c r="M428" s="162"/>
      <c r="T428" s="163"/>
      <c r="AT428" s="158" t="s">
        <v>201</v>
      </c>
      <c r="AU428" s="158" t="s">
        <v>87</v>
      </c>
      <c r="AV428" s="13" t="s">
        <v>87</v>
      </c>
      <c r="AW428" s="13" t="s">
        <v>33</v>
      </c>
      <c r="AX428" s="13" t="s">
        <v>74</v>
      </c>
      <c r="AY428" s="158" t="s">
        <v>187</v>
      </c>
    </row>
    <row r="429" spans="2:65" s="15" customFormat="1">
      <c r="B429" s="171"/>
      <c r="D429" s="151" t="s">
        <v>201</v>
      </c>
      <c r="E429" s="172" t="s">
        <v>19</v>
      </c>
      <c r="F429" s="173" t="s">
        <v>207</v>
      </c>
      <c r="H429" s="174">
        <v>22.532</v>
      </c>
      <c r="I429" s="175"/>
      <c r="L429" s="171"/>
      <c r="M429" s="176"/>
      <c r="T429" s="177"/>
      <c r="AT429" s="172" t="s">
        <v>201</v>
      </c>
      <c r="AU429" s="172" t="s">
        <v>87</v>
      </c>
      <c r="AV429" s="15" t="s">
        <v>193</v>
      </c>
      <c r="AW429" s="15" t="s">
        <v>33</v>
      </c>
      <c r="AX429" s="15" t="s">
        <v>81</v>
      </c>
      <c r="AY429" s="172" t="s">
        <v>187</v>
      </c>
    </row>
    <row r="430" spans="2:65" s="1" customFormat="1" ht="33" customHeight="1">
      <c r="B430" s="33"/>
      <c r="C430" s="133" t="s">
        <v>509</v>
      </c>
      <c r="D430" s="133" t="s">
        <v>189</v>
      </c>
      <c r="E430" s="134" t="s">
        <v>1339</v>
      </c>
      <c r="F430" s="135" t="s">
        <v>1340</v>
      </c>
      <c r="G430" s="136" t="s">
        <v>142</v>
      </c>
      <c r="H430" s="137">
        <v>2.8730000000000002</v>
      </c>
      <c r="I430" s="138"/>
      <c r="J430" s="139">
        <f>ROUND(I430*H430,2)</f>
        <v>0</v>
      </c>
      <c r="K430" s="135" t="s">
        <v>197</v>
      </c>
      <c r="L430" s="33"/>
      <c r="M430" s="140" t="s">
        <v>19</v>
      </c>
      <c r="N430" s="141" t="s">
        <v>46</v>
      </c>
      <c r="P430" s="142">
        <f>O430*H430</f>
        <v>0</v>
      </c>
      <c r="Q430" s="142">
        <v>2.3010305</v>
      </c>
      <c r="R430" s="142">
        <f>Q430*H430</f>
        <v>6.6108606265000001</v>
      </c>
      <c r="S430" s="142">
        <v>0</v>
      </c>
      <c r="T430" s="143">
        <f>S430*H430</f>
        <v>0</v>
      </c>
      <c r="AR430" s="144" t="s">
        <v>193</v>
      </c>
      <c r="AT430" s="144" t="s">
        <v>189</v>
      </c>
      <c r="AU430" s="144" t="s">
        <v>87</v>
      </c>
      <c r="AY430" s="18" t="s">
        <v>187</v>
      </c>
      <c r="BE430" s="145">
        <f>IF(N430="základní",J430,0)</f>
        <v>0</v>
      </c>
      <c r="BF430" s="145">
        <f>IF(N430="snížená",J430,0)</f>
        <v>0</v>
      </c>
      <c r="BG430" s="145">
        <f>IF(N430="zákl. přenesená",J430,0)</f>
        <v>0</v>
      </c>
      <c r="BH430" s="145">
        <f>IF(N430="sníž. přenesená",J430,0)</f>
        <v>0</v>
      </c>
      <c r="BI430" s="145">
        <f>IF(N430="nulová",J430,0)</f>
        <v>0</v>
      </c>
      <c r="BJ430" s="18" t="s">
        <v>87</v>
      </c>
      <c r="BK430" s="145">
        <f>ROUND(I430*H430,2)</f>
        <v>0</v>
      </c>
      <c r="BL430" s="18" t="s">
        <v>193</v>
      </c>
      <c r="BM430" s="144" t="s">
        <v>1341</v>
      </c>
    </row>
    <row r="431" spans="2:65" s="1" customFormat="1">
      <c r="B431" s="33"/>
      <c r="D431" s="146" t="s">
        <v>199</v>
      </c>
      <c r="F431" s="147" t="s">
        <v>1342</v>
      </c>
      <c r="I431" s="148"/>
      <c r="L431" s="33"/>
      <c r="M431" s="149"/>
      <c r="T431" s="52"/>
      <c r="AT431" s="18" t="s">
        <v>199</v>
      </c>
      <c r="AU431" s="18" t="s">
        <v>87</v>
      </c>
    </row>
    <row r="432" spans="2:65" s="12" customFormat="1">
      <c r="B432" s="150"/>
      <c r="D432" s="151" t="s">
        <v>201</v>
      </c>
      <c r="E432" s="152" t="s">
        <v>19</v>
      </c>
      <c r="F432" s="153" t="s">
        <v>1247</v>
      </c>
      <c r="H432" s="152" t="s">
        <v>19</v>
      </c>
      <c r="I432" s="154"/>
      <c r="L432" s="150"/>
      <c r="M432" s="155"/>
      <c r="T432" s="156"/>
      <c r="AT432" s="152" t="s">
        <v>201</v>
      </c>
      <c r="AU432" s="152" t="s">
        <v>87</v>
      </c>
      <c r="AV432" s="12" t="s">
        <v>81</v>
      </c>
      <c r="AW432" s="12" t="s">
        <v>33</v>
      </c>
      <c r="AX432" s="12" t="s">
        <v>74</v>
      </c>
      <c r="AY432" s="152" t="s">
        <v>187</v>
      </c>
    </row>
    <row r="433" spans="2:65" s="13" customFormat="1">
      <c r="B433" s="157"/>
      <c r="D433" s="151" t="s">
        <v>201</v>
      </c>
      <c r="E433" s="158" t="s">
        <v>19</v>
      </c>
      <c r="F433" s="159" t="s">
        <v>1343</v>
      </c>
      <c r="H433" s="160">
        <v>0.33600000000000002</v>
      </c>
      <c r="I433" s="161"/>
      <c r="L433" s="157"/>
      <c r="M433" s="162"/>
      <c r="T433" s="163"/>
      <c r="AT433" s="158" t="s">
        <v>201</v>
      </c>
      <c r="AU433" s="158" t="s">
        <v>87</v>
      </c>
      <c r="AV433" s="13" t="s">
        <v>87</v>
      </c>
      <c r="AW433" s="13" t="s">
        <v>33</v>
      </c>
      <c r="AX433" s="13" t="s">
        <v>74</v>
      </c>
      <c r="AY433" s="158" t="s">
        <v>187</v>
      </c>
    </row>
    <row r="434" spans="2:65" s="14" customFormat="1">
      <c r="B434" s="164"/>
      <c r="D434" s="151" t="s">
        <v>201</v>
      </c>
      <c r="E434" s="165" t="s">
        <v>19</v>
      </c>
      <c r="F434" s="166" t="s">
        <v>204</v>
      </c>
      <c r="H434" s="167">
        <v>0.33600000000000002</v>
      </c>
      <c r="I434" s="168"/>
      <c r="L434" s="164"/>
      <c r="M434" s="169"/>
      <c r="T434" s="170"/>
      <c r="AT434" s="165" t="s">
        <v>201</v>
      </c>
      <c r="AU434" s="165" t="s">
        <v>87</v>
      </c>
      <c r="AV434" s="14" t="s">
        <v>96</v>
      </c>
      <c r="AW434" s="14" t="s">
        <v>33</v>
      </c>
      <c r="AX434" s="14" t="s">
        <v>74</v>
      </c>
      <c r="AY434" s="165" t="s">
        <v>187</v>
      </c>
    </row>
    <row r="435" spans="2:65" s="12" customFormat="1">
      <c r="B435" s="150"/>
      <c r="D435" s="151" t="s">
        <v>201</v>
      </c>
      <c r="E435" s="152" t="s">
        <v>19</v>
      </c>
      <c r="F435" s="153" t="s">
        <v>1247</v>
      </c>
      <c r="H435" s="152" t="s">
        <v>19</v>
      </c>
      <c r="I435" s="154"/>
      <c r="L435" s="150"/>
      <c r="M435" s="155"/>
      <c r="T435" s="156"/>
      <c r="AT435" s="152" t="s">
        <v>201</v>
      </c>
      <c r="AU435" s="152" t="s">
        <v>87</v>
      </c>
      <c r="AV435" s="12" t="s">
        <v>81</v>
      </c>
      <c r="AW435" s="12" t="s">
        <v>33</v>
      </c>
      <c r="AX435" s="12" t="s">
        <v>74</v>
      </c>
      <c r="AY435" s="152" t="s">
        <v>187</v>
      </c>
    </row>
    <row r="436" spans="2:65" s="13" customFormat="1">
      <c r="B436" s="157"/>
      <c r="D436" s="151" t="s">
        <v>201</v>
      </c>
      <c r="E436" s="158" t="s">
        <v>19</v>
      </c>
      <c r="F436" s="159" t="s">
        <v>1344</v>
      </c>
      <c r="H436" s="160">
        <v>2.5369999999999999</v>
      </c>
      <c r="I436" s="161"/>
      <c r="L436" s="157"/>
      <c r="M436" s="162"/>
      <c r="T436" s="163"/>
      <c r="AT436" s="158" t="s">
        <v>201</v>
      </c>
      <c r="AU436" s="158" t="s">
        <v>87</v>
      </c>
      <c r="AV436" s="13" t="s">
        <v>87</v>
      </c>
      <c r="AW436" s="13" t="s">
        <v>33</v>
      </c>
      <c r="AX436" s="13" t="s">
        <v>74</v>
      </c>
      <c r="AY436" s="158" t="s">
        <v>187</v>
      </c>
    </row>
    <row r="437" spans="2:65" s="14" customFormat="1">
      <c r="B437" s="164"/>
      <c r="D437" s="151" t="s">
        <v>201</v>
      </c>
      <c r="E437" s="165" t="s">
        <v>19</v>
      </c>
      <c r="F437" s="166" t="s">
        <v>204</v>
      </c>
      <c r="H437" s="167">
        <v>2.5369999999999999</v>
      </c>
      <c r="I437" s="168"/>
      <c r="L437" s="164"/>
      <c r="M437" s="169"/>
      <c r="T437" s="170"/>
      <c r="AT437" s="165" t="s">
        <v>201</v>
      </c>
      <c r="AU437" s="165" t="s">
        <v>87</v>
      </c>
      <c r="AV437" s="14" t="s">
        <v>96</v>
      </c>
      <c r="AW437" s="14" t="s">
        <v>33</v>
      </c>
      <c r="AX437" s="14" t="s">
        <v>74</v>
      </c>
      <c r="AY437" s="165" t="s">
        <v>187</v>
      </c>
    </row>
    <row r="438" spans="2:65" s="15" customFormat="1">
      <c r="B438" s="171"/>
      <c r="D438" s="151" t="s">
        <v>201</v>
      </c>
      <c r="E438" s="172" t="s">
        <v>19</v>
      </c>
      <c r="F438" s="173" t="s">
        <v>207</v>
      </c>
      <c r="H438" s="174">
        <v>2.8730000000000002</v>
      </c>
      <c r="I438" s="175"/>
      <c r="L438" s="171"/>
      <c r="M438" s="176"/>
      <c r="T438" s="177"/>
      <c r="AT438" s="172" t="s">
        <v>201</v>
      </c>
      <c r="AU438" s="172" t="s">
        <v>87</v>
      </c>
      <c r="AV438" s="15" t="s">
        <v>193</v>
      </c>
      <c r="AW438" s="15" t="s">
        <v>33</v>
      </c>
      <c r="AX438" s="15" t="s">
        <v>81</v>
      </c>
      <c r="AY438" s="172" t="s">
        <v>187</v>
      </c>
    </row>
    <row r="439" spans="2:65" s="1" customFormat="1" ht="37.950000000000003" customHeight="1">
      <c r="B439" s="33"/>
      <c r="C439" s="133" t="s">
        <v>526</v>
      </c>
      <c r="D439" s="133" t="s">
        <v>189</v>
      </c>
      <c r="E439" s="134" t="s">
        <v>273</v>
      </c>
      <c r="F439" s="135" t="s">
        <v>274</v>
      </c>
      <c r="G439" s="136" t="s">
        <v>138</v>
      </c>
      <c r="H439" s="137">
        <v>0.92</v>
      </c>
      <c r="I439" s="138"/>
      <c r="J439" s="139">
        <f>ROUND(I439*H439,2)</f>
        <v>0</v>
      </c>
      <c r="K439" s="135" t="s">
        <v>197</v>
      </c>
      <c r="L439" s="33"/>
      <c r="M439" s="140" t="s">
        <v>19</v>
      </c>
      <c r="N439" s="141" t="s">
        <v>46</v>
      </c>
      <c r="P439" s="142">
        <f>O439*H439</f>
        <v>0</v>
      </c>
      <c r="Q439" s="142">
        <v>0.17818400000000001</v>
      </c>
      <c r="R439" s="142">
        <f>Q439*H439</f>
        <v>0.16392928000000001</v>
      </c>
      <c r="S439" s="142">
        <v>0</v>
      </c>
      <c r="T439" s="143">
        <f>S439*H439</f>
        <v>0</v>
      </c>
      <c r="AR439" s="144" t="s">
        <v>193</v>
      </c>
      <c r="AT439" s="144" t="s">
        <v>189</v>
      </c>
      <c r="AU439" s="144" t="s">
        <v>87</v>
      </c>
      <c r="AY439" s="18" t="s">
        <v>187</v>
      </c>
      <c r="BE439" s="145">
        <f>IF(N439="základní",J439,0)</f>
        <v>0</v>
      </c>
      <c r="BF439" s="145">
        <f>IF(N439="snížená",J439,0)</f>
        <v>0</v>
      </c>
      <c r="BG439" s="145">
        <f>IF(N439="zákl. přenesená",J439,0)</f>
        <v>0</v>
      </c>
      <c r="BH439" s="145">
        <f>IF(N439="sníž. přenesená",J439,0)</f>
        <v>0</v>
      </c>
      <c r="BI439" s="145">
        <f>IF(N439="nulová",J439,0)</f>
        <v>0</v>
      </c>
      <c r="BJ439" s="18" t="s">
        <v>87</v>
      </c>
      <c r="BK439" s="145">
        <f>ROUND(I439*H439,2)</f>
        <v>0</v>
      </c>
      <c r="BL439" s="18" t="s">
        <v>193</v>
      </c>
      <c r="BM439" s="144" t="s">
        <v>1345</v>
      </c>
    </row>
    <row r="440" spans="2:65" s="1" customFormat="1">
      <c r="B440" s="33"/>
      <c r="D440" s="146" t="s">
        <v>199</v>
      </c>
      <c r="F440" s="147" t="s">
        <v>276</v>
      </c>
      <c r="I440" s="148"/>
      <c r="L440" s="33"/>
      <c r="M440" s="149"/>
      <c r="T440" s="52"/>
      <c r="AT440" s="18" t="s">
        <v>199</v>
      </c>
      <c r="AU440" s="18" t="s">
        <v>87</v>
      </c>
    </row>
    <row r="441" spans="2:65" s="12" customFormat="1">
      <c r="B441" s="150"/>
      <c r="D441" s="151" t="s">
        <v>201</v>
      </c>
      <c r="E441" s="152" t="s">
        <v>19</v>
      </c>
      <c r="F441" s="153" t="s">
        <v>1310</v>
      </c>
      <c r="H441" s="152" t="s">
        <v>19</v>
      </c>
      <c r="I441" s="154"/>
      <c r="L441" s="150"/>
      <c r="M441" s="155"/>
      <c r="T441" s="156"/>
      <c r="AT441" s="152" t="s">
        <v>201</v>
      </c>
      <c r="AU441" s="152" t="s">
        <v>87</v>
      </c>
      <c r="AV441" s="12" t="s">
        <v>81</v>
      </c>
      <c r="AW441" s="12" t="s">
        <v>33</v>
      </c>
      <c r="AX441" s="12" t="s">
        <v>74</v>
      </c>
      <c r="AY441" s="152" t="s">
        <v>187</v>
      </c>
    </row>
    <row r="442" spans="2:65" s="13" customFormat="1">
      <c r="B442" s="157"/>
      <c r="D442" s="151" t="s">
        <v>201</v>
      </c>
      <c r="E442" s="158" t="s">
        <v>19</v>
      </c>
      <c r="F442" s="159" t="s">
        <v>1346</v>
      </c>
      <c r="H442" s="160">
        <v>0.92</v>
      </c>
      <c r="I442" s="161"/>
      <c r="L442" s="157"/>
      <c r="M442" s="162"/>
      <c r="T442" s="163"/>
      <c r="AT442" s="158" t="s">
        <v>201</v>
      </c>
      <c r="AU442" s="158" t="s">
        <v>87</v>
      </c>
      <c r="AV442" s="13" t="s">
        <v>87</v>
      </c>
      <c r="AW442" s="13" t="s">
        <v>33</v>
      </c>
      <c r="AX442" s="13" t="s">
        <v>74</v>
      </c>
      <c r="AY442" s="158" t="s">
        <v>187</v>
      </c>
    </row>
    <row r="443" spans="2:65" s="15" customFormat="1">
      <c r="B443" s="171"/>
      <c r="D443" s="151" t="s">
        <v>201</v>
      </c>
      <c r="E443" s="172" t="s">
        <v>19</v>
      </c>
      <c r="F443" s="173" t="s">
        <v>207</v>
      </c>
      <c r="H443" s="174">
        <v>0.92</v>
      </c>
      <c r="I443" s="175"/>
      <c r="L443" s="171"/>
      <c r="M443" s="176"/>
      <c r="T443" s="177"/>
      <c r="AT443" s="172" t="s">
        <v>201</v>
      </c>
      <c r="AU443" s="172" t="s">
        <v>87</v>
      </c>
      <c r="AV443" s="15" t="s">
        <v>193</v>
      </c>
      <c r="AW443" s="15" t="s">
        <v>33</v>
      </c>
      <c r="AX443" s="15" t="s">
        <v>81</v>
      </c>
      <c r="AY443" s="172" t="s">
        <v>187</v>
      </c>
    </row>
    <row r="444" spans="2:65" s="11" customFormat="1" ht="22.95" customHeight="1">
      <c r="B444" s="121"/>
      <c r="D444" s="122" t="s">
        <v>73</v>
      </c>
      <c r="E444" s="131" t="s">
        <v>193</v>
      </c>
      <c r="F444" s="131" t="s">
        <v>1347</v>
      </c>
      <c r="I444" s="124"/>
      <c r="J444" s="132">
        <f>BK444</f>
        <v>0</v>
      </c>
      <c r="L444" s="121"/>
      <c r="M444" s="126"/>
      <c r="P444" s="127">
        <f>SUM(P445:P502)</f>
        <v>0</v>
      </c>
      <c r="R444" s="127">
        <f>SUM(R445:R502)</f>
        <v>51.309409064918398</v>
      </c>
      <c r="T444" s="128">
        <f>SUM(T445:T502)</f>
        <v>0</v>
      </c>
      <c r="AR444" s="122" t="s">
        <v>81</v>
      </c>
      <c r="AT444" s="129" t="s">
        <v>73</v>
      </c>
      <c r="AU444" s="129" t="s">
        <v>81</v>
      </c>
      <c r="AY444" s="122" t="s">
        <v>187</v>
      </c>
      <c r="BK444" s="130">
        <f>SUM(BK445:BK502)</f>
        <v>0</v>
      </c>
    </row>
    <row r="445" spans="2:65" s="1" customFormat="1" ht="78" customHeight="1">
      <c r="B445" s="33"/>
      <c r="C445" s="133" t="s">
        <v>534</v>
      </c>
      <c r="D445" s="133" t="s">
        <v>189</v>
      </c>
      <c r="E445" s="134" t="s">
        <v>1348</v>
      </c>
      <c r="F445" s="135" t="s">
        <v>1349</v>
      </c>
      <c r="G445" s="136" t="s">
        <v>138</v>
      </c>
      <c r="H445" s="137">
        <v>88.063000000000002</v>
      </c>
      <c r="I445" s="138"/>
      <c r="J445" s="139">
        <f>ROUND(I445*H445,2)</f>
        <v>0</v>
      </c>
      <c r="K445" s="135" t="s">
        <v>197</v>
      </c>
      <c r="L445" s="33"/>
      <c r="M445" s="140" t="s">
        <v>19</v>
      </c>
      <c r="N445" s="141" t="s">
        <v>46</v>
      </c>
      <c r="P445" s="142">
        <f>O445*H445</f>
        <v>0</v>
      </c>
      <c r="Q445" s="142">
        <v>0.38053509679999997</v>
      </c>
      <c r="R445" s="142">
        <f>Q445*H445</f>
        <v>33.5110622294984</v>
      </c>
      <c r="S445" s="142">
        <v>0</v>
      </c>
      <c r="T445" s="143">
        <f>S445*H445</f>
        <v>0</v>
      </c>
      <c r="AR445" s="144" t="s">
        <v>193</v>
      </c>
      <c r="AT445" s="144" t="s">
        <v>189</v>
      </c>
      <c r="AU445" s="144" t="s">
        <v>87</v>
      </c>
      <c r="AY445" s="18" t="s">
        <v>187</v>
      </c>
      <c r="BE445" s="145">
        <f>IF(N445="základní",J445,0)</f>
        <v>0</v>
      </c>
      <c r="BF445" s="145">
        <f>IF(N445="snížená",J445,0)</f>
        <v>0</v>
      </c>
      <c r="BG445" s="145">
        <f>IF(N445="zákl. přenesená",J445,0)</f>
        <v>0</v>
      </c>
      <c r="BH445" s="145">
        <f>IF(N445="sníž. přenesená",J445,0)</f>
        <v>0</v>
      </c>
      <c r="BI445" s="145">
        <f>IF(N445="nulová",J445,0)</f>
        <v>0</v>
      </c>
      <c r="BJ445" s="18" t="s">
        <v>87</v>
      </c>
      <c r="BK445" s="145">
        <f>ROUND(I445*H445,2)</f>
        <v>0</v>
      </c>
      <c r="BL445" s="18" t="s">
        <v>193</v>
      </c>
      <c r="BM445" s="144" t="s">
        <v>1350</v>
      </c>
    </row>
    <row r="446" spans="2:65" s="1" customFormat="1">
      <c r="B446" s="33"/>
      <c r="D446" s="146" t="s">
        <v>199</v>
      </c>
      <c r="F446" s="147" t="s">
        <v>1351</v>
      </c>
      <c r="I446" s="148"/>
      <c r="L446" s="33"/>
      <c r="M446" s="149"/>
      <c r="T446" s="52"/>
      <c r="AT446" s="18" t="s">
        <v>199</v>
      </c>
      <c r="AU446" s="18" t="s">
        <v>87</v>
      </c>
    </row>
    <row r="447" spans="2:65" s="12" customFormat="1">
      <c r="B447" s="150"/>
      <c r="D447" s="151" t="s">
        <v>201</v>
      </c>
      <c r="E447" s="152" t="s">
        <v>19</v>
      </c>
      <c r="F447" s="153" t="s">
        <v>1218</v>
      </c>
      <c r="H447" s="152" t="s">
        <v>19</v>
      </c>
      <c r="I447" s="154"/>
      <c r="L447" s="150"/>
      <c r="M447" s="155"/>
      <c r="T447" s="156"/>
      <c r="AT447" s="152" t="s">
        <v>201</v>
      </c>
      <c r="AU447" s="152" t="s">
        <v>87</v>
      </c>
      <c r="AV447" s="12" t="s">
        <v>81</v>
      </c>
      <c r="AW447" s="12" t="s">
        <v>33</v>
      </c>
      <c r="AX447" s="12" t="s">
        <v>74</v>
      </c>
      <c r="AY447" s="152" t="s">
        <v>187</v>
      </c>
    </row>
    <row r="448" spans="2:65" s="12" customFormat="1">
      <c r="B448" s="150"/>
      <c r="D448" s="151" t="s">
        <v>201</v>
      </c>
      <c r="E448" s="152" t="s">
        <v>19</v>
      </c>
      <c r="F448" s="153" t="s">
        <v>1352</v>
      </c>
      <c r="H448" s="152" t="s">
        <v>19</v>
      </c>
      <c r="I448" s="154"/>
      <c r="L448" s="150"/>
      <c r="M448" s="155"/>
      <c r="T448" s="156"/>
      <c r="AT448" s="152" t="s">
        <v>201</v>
      </c>
      <c r="AU448" s="152" t="s">
        <v>87</v>
      </c>
      <c r="AV448" s="12" t="s">
        <v>81</v>
      </c>
      <c r="AW448" s="12" t="s">
        <v>33</v>
      </c>
      <c r="AX448" s="12" t="s">
        <v>74</v>
      </c>
      <c r="AY448" s="152" t="s">
        <v>187</v>
      </c>
    </row>
    <row r="449" spans="2:65" s="13" customFormat="1">
      <c r="B449" s="157"/>
      <c r="D449" s="151" t="s">
        <v>201</v>
      </c>
      <c r="E449" s="158" t="s">
        <v>19</v>
      </c>
      <c r="F449" s="159" t="s">
        <v>1353</v>
      </c>
      <c r="H449" s="160">
        <v>54.622999999999998</v>
      </c>
      <c r="I449" s="161"/>
      <c r="L449" s="157"/>
      <c r="M449" s="162"/>
      <c r="T449" s="163"/>
      <c r="AT449" s="158" t="s">
        <v>201</v>
      </c>
      <c r="AU449" s="158" t="s">
        <v>87</v>
      </c>
      <c r="AV449" s="13" t="s">
        <v>87</v>
      </c>
      <c r="AW449" s="13" t="s">
        <v>33</v>
      </c>
      <c r="AX449" s="13" t="s">
        <v>74</v>
      </c>
      <c r="AY449" s="158" t="s">
        <v>187</v>
      </c>
    </row>
    <row r="450" spans="2:65" s="14" customFormat="1">
      <c r="B450" s="164"/>
      <c r="D450" s="151" t="s">
        <v>201</v>
      </c>
      <c r="E450" s="165" t="s">
        <v>19</v>
      </c>
      <c r="F450" s="166" t="s">
        <v>204</v>
      </c>
      <c r="H450" s="167">
        <v>54.622999999999998</v>
      </c>
      <c r="I450" s="168"/>
      <c r="L450" s="164"/>
      <c r="M450" s="169"/>
      <c r="T450" s="170"/>
      <c r="AT450" s="165" t="s">
        <v>201</v>
      </c>
      <c r="AU450" s="165" t="s">
        <v>87</v>
      </c>
      <c r="AV450" s="14" t="s">
        <v>96</v>
      </c>
      <c r="AW450" s="14" t="s">
        <v>33</v>
      </c>
      <c r="AX450" s="14" t="s">
        <v>74</v>
      </c>
      <c r="AY450" s="165" t="s">
        <v>187</v>
      </c>
    </row>
    <row r="451" spans="2:65" s="12" customFormat="1">
      <c r="B451" s="150"/>
      <c r="D451" s="151" t="s">
        <v>201</v>
      </c>
      <c r="E451" s="152" t="s">
        <v>19</v>
      </c>
      <c r="F451" s="153" t="s">
        <v>1219</v>
      </c>
      <c r="H451" s="152" t="s">
        <v>19</v>
      </c>
      <c r="I451" s="154"/>
      <c r="L451" s="150"/>
      <c r="M451" s="155"/>
      <c r="T451" s="156"/>
      <c r="AT451" s="152" t="s">
        <v>201</v>
      </c>
      <c r="AU451" s="152" t="s">
        <v>87</v>
      </c>
      <c r="AV451" s="12" t="s">
        <v>81</v>
      </c>
      <c r="AW451" s="12" t="s">
        <v>33</v>
      </c>
      <c r="AX451" s="12" t="s">
        <v>74</v>
      </c>
      <c r="AY451" s="152" t="s">
        <v>187</v>
      </c>
    </row>
    <row r="452" spans="2:65" s="13" customFormat="1">
      <c r="B452" s="157"/>
      <c r="D452" s="151" t="s">
        <v>201</v>
      </c>
      <c r="E452" s="158" t="s">
        <v>19</v>
      </c>
      <c r="F452" s="159" t="s">
        <v>1354</v>
      </c>
      <c r="H452" s="160">
        <v>33.44</v>
      </c>
      <c r="I452" s="161"/>
      <c r="L452" s="157"/>
      <c r="M452" s="162"/>
      <c r="T452" s="163"/>
      <c r="AT452" s="158" t="s">
        <v>201</v>
      </c>
      <c r="AU452" s="158" t="s">
        <v>87</v>
      </c>
      <c r="AV452" s="13" t="s">
        <v>87</v>
      </c>
      <c r="AW452" s="13" t="s">
        <v>33</v>
      </c>
      <c r="AX452" s="13" t="s">
        <v>74</v>
      </c>
      <c r="AY452" s="158" t="s">
        <v>187</v>
      </c>
    </row>
    <row r="453" spans="2:65" s="14" customFormat="1">
      <c r="B453" s="164"/>
      <c r="D453" s="151" t="s">
        <v>201</v>
      </c>
      <c r="E453" s="165" t="s">
        <v>19</v>
      </c>
      <c r="F453" s="166" t="s">
        <v>204</v>
      </c>
      <c r="H453" s="167">
        <v>33.44</v>
      </c>
      <c r="I453" s="168"/>
      <c r="L453" s="164"/>
      <c r="M453" s="169"/>
      <c r="T453" s="170"/>
      <c r="AT453" s="165" t="s">
        <v>201</v>
      </c>
      <c r="AU453" s="165" t="s">
        <v>87</v>
      </c>
      <c r="AV453" s="14" t="s">
        <v>96</v>
      </c>
      <c r="AW453" s="14" t="s">
        <v>33</v>
      </c>
      <c r="AX453" s="14" t="s">
        <v>74</v>
      </c>
      <c r="AY453" s="165" t="s">
        <v>187</v>
      </c>
    </row>
    <row r="454" spans="2:65" s="15" customFormat="1">
      <c r="B454" s="171"/>
      <c r="D454" s="151" t="s">
        <v>201</v>
      </c>
      <c r="E454" s="172" t="s">
        <v>19</v>
      </c>
      <c r="F454" s="173" t="s">
        <v>207</v>
      </c>
      <c r="H454" s="174">
        <v>88.063000000000002</v>
      </c>
      <c r="I454" s="175"/>
      <c r="L454" s="171"/>
      <c r="M454" s="176"/>
      <c r="T454" s="177"/>
      <c r="AT454" s="172" t="s">
        <v>201</v>
      </c>
      <c r="AU454" s="172" t="s">
        <v>87</v>
      </c>
      <c r="AV454" s="15" t="s">
        <v>193</v>
      </c>
      <c r="AW454" s="15" t="s">
        <v>33</v>
      </c>
      <c r="AX454" s="15" t="s">
        <v>81</v>
      </c>
      <c r="AY454" s="172" t="s">
        <v>187</v>
      </c>
    </row>
    <row r="455" spans="2:65" s="1" customFormat="1" ht="24.15" customHeight="1">
      <c r="B455" s="33"/>
      <c r="C455" s="133" t="s">
        <v>539</v>
      </c>
      <c r="D455" s="133" t="s">
        <v>189</v>
      </c>
      <c r="E455" s="134" t="s">
        <v>1355</v>
      </c>
      <c r="F455" s="135" t="s">
        <v>1356</v>
      </c>
      <c r="G455" s="136" t="s">
        <v>142</v>
      </c>
      <c r="H455" s="137">
        <v>6.6929999999999996</v>
      </c>
      <c r="I455" s="138"/>
      <c r="J455" s="139">
        <f>ROUND(I455*H455,2)</f>
        <v>0</v>
      </c>
      <c r="K455" s="135" t="s">
        <v>197</v>
      </c>
      <c r="L455" s="33"/>
      <c r="M455" s="140" t="s">
        <v>19</v>
      </c>
      <c r="N455" s="141" t="s">
        <v>46</v>
      </c>
      <c r="P455" s="142">
        <f>O455*H455</f>
        <v>0</v>
      </c>
      <c r="Q455" s="142">
        <v>2.5019749999999998</v>
      </c>
      <c r="R455" s="142">
        <f>Q455*H455</f>
        <v>16.745718674999999</v>
      </c>
      <c r="S455" s="142">
        <v>0</v>
      </c>
      <c r="T455" s="143">
        <f>S455*H455</f>
        <v>0</v>
      </c>
      <c r="AR455" s="144" t="s">
        <v>193</v>
      </c>
      <c r="AT455" s="144" t="s">
        <v>189</v>
      </c>
      <c r="AU455" s="144" t="s">
        <v>87</v>
      </c>
      <c r="AY455" s="18" t="s">
        <v>187</v>
      </c>
      <c r="BE455" s="145">
        <f>IF(N455="základní",J455,0)</f>
        <v>0</v>
      </c>
      <c r="BF455" s="145">
        <f>IF(N455="snížená",J455,0)</f>
        <v>0</v>
      </c>
      <c r="BG455" s="145">
        <f>IF(N455="zákl. přenesená",J455,0)</f>
        <v>0</v>
      </c>
      <c r="BH455" s="145">
        <f>IF(N455="sníž. přenesená",J455,0)</f>
        <v>0</v>
      </c>
      <c r="BI455" s="145">
        <f>IF(N455="nulová",J455,0)</f>
        <v>0</v>
      </c>
      <c r="BJ455" s="18" t="s">
        <v>87</v>
      </c>
      <c r="BK455" s="145">
        <f>ROUND(I455*H455,2)</f>
        <v>0</v>
      </c>
      <c r="BL455" s="18" t="s">
        <v>193</v>
      </c>
      <c r="BM455" s="144" t="s">
        <v>1357</v>
      </c>
    </row>
    <row r="456" spans="2:65" s="1" customFormat="1">
      <c r="B456" s="33"/>
      <c r="D456" s="146" t="s">
        <v>199</v>
      </c>
      <c r="F456" s="147" t="s">
        <v>1358</v>
      </c>
      <c r="I456" s="148"/>
      <c r="L456" s="33"/>
      <c r="M456" s="149"/>
      <c r="T456" s="52"/>
      <c r="AT456" s="18" t="s">
        <v>199</v>
      </c>
      <c r="AU456" s="18" t="s">
        <v>87</v>
      </c>
    </row>
    <row r="457" spans="2:65" s="12" customFormat="1">
      <c r="B457" s="150"/>
      <c r="D457" s="151" t="s">
        <v>201</v>
      </c>
      <c r="E457" s="152" t="s">
        <v>19</v>
      </c>
      <c r="F457" s="153" t="s">
        <v>1218</v>
      </c>
      <c r="H457" s="152" t="s">
        <v>19</v>
      </c>
      <c r="I457" s="154"/>
      <c r="L457" s="150"/>
      <c r="M457" s="155"/>
      <c r="T457" s="156"/>
      <c r="AT457" s="152" t="s">
        <v>201</v>
      </c>
      <c r="AU457" s="152" t="s">
        <v>87</v>
      </c>
      <c r="AV457" s="12" t="s">
        <v>81</v>
      </c>
      <c r="AW457" s="12" t="s">
        <v>33</v>
      </c>
      <c r="AX457" s="12" t="s">
        <v>74</v>
      </c>
      <c r="AY457" s="152" t="s">
        <v>187</v>
      </c>
    </row>
    <row r="458" spans="2:65" s="12" customFormat="1">
      <c r="B458" s="150"/>
      <c r="D458" s="151" t="s">
        <v>201</v>
      </c>
      <c r="E458" s="152" t="s">
        <v>19</v>
      </c>
      <c r="F458" s="153" t="s">
        <v>1352</v>
      </c>
      <c r="H458" s="152" t="s">
        <v>19</v>
      </c>
      <c r="I458" s="154"/>
      <c r="L458" s="150"/>
      <c r="M458" s="155"/>
      <c r="T458" s="156"/>
      <c r="AT458" s="152" t="s">
        <v>201</v>
      </c>
      <c r="AU458" s="152" t="s">
        <v>87</v>
      </c>
      <c r="AV458" s="12" t="s">
        <v>81</v>
      </c>
      <c r="AW458" s="12" t="s">
        <v>33</v>
      </c>
      <c r="AX458" s="12" t="s">
        <v>74</v>
      </c>
      <c r="AY458" s="152" t="s">
        <v>187</v>
      </c>
    </row>
    <row r="459" spans="2:65" s="13" customFormat="1">
      <c r="B459" s="157"/>
      <c r="D459" s="151" t="s">
        <v>201</v>
      </c>
      <c r="E459" s="158" t="s">
        <v>19</v>
      </c>
      <c r="F459" s="159" t="s">
        <v>1359</v>
      </c>
      <c r="H459" s="160">
        <v>1.25</v>
      </c>
      <c r="I459" s="161"/>
      <c r="L459" s="157"/>
      <c r="M459" s="162"/>
      <c r="T459" s="163"/>
      <c r="AT459" s="158" t="s">
        <v>201</v>
      </c>
      <c r="AU459" s="158" t="s">
        <v>87</v>
      </c>
      <c r="AV459" s="13" t="s">
        <v>87</v>
      </c>
      <c r="AW459" s="13" t="s">
        <v>33</v>
      </c>
      <c r="AX459" s="13" t="s">
        <v>74</v>
      </c>
      <c r="AY459" s="158" t="s">
        <v>187</v>
      </c>
    </row>
    <row r="460" spans="2:65" s="14" customFormat="1">
      <c r="B460" s="164"/>
      <c r="D460" s="151" t="s">
        <v>201</v>
      </c>
      <c r="E460" s="165" t="s">
        <v>19</v>
      </c>
      <c r="F460" s="166" t="s">
        <v>204</v>
      </c>
      <c r="H460" s="167">
        <v>1.25</v>
      </c>
      <c r="I460" s="168"/>
      <c r="L460" s="164"/>
      <c r="M460" s="169"/>
      <c r="T460" s="170"/>
      <c r="AT460" s="165" t="s">
        <v>201</v>
      </c>
      <c r="AU460" s="165" t="s">
        <v>87</v>
      </c>
      <c r="AV460" s="14" t="s">
        <v>96</v>
      </c>
      <c r="AW460" s="14" t="s">
        <v>33</v>
      </c>
      <c r="AX460" s="14" t="s">
        <v>74</v>
      </c>
      <c r="AY460" s="165" t="s">
        <v>187</v>
      </c>
    </row>
    <row r="461" spans="2:65" s="12" customFormat="1">
      <c r="B461" s="150"/>
      <c r="D461" s="151" t="s">
        <v>201</v>
      </c>
      <c r="E461" s="152" t="s">
        <v>19</v>
      </c>
      <c r="F461" s="153" t="s">
        <v>1219</v>
      </c>
      <c r="H461" s="152" t="s">
        <v>19</v>
      </c>
      <c r="I461" s="154"/>
      <c r="L461" s="150"/>
      <c r="M461" s="155"/>
      <c r="T461" s="156"/>
      <c r="AT461" s="152" t="s">
        <v>201</v>
      </c>
      <c r="AU461" s="152" t="s">
        <v>87</v>
      </c>
      <c r="AV461" s="12" t="s">
        <v>81</v>
      </c>
      <c r="AW461" s="12" t="s">
        <v>33</v>
      </c>
      <c r="AX461" s="12" t="s">
        <v>74</v>
      </c>
      <c r="AY461" s="152" t="s">
        <v>187</v>
      </c>
    </row>
    <row r="462" spans="2:65" s="13" customFormat="1">
      <c r="B462" s="157"/>
      <c r="D462" s="151" t="s">
        <v>201</v>
      </c>
      <c r="E462" s="158" t="s">
        <v>19</v>
      </c>
      <c r="F462" s="159" t="s">
        <v>1360</v>
      </c>
      <c r="H462" s="160">
        <v>0.73499999999999999</v>
      </c>
      <c r="I462" s="161"/>
      <c r="L462" s="157"/>
      <c r="M462" s="162"/>
      <c r="T462" s="163"/>
      <c r="AT462" s="158" t="s">
        <v>201</v>
      </c>
      <c r="AU462" s="158" t="s">
        <v>87</v>
      </c>
      <c r="AV462" s="13" t="s">
        <v>87</v>
      </c>
      <c r="AW462" s="13" t="s">
        <v>33</v>
      </c>
      <c r="AX462" s="13" t="s">
        <v>74</v>
      </c>
      <c r="AY462" s="158" t="s">
        <v>187</v>
      </c>
    </row>
    <row r="463" spans="2:65" s="13" customFormat="1">
      <c r="B463" s="157"/>
      <c r="D463" s="151" t="s">
        <v>201</v>
      </c>
      <c r="E463" s="158" t="s">
        <v>19</v>
      </c>
      <c r="F463" s="159" t="s">
        <v>1361</v>
      </c>
      <c r="H463" s="160">
        <v>0.219</v>
      </c>
      <c r="I463" s="161"/>
      <c r="L463" s="157"/>
      <c r="M463" s="162"/>
      <c r="T463" s="163"/>
      <c r="AT463" s="158" t="s">
        <v>201</v>
      </c>
      <c r="AU463" s="158" t="s">
        <v>87</v>
      </c>
      <c r="AV463" s="13" t="s">
        <v>87</v>
      </c>
      <c r="AW463" s="13" t="s">
        <v>33</v>
      </c>
      <c r="AX463" s="13" t="s">
        <v>74</v>
      </c>
      <c r="AY463" s="158" t="s">
        <v>187</v>
      </c>
    </row>
    <row r="464" spans="2:65" s="13" customFormat="1">
      <c r="B464" s="157"/>
      <c r="D464" s="151" t="s">
        <v>201</v>
      </c>
      <c r="E464" s="158" t="s">
        <v>19</v>
      </c>
      <c r="F464" s="159" t="s">
        <v>1362</v>
      </c>
      <c r="H464" s="160">
        <v>0.26</v>
      </c>
      <c r="I464" s="161"/>
      <c r="L464" s="157"/>
      <c r="M464" s="162"/>
      <c r="T464" s="163"/>
      <c r="AT464" s="158" t="s">
        <v>201</v>
      </c>
      <c r="AU464" s="158" t="s">
        <v>87</v>
      </c>
      <c r="AV464" s="13" t="s">
        <v>87</v>
      </c>
      <c r="AW464" s="13" t="s">
        <v>33</v>
      </c>
      <c r="AX464" s="13" t="s">
        <v>74</v>
      </c>
      <c r="AY464" s="158" t="s">
        <v>187</v>
      </c>
    </row>
    <row r="465" spans="2:65" s="14" customFormat="1">
      <c r="B465" s="164"/>
      <c r="D465" s="151" t="s">
        <v>201</v>
      </c>
      <c r="E465" s="165" t="s">
        <v>19</v>
      </c>
      <c r="F465" s="166" t="s">
        <v>204</v>
      </c>
      <c r="H465" s="167">
        <v>1.214</v>
      </c>
      <c r="I465" s="168"/>
      <c r="L465" s="164"/>
      <c r="M465" s="169"/>
      <c r="T465" s="170"/>
      <c r="AT465" s="165" t="s">
        <v>201</v>
      </c>
      <c r="AU465" s="165" t="s">
        <v>87</v>
      </c>
      <c r="AV465" s="14" t="s">
        <v>96</v>
      </c>
      <c r="AW465" s="14" t="s">
        <v>33</v>
      </c>
      <c r="AX465" s="14" t="s">
        <v>74</v>
      </c>
      <c r="AY465" s="165" t="s">
        <v>187</v>
      </c>
    </row>
    <row r="466" spans="2:65" s="12" customFormat="1">
      <c r="B466" s="150"/>
      <c r="D466" s="151" t="s">
        <v>201</v>
      </c>
      <c r="E466" s="152" t="s">
        <v>19</v>
      </c>
      <c r="F466" s="153" t="s">
        <v>1247</v>
      </c>
      <c r="H466" s="152" t="s">
        <v>19</v>
      </c>
      <c r="I466" s="154"/>
      <c r="L466" s="150"/>
      <c r="M466" s="155"/>
      <c r="T466" s="156"/>
      <c r="AT466" s="152" t="s">
        <v>201</v>
      </c>
      <c r="AU466" s="152" t="s">
        <v>87</v>
      </c>
      <c r="AV466" s="12" t="s">
        <v>81</v>
      </c>
      <c r="AW466" s="12" t="s">
        <v>33</v>
      </c>
      <c r="AX466" s="12" t="s">
        <v>74</v>
      </c>
      <c r="AY466" s="152" t="s">
        <v>187</v>
      </c>
    </row>
    <row r="467" spans="2:65" s="13" customFormat="1">
      <c r="B467" s="157"/>
      <c r="D467" s="151" t="s">
        <v>201</v>
      </c>
      <c r="E467" s="158" t="s">
        <v>19</v>
      </c>
      <c r="F467" s="159" t="s">
        <v>1363</v>
      </c>
      <c r="H467" s="160">
        <v>4.2290000000000001</v>
      </c>
      <c r="I467" s="161"/>
      <c r="L467" s="157"/>
      <c r="M467" s="162"/>
      <c r="T467" s="163"/>
      <c r="AT467" s="158" t="s">
        <v>201</v>
      </c>
      <c r="AU467" s="158" t="s">
        <v>87</v>
      </c>
      <c r="AV467" s="13" t="s">
        <v>87</v>
      </c>
      <c r="AW467" s="13" t="s">
        <v>33</v>
      </c>
      <c r="AX467" s="13" t="s">
        <v>74</v>
      </c>
      <c r="AY467" s="158" t="s">
        <v>187</v>
      </c>
    </row>
    <row r="468" spans="2:65" s="14" customFormat="1">
      <c r="B468" s="164"/>
      <c r="D468" s="151" t="s">
        <v>201</v>
      </c>
      <c r="E468" s="165" t="s">
        <v>19</v>
      </c>
      <c r="F468" s="166" t="s">
        <v>204</v>
      </c>
      <c r="H468" s="167">
        <v>4.2290000000000001</v>
      </c>
      <c r="I468" s="168"/>
      <c r="L468" s="164"/>
      <c r="M468" s="169"/>
      <c r="T468" s="170"/>
      <c r="AT468" s="165" t="s">
        <v>201</v>
      </c>
      <c r="AU468" s="165" t="s">
        <v>87</v>
      </c>
      <c r="AV468" s="14" t="s">
        <v>96</v>
      </c>
      <c r="AW468" s="14" t="s">
        <v>33</v>
      </c>
      <c r="AX468" s="14" t="s">
        <v>74</v>
      </c>
      <c r="AY468" s="165" t="s">
        <v>187</v>
      </c>
    </row>
    <row r="469" spans="2:65" s="15" customFormat="1">
      <c r="B469" s="171"/>
      <c r="D469" s="151" t="s">
        <v>201</v>
      </c>
      <c r="E469" s="172" t="s">
        <v>1364</v>
      </c>
      <c r="F469" s="173" t="s">
        <v>207</v>
      </c>
      <c r="H469" s="174">
        <v>6.6929999999999996</v>
      </c>
      <c r="I469" s="175"/>
      <c r="L469" s="171"/>
      <c r="M469" s="176"/>
      <c r="T469" s="177"/>
      <c r="AT469" s="172" t="s">
        <v>201</v>
      </c>
      <c r="AU469" s="172" t="s">
        <v>87</v>
      </c>
      <c r="AV469" s="15" t="s">
        <v>193</v>
      </c>
      <c r="AW469" s="15" t="s">
        <v>33</v>
      </c>
      <c r="AX469" s="15" t="s">
        <v>81</v>
      </c>
      <c r="AY469" s="172" t="s">
        <v>187</v>
      </c>
    </row>
    <row r="470" spans="2:65" s="1" customFormat="1" ht="24.15" customHeight="1">
      <c r="B470" s="33"/>
      <c r="C470" s="133" t="s">
        <v>544</v>
      </c>
      <c r="D470" s="133" t="s">
        <v>189</v>
      </c>
      <c r="E470" s="134" t="s">
        <v>1365</v>
      </c>
      <c r="F470" s="135" t="s">
        <v>1366</v>
      </c>
      <c r="G470" s="136" t="s">
        <v>138</v>
      </c>
      <c r="H470" s="137">
        <v>45.305</v>
      </c>
      <c r="I470" s="138"/>
      <c r="J470" s="139">
        <f>ROUND(I470*H470,2)</f>
        <v>0</v>
      </c>
      <c r="K470" s="135" t="s">
        <v>197</v>
      </c>
      <c r="L470" s="33"/>
      <c r="M470" s="140" t="s">
        <v>19</v>
      </c>
      <c r="N470" s="141" t="s">
        <v>46</v>
      </c>
      <c r="P470" s="142">
        <f>O470*H470</f>
        <v>0</v>
      </c>
      <c r="Q470" s="142">
        <v>1.11725E-2</v>
      </c>
      <c r="R470" s="142">
        <f>Q470*H470</f>
        <v>0.50617011249999999</v>
      </c>
      <c r="S470" s="142">
        <v>0</v>
      </c>
      <c r="T470" s="143">
        <f>S470*H470</f>
        <v>0</v>
      </c>
      <c r="AR470" s="144" t="s">
        <v>193</v>
      </c>
      <c r="AT470" s="144" t="s">
        <v>189</v>
      </c>
      <c r="AU470" s="144" t="s">
        <v>87</v>
      </c>
      <c r="AY470" s="18" t="s">
        <v>187</v>
      </c>
      <c r="BE470" s="145">
        <f>IF(N470="základní",J470,0)</f>
        <v>0</v>
      </c>
      <c r="BF470" s="145">
        <f>IF(N470="snížená",J470,0)</f>
        <v>0</v>
      </c>
      <c r="BG470" s="145">
        <f>IF(N470="zákl. přenesená",J470,0)</f>
        <v>0</v>
      </c>
      <c r="BH470" s="145">
        <f>IF(N470="sníž. přenesená",J470,0)</f>
        <v>0</v>
      </c>
      <c r="BI470" s="145">
        <f>IF(N470="nulová",J470,0)</f>
        <v>0</v>
      </c>
      <c r="BJ470" s="18" t="s">
        <v>87</v>
      </c>
      <c r="BK470" s="145">
        <f>ROUND(I470*H470,2)</f>
        <v>0</v>
      </c>
      <c r="BL470" s="18" t="s">
        <v>193</v>
      </c>
      <c r="BM470" s="144" t="s">
        <v>1367</v>
      </c>
    </row>
    <row r="471" spans="2:65" s="1" customFormat="1">
      <c r="B471" s="33"/>
      <c r="D471" s="146" t="s">
        <v>199</v>
      </c>
      <c r="F471" s="147" t="s">
        <v>1368</v>
      </c>
      <c r="I471" s="148"/>
      <c r="L471" s="33"/>
      <c r="M471" s="149"/>
      <c r="T471" s="52"/>
      <c r="AT471" s="18" t="s">
        <v>199</v>
      </c>
      <c r="AU471" s="18" t="s">
        <v>87</v>
      </c>
    </row>
    <row r="472" spans="2:65" s="12" customFormat="1">
      <c r="B472" s="150"/>
      <c r="D472" s="151" t="s">
        <v>201</v>
      </c>
      <c r="E472" s="152" t="s">
        <v>19</v>
      </c>
      <c r="F472" s="153" t="s">
        <v>1218</v>
      </c>
      <c r="H472" s="152" t="s">
        <v>19</v>
      </c>
      <c r="I472" s="154"/>
      <c r="L472" s="150"/>
      <c r="M472" s="155"/>
      <c r="T472" s="156"/>
      <c r="AT472" s="152" t="s">
        <v>201</v>
      </c>
      <c r="AU472" s="152" t="s">
        <v>87</v>
      </c>
      <c r="AV472" s="12" t="s">
        <v>81</v>
      </c>
      <c r="AW472" s="12" t="s">
        <v>33</v>
      </c>
      <c r="AX472" s="12" t="s">
        <v>74</v>
      </c>
      <c r="AY472" s="152" t="s">
        <v>187</v>
      </c>
    </row>
    <row r="473" spans="2:65" s="12" customFormat="1">
      <c r="B473" s="150"/>
      <c r="D473" s="151" t="s">
        <v>201</v>
      </c>
      <c r="E473" s="152" t="s">
        <v>19</v>
      </c>
      <c r="F473" s="153" t="s">
        <v>1352</v>
      </c>
      <c r="H473" s="152" t="s">
        <v>19</v>
      </c>
      <c r="I473" s="154"/>
      <c r="L473" s="150"/>
      <c r="M473" s="155"/>
      <c r="T473" s="156"/>
      <c r="AT473" s="152" t="s">
        <v>201</v>
      </c>
      <c r="AU473" s="152" t="s">
        <v>87</v>
      </c>
      <c r="AV473" s="12" t="s">
        <v>81</v>
      </c>
      <c r="AW473" s="12" t="s">
        <v>33</v>
      </c>
      <c r="AX473" s="12" t="s">
        <v>74</v>
      </c>
      <c r="AY473" s="152" t="s">
        <v>187</v>
      </c>
    </row>
    <row r="474" spans="2:65" s="13" customFormat="1">
      <c r="B474" s="157"/>
      <c r="D474" s="151" t="s">
        <v>201</v>
      </c>
      <c r="E474" s="158" t="s">
        <v>19</v>
      </c>
      <c r="F474" s="159" t="s">
        <v>1369</v>
      </c>
      <c r="H474" s="160">
        <v>5.835</v>
      </c>
      <c r="I474" s="161"/>
      <c r="L474" s="157"/>
      <c r="M474" s="162"/>
      <c r="T474" s="163"/>
      <c r="AT474" s="158" t="s">
        <v>201</v>
      </c>
      <c r="AU474" s="158" t="s">
        <v>87</v>
      </c>
      <c r="AV474" s="13" t="s">
        <v>87</v>
      </c>
      <c r="AW474" s="13" t="s">
        <v>33</v>
      </c>
      <c r="AX474" s="13" t="s">
        <v>74</v>
      </c>
      <c r="AY474" s="158" t="s">
        <v>187</v>
      </c>
    </row>
    <row r="475" spans="2:65" s="14" customFormat="1">
      <c r="B475" s="164"/>
      <c r="D475" s="151" t="s">
        <v>201</v>
      </c>
      <c r="E475" s="165" t="s">
        <v>19</v>
      </c>
      <c r="F475" s="166" t="s">
        <v>204</v>
      </c>
      <c r="H475" s="167">
        <v>5.835</v>
      </c>
      <c r="I475" s="168"/>
      <c r="L475" s="164"/>
      <c r="M475" s="169"/>
      <c r="T475" s="170"/>
      <c r="AT475" s="165" t="s">
        <v>201</v>
      </c>
      <c r="AU475" s="165" t="s">
        <v>87</v>
      </c>
      <c r="AV475" s="14" t="s">
        <v>96</v>
      </c>
      <c r="AW475" s="14" t="s">
        <v>33</v>
      </c>
      <c r="AX475" s="14" t="s">
        <v>74</v>
      </c>
      <c r="AY475" s="165" t="s">
        <v>187</v>
      </c>
    </row>
    <row r="476" spans="2:65" s="12" customFormat="1">
      <c r="B476" s="150"/>
      <c r="D476" s="151" t="s">
        <v>201</v>
      </c>
      <c r="E476" s="152" t="s">
        <v>19</v>
      </c>
      <c r="F476" s="153" t="s">
        <v>1247</v>
      </c>
      <c r="H476" s="152" t="s">
        <v>19</v>
      </c>
      <c r="I476" s="154"/>
      <c r="L476" s="150"/>
      <c r="M476" s="155"/>
      <c r="T476" s="156"/>
      <c r="AT476" s="152" t="s">
        <v>201</v>
      </c>
      <c r="AU476" s="152" t="s">
        <v>87</v>
      </c>
      <c r="AV476" s="12" t="s">
        <v>81</v>
      </c>
      <c r="AW476" s="12" t="s">
        <v>33</v>
      </c>
      <c r="AX476" s="12" t="s">
        <v>74</v>
      </c>
      <c r="AY476" s="152" t="s">
        <v>187</v>
      </c>
    </row>
    <row r="477" spans="2:65" s="13" customFormat="1">
      <c r="B477" s="157"/>
      <c r="D477" s="151" t="s">
        <v>201</v>
      </c>
      <c r="E477" s="158" t="s">
        <v>19</v>
      </c>
      <c r="F477" s="159" t="s">
        <v>1370</v>
      </c>
      <c r="H477" s="160">
        <v>39.47</v>
      </c>
      <c r="I477" s="161"/>
      <c r="L477" s="157"/>
      <c r="M477" s="162"/>
      <c r="T477" s="163"/>
      <c r="AT477" s="158" t="s">
        <v>201</v>
      </c>
      <c r="AU477" s="158" t="s">
        <v>87</v>
      </c>
      <c r="AV477" s="13" t="s">
        <v>87</v>
      </c>
      <c r="AW477" s="13" t="s">
        <v>33</v>
      </c>
      <c r="AX477" s="13" t="s">
        <v>74</v>
      </c>
      <c r="AY477" s="158" t="s">
        <v>187</v>
      </c>
    </row>
    <row r="478" spans="2:65" s="14" customFormat="1">
      <c r="B478" s="164"/>
      <c r="D478" s="151" t="s">
        <v>201</v>
      </c>
      <c r="E478" s="165" t="s">
        <v>19</v>
      </c>
      <c r="F478" s="166" t="s">
        <v>204</v>
      </c>
      <c r="H478" s="167">
        <v>39.47</v>
      </c>
      <c r="I478" s="168"/>
      <c r="L478" s="164"/>
      <c r="M478" s="169"/>
      <c r="T478" s="170"/>
      <c r="AT478" s="165" t="s">
        <v>201</v>
      </c>
      <c r="AU478" s="165" t="s">
        <v>87</v>
      </c>
      <c r="AV478" s="14" t="s">
        <v>96</v>
      </c>
      <c r="AW478" s="14" t="s">
        <v>33</v>
      </c>
      <c r="AX478" s="14" t="s">
        <v>74</v>
      </c>
      <c r="AY478" s="165" t="s">
        <v>187</v>
      </c>
    </row>
    <row r="479" spans="2:65" s="15" customFormat="1">
      <c r="B479" s="171"/>
      <c r="D479" s="151" t="s">
        <v>201</v>
      </c>
      <c r="E479" s="172" t="s">
        <v>19</v>
      </c>
      <c r="F479" s="173" t="s">
        <v>207</v>
      </c>
      <c r="H479" s="174">
        <v>45.305</v>
      </c>
      <c r="I479" s="175"/>
      <c r="L479" s="171"/>
      <c r="M479" s="176"/>
      <c r="T479" s="177"/>
      <c r="AT479" s="172" t="s">
        <v>201</v>
      </c>
      <c r="AU479" s="172" t="s">
        <v>87</v>
      </c>
      <c r="AV479" s="15" t="s">
        <v>193</v>
      </c>
      <c r="AW479" s="15" t="s">
        <v>33</v>
      </c>
      <c r="AX479" s="15" t="s">
        <v>81</v>
      </c>
      <c r="AY479" s="172" t="s">
        <v>187</v>
      </c>
    </row>
    <row r="480" spans="2:65" s="1" customFormat="1" ht="24.15" customHeight="1">
      <c r="B480" s="33"/>
      <c r="C480" s="133" t="s">
        <v>549</v>
      </c>
      <c r="D480" s="133" t="s">
        <v>189</v>
      </c>
      <c r="E480" s="134" t="s">
        <v>1371</v>
      </c>
      <c r="F480" s="135" t="s">
        <v>1372</v>
      </c>
      <c r="G480" s="136" t="s">
        <v>138</v>
      </c>
      <c r="H480" s="137">
        <v>45.305</v>
      </c>
      <c r="I480" s="138"/>
      <c r="J480" s="139">
        <f>ROUND(I480*H480,2)</f>
        <v>0</v>
      </c>
      <c r="K480" s="135" t="s">
        <v>197</v>
      </c>
      <c r="L480" s="33"/>
      <c r="M480" s="140" t="s">
        <v>19</v>
      </c>
      <c r="N480" s="141" t="s">
        <v>46</v>
      </c>
      <c r="P480" s="142">
        <f>O480*H480</f>
        <v>0</v>
      </c>
      <c r="Q480" s="142">
        <v>0</v>
      </c>
      <c r="R480" s="142">
        <f>Q480*H480</f>
        <v>0</v>
      </c>
      <c r="S480" s="142">
        <v>0</v>
      </c>
      <c r="T480" s="143">
        <f>S480*H480</f>
        <v>0</v>
      </c>
      <c r="AR480" s="144" t="s">
        <v>193</v>
      </c>
      <c r="AT480" s="144" t="s">
        <v>189</v>
      </c>
      <c r="AU480" s="144" t="s">
        <v>87</v>
      </c>
      <c r="AY480" s="18" t="s">
        <v>187</v>
      </c>
      <c r="BE480" s="145">
        <f>IF(N480="základní",J480,0)</f>
        <v>0</v>
      </c>
      <c r="BF480" s="145">
        <f>IF(N480="snížená",J480,0)</f>
        <v>0</v>
      </c>
      <c r="BG480" s="145">
        <f>IF(N480="zákl. přenesená",J480,0)</f>
        <v>0</v>
      </c>
      <c r="BH480" s="145">
        <f>IF(N480="sníž. přenesená",J480,0)</f>
        <v>0</v>
      </c>
      <c r="BI480" s="145">
        <f>IF(N480="nulová",J480,0)</f>
        <v>0</v>
      </c>
      <c r="BJ480" s="18" t="s">
        <v>87</v>
      </c>
      <c r="BK480" s="145">
        <f>ROUND(I480*H480,2)</f>
        <v>0</v>
      </c>
      <c r="BL480" s="18" t="s">
        <v>193</v>
      </c>
      <c r="BM480" s="144" t="s">
        <v>1373</v>
      </c>
    </row>
    <row r="481" spans="2:65" s="1" customFormat="1">
      <c r="B481" s="33"/>
      <c r="D481" s="146" t="s">
        <v>199</v>
      </c>
      <c r="F481" s="147" t="s">
        <v>1374</v>
      </c>
      <c r="I481" s="148"/>
      <c r="L481" s="33"/>
      <c r="M481" s="149"/>
      <c r="T481" s="52"/>
      <c r="AT481" s="18" t="s">
        <v>199</v>
      </c>
      <c r="AU481" s="18" t="s">
        <v>87</v>
      </c>
    </row>
    <row r="482" spans="2:65" s="1" customFormat="1" ht="24.15" customHeight="1">
      <c r="B482" s="33"/>
      <c r="C482" s="133" t="s">
        <v>554</v>
      </c>
      <c r="D482" s="133" t="s">
        <v>189</v>
      </c>
      <c r="E482" s="134" t="s">
        <v>1375</v>
      </c>
      <c r="F482" s="135" t="s">
        <v>1376</v>
      </c>
      <c r="G482" s="136" t="s">
        <v>241</v>
      </c>
      <c r="H482" s="137">
        <v>0.51900000000000002</v>
      </c>
      <c r="I482" s="138"/>
      <c r="J482" s="139">
        <f>ROUND(I482*H482,2)</f>
        <v>0</v>
      </c>
      <c r="K482" s="135" t="s">
        <v>197</v>
      </c>
      <c r="L482" s="33"/>
      <c r="M482" s="140" t="s">
        <v>19</v>
      </c>
      <c r="N482" s="141" t="s">
        <v>46</v>
      </c>
      <c r="P482" s="142">
        <f>O482*H482</f>
        <v>0</v>
      </c>
      <c r="Q482" s="142">
        <v>1.0529056800000001</v>
      </c>
      <c r="R482" s="142">
        <f>Q482*H482</f>
        <v>0.54645804792000008</v>
      </c>
      <c r="S482" s="142">
        <v>0</v>
      </c>
      <c r="T482" s="143">
        <f>S482*H482</f>
        <v>0</v>
      </c>
      <c r="AR482" s="144" t="s">
        <v>193</v>
      </c>
      <c r="AT482" s="144" t="s">
        <v>189</v>
      </c>
      <c r="AU482" s="144" t="s">
        <v>87</v>
      </c>
      <c r="AY482" s="18" t="s">
        <v>187</v>
      </c>
      <c r="BE482" s="145">
        <f>IF(N482="základní",J482,0)</f>
        <v>0</v>
      </c>
      <c r="BF482" s="145">
        <f>IF(N482="snížená",J482,0)</f>
        <v>0</v>
      </c>
      <c r="BG482" s="145">
        <f>IF(N482="zákl. přenesená",J482,0)</f>
        <v>0</v>
      </c>
      <c r="BH482" s="145">
        <f>IF(N482="sníž. přenesená",J482,0)</f>
        <v>0</v>
      </c>
      <c r="BI482" s="145">
        <f>IF(N482="nulová",J482,0)</f>
        <v>0</v>
      </c>
      <c r="BJ482" s="18" t="s">
        <v>87</v>
      </c>
      <c r="BK482" s="145">
        <f>ROUND(I482*H482,2)</f>
        <v>0</v>
      </c>
      <c r="BL482" s="18" t="s">
        <v>193</v>
      </c>
      <c r="BM482" s="144" t="s">
        <v>1377</v>
      </c>
    </row>
    <row r="483" spans="2:65" s="1" customFormat="1">
      <c r="B483" s="33"/>
      <c r="D483" s="146" t="s">
        <v>199</v>
      </c>
      <c r="F483" s="147" t="s">
        <v>1378</v>
      </c>
      <c r="I483" s="148"/>
      <c r="L483" s="33"/>
      <c r="M483" s="149"/>
      <c r="T483" s="52"/>
      <c r="AT483" s="18" t="s">
        <v>199</v>
      </c>
      <c r="AU483" s="18" t="s">
        <v>87</v>
      </c>
    </row>
    <row r="484" spans="2:65" s="12" customFormat="1">
      <c r="B484" s="150"/>
      <c r="D484" s="151" t="s">
        <v>201</v>
      </c>
      <c r="E484" s="152" t="s">
        <v>19</v>
      </c>
      <c r="F484" s="153" t="s">
        <v>1218</v>
      </c>
      <c r="H484" s="152" t="s">
        <v>19</v>
      </c>
      <c r="I484" s="154"/>
      <c r="L484" s="150"/>
      <c r="M484" s="155"/>
      <c r="T484" s="156"/>
      <c r="AT484" s="152" t="s">
        <v>201</v>
      </c>
      <c r="AU484" s="152" t="s">
        <v>87</v>
      </c>
      <c r="AV484" s="12" t="s">
        <v>81</v>
      </c>
      <c r="AW484" s="12" t="s">
        <v>33</v>
      </c>
      <c r="AX484" s="12" t="s">
        <v>74</v>
      </c>
      <c r="AY484" s="152" t="s">
        <v>187</v>
      </c>
    </row>
    <row r="485" spans="2:65" s="12" customFormat="1">
      <c r="B485" s="150"/>
      <c r="D485" s="151" t="s">
        <v>201</v>
      </c>
      <c r="E485" s="152" t="s">
        <v>19</v>
      </c>
      <c r="F485" s="153" t="s">
        <v>1379</v>
      </c>
      <c r="H485" s="152" t="s">
        <v>19</v>
      </c>
      <c r="I485" s="154"/>
      <c r="L485" s="150"/>
      <c r="M485" s="155"/>
      <c r="T485" s="156"/>
      <c r="AT485" s="152" t="s">
        <v>201</v>
      </c>
      <c r="AU485" s="152" t="s">
        <v>87</v>
      </c>
      <c r="AV485" s="12" t="s">
        <v>81</v>
      </c>
      <c r="AW485" s="12" t="s">
        <v>33</v>
      </c>
      <c r="AX485" s="12" t="s">
        <v>74</v>
      </c>
      <c r="AY485" s="152" t="s">
        <v>187</v>
      </c>
    </row>
    <row r="486" spans="2:65" s="12" customFormat="1">
      <c r="B486" s="150"/>
      <c r="D486" s="151" t="s">
        <v>201</v>
      </c>
      <c r="E486" s="152" t="s">
        <v>19</v>
      </c>
      <c r="F486" s="153" t="s">
        <v>1352</v>
      </c>
      <c r="H486" s="152" t="s">
        <v>19</v>
      </c>
      <c r="I486" s="154"/>
      <c r="L486" s="150"/>
      <c r="M486" s="155"/>
      <c r="T486" s="156"/>
      <c r="AT486" s="152" t="s">
        <v>201</v>
      </c>
      <c r="AU486" s="152" t="s">
        <v>87</v>
      </c>
      <c r="AV486" s="12" t="s">
        <v>81</v>
      </c>
      <c r="AW486" s="12" t="s">
        <v>33</v>
      </c>
      <c r="AX486" s="12" t="s">
        <v>74</v>
      </c>
      <c r="AY486" s="152" t="s">
        <v>187</v>
      </c>
    </row>
    <row r="487" spans="2:65" s="13" customFormat="1">
      <c r="B487" s="157"/>
      <c r="D487" s="151" t="s">
        <v>201</v>
      </c>
      <c r="E487" s="158" t="s">
        <v>19</v>
      </c>
      <c r="F487" s="159" t="s">
        <v>1380</v>
      </c>
      <c r="H487" s="160">
        <v>7.0999999999999994E-2</v>
      </c>
      <c r="I487" s="161"/>
      <c r="L487" s="157"/>
      <c r="M487" s="162"/>
      <c r="T487" s="163"/>
      <c r="AT487" s="158" t="s">
        <v>201</v>
      </c>
      <c r="AU487" s="158" t="s">
        <v>87</v>
      </c>
      <c r="AV487" s="13" t="s">
        <v>87</v>
      </c>
      <c r="AW487" s="13" t="s">
        <v>33</v>
      </c>
      <c r="AX487" s="13" t="s">
        <v>74</v>
      </c>
      <c r="AY487" s="158" t="s">
        <v>187</v>
      </c>
    </row>
    <row r="488" spans="2:65" s="13" customFormat="1" ht="20.399999999999999">
      <c r="B488" s="157"/>
      <c r="D488" s="151" t="s">
        <v>201</v>
      </c>
      <c r="E488" s="158" t="s">
        <v>19</v>
      </c>
      <c r="F488" s="159" t="s">
        <v>1381</v>
      </c>
      <c r="H488" s="160">
        <v>0.02</v>
      </c>
      <c r="I488" s="161"/>
      <c r="L488" s="157"/>
      <c r="M488" s="162"/>
      <c r="T488" s="163"/>
      <c r="AT488" s="158" t="s">
        <v>201</v>
      </c>
      <c r="AU488" s="158" t="s">
        <v>87</v>
      </c>
      <c r="AV488" s="13" t="s">
        <v>87</v>
      </c>
      <c r="AW488" s="13" t="s">
        <v>33</v>
      </c>
      <c r="AX488" s="13" t="s">
        <v>74</v>
      </c>
      <c r="AY488" s="158" t="s">
        <v>187</v>
      </c>
    </row>
    <row r="489" spans="2:65" s="14" customFormat="1">
      <c r="B489" s="164"/>
      <c r="D489" s="151" t="s">
        <v>201</v>
      </c>
      <c r="E489" s="165" t="s">
        <v>19</v>
      </c>
      <c r="F489" s="166" t="s">
        <v>204</v>
      </c>
      <c r="H489" s="167">
        <v>9.0999999999999998E-2</v>
      </c>
      <c r="I489" s="168"/>
      <c r="L489" s="164"/>
      <c r="M489" s="169"/>
      <c r="T489" s="170"/>
      <c r="AT489" s="165" t="s">
        <v>201</v>
      </c>
      <c r="AU489" s="165" t="s">
        <v>87</v>
      </c>
      <c r="AV489" s="14" t="s">
        <v>96</v>
      </c>
      <c r="AW489" s="14" t="s">
        <v>33</v>
      </c>
      <c r="AX489" s="14" t="s">
        <v>74</v>
      </c>
      <c r="AY489" s="165" t="s">
        <v>187</v>
      </c>
    </row>
    <row r="490" spans="2:65" s="12" customFormat="1">
      <c r="B490" s="150"/>
      <c r="D490" s="151" t="s">
        <v>201</v>
      </c>
      <c r="E490" s="152" t="s">
        <v>19</v>
      </c>
      <c r="F490" s="153" t="s">
        <v>1219</v>
      </c>
      <c r="H490" s="152" t="s">
        <v>19</v>
      </c>
      <c r="I490" s="154"/>
      <c r="L490" s="150"/>
      <c r="M490" s="155"/>
      <c r="T490" s="156"/>
      <c r="AT490" s="152" t="s">
        <v>201</v>
      </c>
      <c r="AU490" s="152" t="s">
        <v>87</v>
      </c>
      <c r="AV490" s="12" t="s">
        <v>81</v>
      </c>
      <c r="AW490" s="12" t="s">
        <v>33</v>
      </c>
      <c r="AX490" s="12" t="s">
        <v>74</v>
      </c>
      <c r="AY490" s="152" t="s">
        <v>187</v>
      </c>
    </row>
    <row r="491" spans="2:65" s="13" customFormat="1">
      <c r="B491" s="157"/>
      <c r="D491" s="151" t="s">
        <v>201</v>
      </c>
      <c r="E491" s="158" t="s">
        <v>19</v>
      </c>
      <c r="F491" s="159" t="s">
        <v>1382</v>
      </c>
      <c r="H491" s="160">
        <v>0.05</v>
      </c>
      <c r="I491" s="161"/>
      <c r="L491" s="157"/>
      <c r="M491" s="162"/>
      <c r="T491" s="163"/>
      <c r="AT491" s="158" t="s">
        <v>201</v>
      </c>
      <c r="AU491" s="158" t="s">
        <v>87</v>
      </c>
      <c r="AV491" s="13" t="s">
        <v>87</v>
      </c>
      <c r="AW491" s="13" t="s">
        <v>33</v>
      </c>
      <c r="AX491" s="13" t="s">
        <v>74</v>
      </c>
      <c r="AY491" s="158" t="s">
        <v>187</v>
      </c>
    </row>
    <row r="492" spans="2:65" s="13" customFormat="1">
      <c r="B492" s="157"/>
      <c r="D492" s="151" t="s">
        <v>201</v>
      </c>
      <c r="E492" s="158" t="s">
        <v>19</v>
      </c>
      <c r="F492" s="159" t="s">
        <v>1383</v>
      </c>
      <c r="H492" s="160">
        <v>1.2999999999999999E-2</v>
      </c>
      <c r="I492" s="161"/>
      <c r="L492" s="157"/>
      <c r="M492" s="162"/>
      <c r="T492" s="163"/>
      <c r="AT492" s="158" t="s">
        <v>201</v>
      </c>
      <c r="AU492" s="158" t="s">
        <v>87</v>
      </c>
      <c r="AV492" s="13" t="s">
        <v>87</v>
      </c>
      <c r="AW492" s="13" t="s">
        <v>33</v>
      </c>
      <c r="AX492" s="13" t="s">
        <v>74</v>
      </c>
      <c r="AY492" s="158" t="s">
        <v>187</v>
      </c>
    </row>
    <row r="493" spans="2:65" s="13" customFormat="1">
      <c r="B493" s="157"/>
      <c r="D493" s="151" t="s">
        <v>201</v>
      </c>
      <c r="E493" s="158" t="s">
        <v>19</v>
      </c>
      <c r="F493" s="159" t="s">
        <v>1384</v>
      </c>
      <c r="H493" s="160">
        <v>1.9E-2</v>
      </c>
      <c r="I493" s="161"/>
      <c r="L493" s="157"/>
      <c r="M493" s="162"/>
      <c r="T493" s="163"/>
      <c r="AT493" s="158" t="s">
        <v>201</v>
      </c>
      <c r="AU493" s="158" t="s">
        <v>87</v>
      </c>
      <c r="AV493" s="13" t="s">
        <v>87</v>
      </c>
      <c r="AW493" s="13" t="s">
        <v>33</v>
      </c>
      <c r="AX493" s="13" t="s">
        <v>74</v>
      </c>
      <c r="AY493" s="158" t="s">
        <v>187</v>
      </c>
    </row>
    <row r="494" spans="2:65" s="13" customFormat="1">
      <c r="B494" s="157"/>
      <c r="D494" s="151" t="s">
        <v>201</v>
      </c>
      <c r="E494" s="158" t="s">
        <v>19</v>
      </c>
      <c r="F494" s="159" t="s">
        <v>1385</v>
      </c>
      <c r="H494" s="160">
        <v>4.0000000000000001E-3</v>
      </c>
      <c r="I494" s="161"/>
      <c r="L494" s="157"/>
      <c r="M494" s="162"/>
      <c r="T494" s="163"/>
      <c r="AT494" s="158" t="s">
        <v>201</v>
      </c>
      <c r="AU494" s="158" t="s">
        <v>87</v>
      </c>
      <c r="AV494" s="13" t="s">
        <v>87</v>
      </c>
      <c r="AW494" s="13" t="s">
        <v>33</v>
      </c>
      <c r="AX494" s="13" t="s">
        <v>74</v>
      </c>
      <c r="AY494" s="158" t="s">
        <v>187</v>
      </c>
    </row>
    <row r="495" spans="2:65" s="13" customFormat="1">
      <c r="B495" s="157"/>
      <c r="D495" s="151" t="s">
        <v>201</v>
      </c>
      <c r="E495" s="158" t="s">
        <v>19</v>
      </c>
      <c r="F495" s="159" t="s">
        <v>1386</v>
      </c>
      <c r="H495" s="160">
        <v>0.03</v>
      </c>
      <c r="I495" s="161"/>
      <c r="L495" s="157"/>
      <c r="M495" s="162"/>
      <c r="T495" s="163"/>
      <c r="AT495" s="158" t="s">
        <v>201</v>
      </c>
      <c r="AU495" s="158" t="s">
        <v>87</v>
      </c>
      <c r="AV495" s="13" t="s">
        <v>87</v>
      </c>
      <c r="AW495" s="13" t="s">
        <v>33</v>
      </c>
      <c r="AX495" s="13" t="s">
        <v>74</v>
      </c>
      <c r="AY495" s="158" t="s">
        <v>187</v>
      </c>
    </row>
    <row r="496" spans="2:65" s="13" customFormat="1">
      <c r="B496" s="157"/>
      <c r="D496" s="151" t="s">
        <v>201</v>
      </c>
      <c r="E496" s="158" t="s">
        <v>19</v>
      </c>
      <c r="F496" s="159" t="s">
        <v>1387</v>
      </c>
      <c r="H496" s="160">
        <v>6.0000000000000001E-3</v>
      </c>
      <c r="I496" s="161"/>
      <c r="L496" s="157"/>
      <c r="M496" s="162"/>
      <c r="T496" s="163"/>
      <c r="AT496" s="158" t="s">
        <v>201</v>
      </c>
      <c r="AU496" s="158" t="s">
        <v>87</v>
      </c>
      <c r="AV496" s="13" t="s">
        <v>87</v>
      </c>
      <c r="AW496" s="13" t="s">
        <v>33</v>
      </c>
      <c r="AX496" s="13" t="s">
        <v>74</v>
      </c>
      <c r="AY496" s="158" t="s">
        <v>187</v>
      </c>
    </row>
    <row r="497" spans="2:65" s="14" customFormat="1">
      <c r="B497" s="164"/>
      <c r="D497" s="151" t="s">
        <v>201</v>
      </c>
      <c r="E497" s="165" t="s">
        <v>19</v>
      </c>
      <c r="F497" s="166" t="s">
        <v>204</v>
      </c>
      <c r="H497" s="167">
        <v>0.122</v>
      </c>
      <c r="I497" s="168"/>
      <c r="L497" s="164"/>
      <c r="M497" s="169"/>
      <c r="T497" s="170"/>
      <c r="AT497" s="165" t="s">
        <v>201</v>
      </c>
      <c r="AU497" s="165" t="s">
        <v>87</v>
      </c>
      <c r="AV497" s="14" t="s">
        <v>96</v>
      </c>
      <c r="AW497" s="14" t="s">
        <v>33</v>
      </c>
      <c r="AX497" s="14" t="s">
        <v>74</v>
      </c>
      <c r="AY497" s="165" t="s">
        <v>187</v>
      </c>
    </row>
    <row r="498" spans="2:65" s="12" customFormat="1">
      <c r="B498" s="150"/>
      <c r="D498" s="151" t="s">
        <v>201</v>
      </c>
      <c r="E498" s="152" t="s">
        <v>19</v>
      </c>
      <c r="F498" s="153" t="s">
        <v>1247</v>
      </c>
      <c r="H498" s="152" t="s">
        <v>19</v>
      </c>
      <c r="I498" s="154"/>
      <c r="L498" s="150"/>
      <c r="M498" s="155"/>
      <c r="T498" s="156"/>
      <c r="AT498" s="152" t="s">
        <v>201</v>
      </c>
      <c r="AU498" s="152" t="s">
        <v>87</v>
      </c>
      <c r="AV498" s="12" t="s">
        <v>81</v>
      </c>
      <c r="AW498" s="12" t="s">
        <v>33</v>
      </c>
      <c r="AX498" s="12" t="s">
        <v>74</v>
      </c>
      <c r="AY498" s="152" t="s">
        <v>187</v>
      </c>
    </row>
    <row r="499" spans="2:65" s="13" customFormat="1">
      <c r="B499" s="157"/>
      <c r="D499" s="151" t="s">
        <v>201</v>
      </c>
      <c r="E499" s="158" t="s">
        <v>19</v>
      </c>
      <c r="F499" s="159" t="s">
        <v>1388</v>
      </c>
      <c r="H499" s="160">
        <v>0.24</v>
      </c>
      <c r="I499" s="161"/>
      <c r="L499" s="157"/>
      <c r="M499" s="162"/>
      <c r="T499" s="163"/>
      <c r="AT499" s="158" t="s">
        <v>201</v>
      </c>
      <c r="AU499" s="158" t="s">
        <v>87</v>
      </c>
      <c r="AV499" s="13" t="s">
        <v>87</v>
      </c>
      <c r="AW499" s="13" t="s">
        <v>33</v>
      </c>
      <c r="AX499" s="13" t="s">
        <v>74</v>
      </c>
      <c r="AY499" s="158" t="s">
        <v>187</v>
      </c>
    </row>
    <row r="500" spans="2:65" s="13" customFormat="1" ht="20.399999999999999">
      <c r="B500" s="157"/>
      <c r="D500" s="151" t="s">
        <v>201</v>
      </c>
      <c r="E500" s="158" t="s">
        <v>19</v>
      </c>
      <c r="F500" s="159" t="s">
        <v>1389</v>
      </c>
      <c r="H500" s="160">
        <v>6.6000000000000003E-2</v>
      </c>
      <c r="I500" s="161"/>
      <c r="L500" s="157"/>
      <c r="M500" s="162"/>
      <c r="T500" s="163"/>
      <c r="AT500" s="158" t="s">
        <v>201</v>
      </c>
      <c r="AU500" s="158" t="s">
        <v>87</v>
      </c>
      <c r="AV500" s="13" t="s">
        <v>87</v>
      </c>
      <c r="AW500" s="13" t="s">
        <v>33</v>
      </c>
      <c r="AX500" s="13" t="s">
        <v>74</v>
      </c>
      <c r="AY500" s="158" t="s">
        <v>187</v>
      </c>
    </row>
    <row r="501" spans="2:65" s="14" customFormat="1">
      <c r="B501" s="164"/>
      <c r="D501" s="151" t="s">
        <v>201</v>
      </c>
      <c r="E501" s="165" t="s">
        <v>19</v>
      </c>
      <c r="F501" s="166" t="s">
        <v>204</v>
      </c>
      <c r="H501" s="167">
        <v>0.30599999999999999</v>
      </c>
      <c r="I501" s="168"/>
      <c r="L501" s="164"/>
      <c r="M501" s="169"/>
      <c r="T501" s="170"/>
      <c r="AT501" s="165" t="s">
        <v>201</v>
      </c>
      <c r="AU501" s="165" t="s">
        <v>87</v>
      </c>
      <c r="AV501" s="14" t="s">
        <v>96</v>
      </c>
      <c r="AW501" s="14" t="s">
        <v>33</v>
      </c>
      <c r="AX501" s="14" t="s">
        <v>74</v>
      </c>
      <c r="AY501" s="165" t="s">
        <v>187</v>
      </c>
    </row>
    <row r="502" spans="2:65" s="15" customFormat="1">
      <c r="B502" s="171"/>
      <c r="D502" s="151" t="s">
        <v>201</v>
      </c>
      <c r="E502" s="172" t="s">
        <v>19</v>
      </c>
      <c r="F502" s="173" t="s">
        <v>207</v>
      </c>
      <c r="H502" s="174">
        <v>0.51900000000000002</v>
      </c>
      <c r="I502" s="175"/>
      <c r="L502" s="171"/>
      <c r="M502" s="176"/>
      <c r="T502" s="177"/>
      <c r="AT502" s="172" t="s">
        <v>201</v>
      </c>
      <c r="AU502" s="172" t="s">
        <v>87</v>
      </c>
      <c r="AV502" s="15" t="s">
        <v>193</v>
      </c>
      <c r="AW502" s="15" t="s">
        <v>33</v>
      </c>
      <c r="AX502" s="15" t="s">
        <v>81</v>
      </c>
      <c r="AY502" s="172" t="s">
        <v>187</v>
      </c>
    </row>
    <row r="503" spans="2:65" s="11" customFormat="1" ht="22.95" customHeight="1">
      <c r="B503" s="121"/>
      <c r="D503" s="122" t="s">
        <v>73</v>
      </c>
      <c r="E503" s="131" t="s">
        <v>224</v>
      </c>
      <c r="F503" s="131" t="s">
        <v>1390</v>
      </c>
      <c r="I503" s="124"/>
      <c r="J503" s="132">
        <f>BK503</f>
        <v>0</v>
      </c>
      <c r="L503" s="121"/>
      <c r="M503" s="126"/>
      <c r="P503" s="127">
        <f>SUM(P504:P949)</f>
        <v>0</v>
      </c>
      <c r="R503" s="127">
        <f>SUM(R504:R949)</f>
        <v>124.5593605176666</v>
      </c>
      <c r="T503" s="128">
        <f>SUM(T504:T949)</f>
        <v>1.8838397899999999</v>
      </c>
      <c r="AR503" s="122" t="s">
        <v>81</v>
      </c>
      <c r="AT503" s="129" t="s">
        <v>73</v>
      </c>
      <c r="AU503" s="129" t="s">
        <v>81</v>
      </c>
      <c r="AY503" s="122" t="s">
        <v>187</v>
      </c>
      <c r="BK503" s="130">
        <f>SUM(BK504:BK949)</f>
        <v>0</v>
      </c>
    </row>
    <row r="504" spans="2:65" s="1" customFormat="1" ht="49.2" customHeight="1">
      <c r="B504" s="33"/>
      <c r="C504" s="133" t="s">
        <v>559</v>
      </c>
      <c r="D504" s="133" t="s">
        <v>189</v>
      </c>
      <c r="E504" s="134" t="s">
        <v>1391</v>
      </c>
      <c r="F504" s="135" t="s">
        <v>1392</v>
      </c>
      <c r="G504" s="136" t="s">
        <v>138</v>
      </c>
      <c r="H504" s="137">
        <v>234.1</v>
      </c>
      <c r="I504" s="138"/>
      <c r="J504" s="139">
        <f>ROUND(I504*H504,2)</f>
        <v>0</v>
      </c>
      <c r="K504" s="135" t="s">
        <v>197</v>
      </c>
      <c r="L504" s="33"/>
      <c r="M504" s="140" t="s">
        <v>19</v>
      </c>
      <c r="N504" s="141" t="s">
        <v>46</v>
      </c>
      <c r="P504" s="142">
        <f>O504*H504</f>
        <v>0</v>
      </c>
      <c r="Q504" s="142">
        <v>9.41E-3</v>
      </c>
      <c r="R504" s="142">
        <f>Q504*H504</f>
        <v>2.2028810000000001</v>
      </c>
      <c r="S504" s="142">
        <v>0</v>
      </c>
      <c r="T504" s="143">
        <f>S504*H504</f>
        <v>0</v>
      </c>
      <c r="AR504" s="144" t="s">
        <v>193</v>
      </c>
      <c r="AT504" s="144" t="s">
        <v>189</v>
      </c>
      <c r="AU504" s="144" t="s">
        <v>87</v>
      </c>
      <c r="AY504" s="18" t="s">
        <v>187</v>
      </c>
      <c r="BE504" s="145">
        <f>IF(N504="základní",J504,0)</f>
        <v>0</v>
      </c>
      <c r="BF504" s="145">
        <f>IF(N504="snížená",J504,0)</f>
        <v>0</v>
      </c>
      <c r="BG504" s="145">
        <f>IF(N504="zákl. přenesená",J504,0)</f>
        <v>0</v>
      </c>
      <c r="BH504" s="145">
        <f>IF(N504="sníž. přenesená",J504,0)</f>
        <v>0</v>
      </c>
      <c r="BI504" s="145">
        <f>IF(N504="nulová",J504,0)</f>
        <v>0</v>
      </c>
      <c r="BJ504" s="18" t="s">
        <v>87</v>
      </c>
      <c r="BK504" s="145">
        <f>ROUND(I504*H504,2)</f>
        <v>0</v>
      </c>
      <c r="BL504" s="18" t="s">
        <v>193</v>
      </c>
      <c r="BM504" s="144" t="s">
        <v>1393</v>
      </c>
    </row>
    <row r="505" spans="2:65" s="1" customFormat="1">
      <c r="B505" s="33"/>
      <c r="D505" s="146" t="s">
        <v>199</v>
      </c>
      <c r="F505" s="147" t="s">
        <v>1394</v>
      </c>
      <c r="I505" s="148"/>
      <c r="L505" s="33"/>
      <c r="M505" s="149"/>
      <c r="T505" s="52"/>
      <c r="AT505" s="18" t="s">
        <v>199</v>
      </c>
      <c r="AU505" s="18" t="s">
        <v>87</v>
      </c>
    </row>
    <row r="506" spans="2:65" s="12" customFormat="1">
      <c r="B506" s="150"/>
      <c r="D506" s="151" t="s">
        <v>201</v>
      </c>
      <c r="E506" s="152" t="s">
        <v>19</v>
      </c>
      <c r="F506" s="153" t="s">
        <v>251</v>
      </c>
      <c r="H506" s="152" t="s">
        <v>19</v>
      </c>
      <c r="I506" s="154"/>
      <c r="L506" s="150"/>
      <c r="M506" s="155"/>
      <c r="T506" s="156"/>
      <c r="AT506" s="152" t="s">
        <v>201</v>
      </c>
      <c r="AU506" s="152" t="s">
        <v>87</v>
      </c>
      <c r="AV506" s="12" t="s">
        <v>81</v>
      </c>
      <c r="AW506" s="12" t="s">
        <v>33</v>
      </c>
      <c r="AX506" s="12" t="s">
        <v>74</v>
      </c>
      <c r="AY506" s="152" t="s">
        <v>187</v>
      </c>
    </row>
    <row r="507" spans="2:65" s="12" customFormat="1">
      <c r="B507" s="150"/>
      <c r="D507" s="151" t="s">
        <v>201</v>
      </c>
      <c r="E507" s="152" t="s">
        <v>19</v>
      </c>
      <c r="F507" s="153" t="s">
        <v>1083</v>
      </c>
      <c r="H507" s="152" t="s">
        <v>19</v>
      </c>
      <c r="I507" s="154"/>
      <c r="L507" s="150"/>
      <c r="M507" s="155"/>
      <c r="T507" s="156"/>
      <c r="AT507" s="152" t="s">
        <v>201</v>
      </c>
      <c r="AU507" s="152" t="s">
        <v>87</v>
      </c>
      <c r="AV507" s="12" t="s">
        <v>81</v>
      </c>
      <c r="AW507" s="12" t="s">
        <v>33</v>
      </c>
      <c r="AX507" s="12" t="s">
        <v>74</v>
      </c>
      <c r="AY507" s="152" t="s">
        <v>187</v>
      </c>
    </row>
    <row r="508" spans="2:65" s="13" customFormat="1">
      <c r="B508" s="157"/>
      <c r="D508" s="151" t="s">
        <v>201</v>
      </c>
      <c r="E508" s="158" t="s">
        <v>19</v>
      </c>
      <c r="F508" s="159" t="s">
        <v>1395</v>
      </c>
      <c r="H508" s="160">
        <v>87.4</v>
      </c>
      <c r="I508" s="161"/>
      <c r="L508" s="157"/>
      <c r="M508" s="162"/>
      <c r="T508" s="163"/>
      <c r="AT508" s="158" t="s">
        <v>201</v>
      </c>
      <c r="AU508" s="158" t="s">
        <v>87</v>
      </c>
      <c r="AV508" s="13" t="s">
        <v>87</v>
      </c>
      <c r="AW508" s="13" t="s">
        <v>33</v>
      </c>
      <c r="AX508" s="13" t="s">
        <v>74</v>
      </c>
      <c r="AY508" s="158" t="s">
        <v>187</v>
      </c>
    </row>
    <row r="509" spans="2:65" s="13" customFormat="1">
      <c r="B509" s="157"/>
      <c r="D509" s="151" t="s">
        <v>201</v>
      </c>
      <c r="E509" s="158" t="s">
        <v>19</v>
      </c>
      <c r="F509" s="159" t="s">
        <v>1396</v>
      </c>
      <c r="H509" s="160">
        <v>30</v>
      </c>
      <c r="I509" s="161"/>
      <c r="L509" s="157"/>
      <c r="M509" s="162"/>
      <c r="T509" s="163"/>
      <c r="AT509" s="158" t="s">
        <v>201</v>
      </c>
      <c r="AU509" s="158" t="s">
        <v>87</v>
      </c>
      <c r="AV509" s="13" t="s">
        <v>87</v>
      </c>
      <c r="AW509" s="13" t="s">
        <v>33</v>
      </c>
      <c r="AX509" s="13" t="s">
        <v>74</v>
      </c>
      <c r="AY509" s="158" t="s">
        <v>187</v>
      </c>
    </row>
    <row r="510" spans="2:65" s="13" customFormat="1">
      <c r="B510" s="157"/>
      <c r="D510" s="151" t="s">
        <v>201</v>
      </c>
      <c r="E510" s="158" t="s">
        <v>19</v>
      </c>
      <c r="F510" s="159" t="s">
        <v>1397</v>
      </c>
      <c r="H510" s="160">
        <v>17.5</v>
      </c>
      <c r="I510" s="161"/>
      <c r="L510" s="157"/>
      <c r="M510" s="162"/>
      <c r="T510" s="163"/>
      <c r="AT510" s="158" t="s">
        <v>201</v>
      </c>
      <c r="AU510" s="158" t="s">
        <v>87</v>
      </c>
      <c r="AV510" s="13" t="s">
        <v>87</v>
      </c>
      <c r="AW510" s="13" t="s">
        <v>33</v>
      </c>
      <c r="AX510" s="13" t="s">
        <v>74</v>
      </c>
      <c r="AY510" s="158" t="s">
        <v>187</v>
      </c>
    </row>
    <row r="511" spans="2:65" s="13" customFormat="1">
      <c r="B511" s="157"/>
      <c r="D511" s="151" t="s">
        <v>201</v>
      </c>
      <c r="E511" s="158" t="s">
        <v>19</v>
      </c>
      <c r="F511" s="159" t="s">
        <v>1398</v>
      </c>
      <c r="H511" s="160">
        <v>1.2</v>
      </c>
      <c r="I511" s="161"/>
      <c r="L511" s="157"/>
      <c r="M511" s="162"/>
      <c r="T511" s="163"/>
      <c r="AT511" s="158" t="s">
        <v>201</v>
      </c>
      <c r="AU511" s="158" t="s">
        <v>87</v>
      </c>
      <c r="AV511" s="13" t="s">
        <v>87</v>
      </c>
      <c r="AW511" s="13" t="s">
        <v>33</v>
      </c>
      <c r="AX511" s="13" t="s">
        <v>74</v>
      </c>
      <c r="AY511" s="158" t="s">
        <v>187</v>
      </c>
    </row>
    <row r="512" spans="2:65" s="13" customFormat="1">
      <c r="B512" s="157"/>
      <c r="D512" s="151" t="s">
        <v>201</v>
      </c>
      <c r="E512" s="158" t="s">
        <v>19</v>
      </c>
      <c r="F512" s="159" t="s">
        <v>1399</v>
      </c>
      <c r="H512" s="160">
        <v>16.100000000000001</v>
      </c>
      <c r="I512" s="161"/>
      <c r="L512" s="157"/>
      <c r="M512" s="162"/>
      <c r="T512" s="163"/>
      <c r="AT512" s="158" t="s">
        <v>201</v>
      </c>
      <c r="AU512" s="158" t="s">
        <v>87</v>
      </c>
      <c r="AV512" s="13" t="s">
        <v>87</v>
      </c>
      <c r="AW512" s="13" t="s">
        <v>33</v>
      </c>
      <c r="AX512" s="13" t="s">
        <v>74</v>
      </c>
      <c r="AY512" s="158" t="s">
        <v>187</v>
      </c>
    </row>
    <row r="513" spans="2:65" s="13" customFormat="1">
      <c r="B513" s="157"/>
      <c r="D513" s="151" t="s">
        <v>201</v>
      </c>
      <c r="E513" s="158" t="s">
        <v>19</v>
      </c>
      <c r="F513" s="159" t="s">
        <v>1400</v>
      </c>
      <c r="H513" s="160">
        <v>10.4</v>
      </c>
      <c r="I513" s="161"/>
      <c r="L513" s="157"/>
      <c r="M513" s="162"/>
      <c r="T513" s="163"/>
      <c r="AT513" s="158" t="s">
        <v>201</v>
      </c>
      <c r="AU513" s="158" t="s">
        <v>87</v>
      </c>
      <c r="AV513" s="13" t="s">
        <v>87</v>
      </c>
      <c r="AW513" s="13" t="s">
        <v>33</v>
      </c>
      <c r="AX513" s="13" t="s">
        <v>74</v>
      </c>
      <c r="AY513" s="158" t="s">
        <v>187</v>
      </c>
    </row>
    <row r="514" spans="2:65" s="13" customFormat="1">
      <c r="B514" s="157"/>
      <c r="D514" s="151" t="s">
        <v>201</v>
      </c>
      <c r="E514" s="158" t="s">
        <v>19</v>
      </c>
      <c r="F514" s="159" t="s">
        <v>1401</v>
      </c>
      <c r="H514" s="160">
        <v>11.8</v>
      </c>
      <c r="I514" s="161"/>
      <c r="L514" s="157"/>
      <c r="M514" s="162"/>
      <c r="T514" s="163"/>
      <c r="AT514" s="158" t="s">
        <v>201</v>
      </c>
      <c r="AU514" s="158" t="s">
        <v>87</v>
      </c>
      <c r="AV514" s="13" t="s">
        <v>87</v>
      </c>
      <c r="AW514" s="13" t="s">
        <v>33</v>
      </c>
      <c r="AX514" s="13" t="s">
        <v>74</v>
      </c>
      <c r="AY514" s="158" t="s">
        <v>187</v>
      </c>
    </row>
    <row r="515" spans="2:65" s="13" customFormat="1">
      <c r="B515" s="157"/>
      <c r="D515" s="151" t="s">
        <v>201</v>
      </c>
      <c r="E515" s="158" t="s">
        <v>19</v>
      </c>
      <c r="F515" s="159" t="s">
        <v>1402</v>
      </c>
      <c r="H515" s="160">
        <v>16.100000000000001</v>
      </c>
      <c r="I515" s="161"/>
      <c r="L515" s="157"/>
      <c r="M515" s="162"/>
      <c r="T515" s="163"/>
      <c r="AT515" s="158" t="s">
        <v>201</v>
      </c>
      <c r="AU515" s="158" t="s">
        <v>87</v>
      </c>
      <c r="AV515" s="13" t="s">
        <v>87</v>
      </c>
      <c r="AW515" s="13" t="s">
        <v>33</v>
      </c>
      <c r="AX515" s="13" t="s">
        <v>74</v>
      </c>
      <c r="AY515" s="158" t="s">
        <v>187</v>
      </c>
    </row>
    <row r="516" spans="2:65" s="13" customFormat="1">
      <c r="B516" s="157"/>
      <c r="D516" s="151" t="s">
        <v>201</v>
      </c>
      <c r="E516" s="158" t="s">
        <v>19</v>
      </c>
      <c r="F516" s="159" t="s">
        <v>1403</v>
      </c>
      <c r="H516" s="160">
        <v>7.5</v>
      </c>
      <c r="I516" s="161"/>
      <c r="L516" s="157"/>
      <c r="M516" s="162"/>
      <c r="T516" s="163"/>
      <c r="AT516" s="158" t="s">
        <v>201</v>
      </c>
      <c r="AU516" s="158" t="s">
        <v>87</v>
      </c>
      <c r="AV516" s="13" t="s">
        <v>87</v>
      </c>
      <c r="AW516" s="13" t="s">
        <v>33</v>
      </c>
      <c r="AX516" s="13" t="s">
        <v>74</v>
      </c>
      <c r="AY516" s="158" t="s">
        <v>187</v>
      </c>
    </row>
    <row r="517" spans="2:65" s="13" customFormat="1">
      <c r="B517" s="157"/>
      <c r="D517" s="151" t="s">
        <v>201</v>
      </c>
      <c r="E517" s="158" t="s">
        <v>19</v>
      </c>
      <c r="F517" s="159" t="s">
        <v>1404</v>
      </c>
      <c r="H517" s="160">
        <v>5.5</v>
      </c>
      <c r="I517" s="161"/>
      <c r="L517" s="157"/>
      <c r="M517" s="162"/>
      <c r="T517" s="163"/>
      <c r="AT517" s="158" t="s">
        <v>201</v>
      </c>
      <c r="AU517" s="158" t="s">
        <v>87</v>
      </c>
      <c r="AV517" s="13" t="s">
        <v>87</v>
      </c>
      <c r="AW517" s="13" t="s">
        <v>33</v>
      </c>
      <c r="AX517" s="13" t="s">
        <v>74</v>
      </c>
      <c r="AY517" s="158" t="s">
        <v>187</v>
      </c>
    </row>
    <row r="518" spans="2:65" s="13" customFormat="1">
      <c r="B518" s="157"/>
      <c r="D518" s="151" t="s">
        <v>201</v>
      </c>
      <c r="E518" s="158" t="s">
        <v>19</v>
      </c>
      <c r="F518" s="159" t="s">
        <v>1405</v>
      </c>
      <c r="H518" s="160">
        <v>18</v>
      </c>
      <c r="I518" s="161"/>
      <c r="L518" s="157"/>
      <c r="M518" s="162"/>
      <c r="T518" s="163"/>
      <c r="AT518" s="158" t="s">
        <v>201</v>
      </c>
      <c r="AU518" s="158" t="s">
        <v>87</v>
      </c>
      <c r="AV518" s="13" t="s">
        <v>87</v>
      </c>
      <c r="AW518" s="13" t="s">
        <v>33</v>
      </c>
      <c r="AX518" s="13" t="s">
        <v>74</v>
      </c>
      <c r="AY518" s="158" t="s">
        <v>187</v>
      </c>
    </row>
    <row r="519" spans="2:65" s="13" customFormat="1">
      <c r="B519" s="157"/>
      <c r="D519" s="151" t="s">
        <v>201</v>
      </c>
      <c r="E519" s="158" t="s">
        <v>19</v>
      </c>
      <c r="F519" s="159" t="s">
        <v>1406</v>
      </c>
      <c r="H519" s="160">
        <v>9.3000000000000007</v>
      </c>
      <c r="I519" s="161"/>
      <c r="L519" s="157"/>
      <c r="M519" s="162"/>
      <c r="T519" s="163"/>
      <c r="AT519" s="158" t="s">
        <v>201</v>
      </c>
      <c r="AU519" s="158" t="s">
        <v>87</v>
      </c>
      <c r="AV519" s="13" t="s">
        <v>87</v>
      </c>
      <c r="AW519" s="13" t="s">
        <v>33</v>
      </c>
      <c r="AX519" s="13" t="s">
        <v>74</v>
      </c>
      <c r="AY519" s="158" t="s">
        <v>187</v>
      </c>
    </row>
    <row r="520" spans="2:65" s="13" customFormat="1">
      <c r="B520" s="157"/>
      <c r="D520" s="151" t="s">
        <v>201</v>
      </c>
      <c r="E520" s="158" t="s">
        <v>19</v>
      </c>
      <c r="F520" s="159" t="s">
        <v>1407</v>
      </c>
      <c r="H520" s="160">
        <v>3.3</v>
      </c>
      <c r="I520" s="161"/>
      <c r="L520" s="157"/>
      <c r="M520" s="162"/>
      <c r="T520" s="163"/>
      <c r="AT520" s="158" t="s">
        <v>201</v>
      </c>
      <c r="AU520" s="158" t="s">
        <v>87</v>
      </c>
      <c r="AV520" s="13" t="s">
        <v>87</v>
      </c>
      <c r="AW520" s="13" t="s">
        <v>33</v>
      </c>
      <c r="AX520" s="13" t="s">
        <v>74</v>
      </c>
      <c r="AY520" s="158" t="s">
        <v>187</v>
      </c>
    </row>
    <row r="521" spans="2:65" s="15" customFormat="1">
      <c r="B521" s="171"/>
      <c r="D521" s="151" t="s">
        <v>201</v>
      </c>
      <c r="E521" s="172" t="s">
        <v>1028</v>
      </c>
      <c r="F521" s="173" t="s">
        <v>207</v>
      </c>
      <c r="H521" s="174">
        <v>234.1</v>
      </c>
      <c r="I521" s="175"/>
      <c r="L521" s="171"/>
      <c r="M521" s="176"/>
      <c r="T521" s="177"/>
      <c r="AT521" s="172" t="s">
        <v>201</v>
      </c>
      <c r="AU521" s="172" t="s">
        <v>87</v>
      </c>
      <c r="AV521" s="15" t="s">
        <v>193</v>
      </c>
      <c r="AW521" s="15" t="s">
        <v>33</v>
      </c>
      <c r="AX521" s="15" t="s">
        <v>81</v>
      </c>
      <c r="AY521" s="172" t="s">
        <v>187</v>
      </c>
    </row>
    <row r="522" spans="2:65" s="1" customFormat="1" ht="24.15" customHeight="1">
      <c r="B522" s="33"/>
      <c r="C522" s="133" t="s">
        <v>564</v>
      </c>
      <c r="D522" s="133" t="s">
        <v>189</v>
      </c>
      <c r="E522" s="134" t="s">
        <v>1408</v>
      </c>
      <c r="F522" s="135" t="s">
        <v>1409</v>
      </c>
      <c r="G522" s="136" t="s">
        <v>138</v>
      </c>
      <c r="H522" s="137">
        <v>1004.4880000000001</v>
      </c>
      <c r="I522" s="138"/>
      <c r="J522" s="139">
        <f>ROUND(I522*H522,2)</f>
        <v>0</v>
      </c>
      <c r="K522" s="135" t="s">
        <v>197</v>
      </c>
      <c r="L522" s="33"/>
      <c r="M522" s="140" t="s">
        <v>19</v>
      </c>
      <c r="N522" s="141" t="s">
        <v>46</v>
      </c>
      <c r="P522" s="142">
        <f>O522*H522</f>
        <v>0</v>
      </c>
      <c r="Q522" s="142">
        <v>2.63E-4</v>
      </c>
      <c r="R522" s="142">
        <f>Q522*H522</f>
        <v>0.26418034400000001</v>
      </c>
      <c r="S522" s="142">
        <v>0</v>
      </c>
      <c r="T522" s="143">
        <f>S522*H522</f>
        <v>0</v>
      </c>
      <c r="AR522" s="144" t="s">
        <v>193</v>
      </c>
      <c r="AT522" s="144" t="s">
        <v>189</v>
      </c>
      <c r="AU522" s="144" t="s">
        <v>87</v>
      </c>
      <c r="AY522" s="18" t="s">
        <v>187</v>
      </c>
      <c r="BE522" s="145">
        <f>IF(N522="základní",J522,0)</f>
        <v>0</v>
      </c>
      <c r="BF522" s="145">
        <f>IF(N522="snížená",J522,0)</f>
        <v>0</v>
      </c>
      <c r="BG522" s="145">
        <f>IF(N522="zákl. přenesená",J522,0)</f>
        <v>0</v>
      </c>
      <c r="BH522" s="145">
        <f>IF(N522="sníž. přenesená",J522,0)</f>
        <v>0</v>
      </c>
      <c r="BI522" s="145">
        <f>IF(N522="nulová",J522,0)</f>
        <v>0</v>
      </c>
      <c r="BJ522" s="18" t="s">
        <v>87</v>
      </c>
      <c r="BK522" s="145">
        <f>ROUND(I522*H522,2)</f>
        <v>0</v>
      </c>
      <c r="BL522" s="18" t="s">
        <v>193</v>
      </c>
      <c r="BM522" s="144" t="s">
        <v>1410</v>
      </c>
    </row>
    <row r="523" spans="2:65" s="1" customFormat="1">
      <c r="B523" s="33"/>
      <c r="D523" s="146" t="s">
        <v>199</v>
      </c>
      <c r="F523" s="147" t="s">
        <v>1411</v>
      </c>
      <c r="I523" s="148"/>
      <c r="L523" s="33"/>
      <c r="M523" s="149"/>
      <c r="T523" s="52"/>
      <c r="AT523" s="18" t="s">
        <v>199</v>
      </c>
      <c r="AU523" s="18" t="s">
        <v>87</v>
      </c>
    </row>
    <row r="524" spans="2:65" s="13" customFormat="1">
      <c r="B524" s="157"/>
      <c r="D524" s="151" t="s">
        <v>201</v>
      </c>
      <c r="E524" s="158" t="s">
        <v>19</v>
      </c>
      <c r="F524" s="159" t="s">
        <v>1412</v>
      </c>
      <c r="H524" s="160">
        <v>817.13</v>
      </c>
      <c r="I524" s="161"/>
      <c r="L524" s="157"/>
      <c r="M524" s="162"/>
      <c r="T524" s="163"/>
      <c r="AT524" s="158" t="s">
        <v>201</v>
      </c>
      <c r="AU524" s="158" t="s">
        <v>87</v>
      </c>
      <c r="AV524" s="13" t="s">
        <v>87</v>
      </c>
      <c r="AW524" s="13" t="s">
        <v>33</v>
      </c>
      <c r="AX524" s="13" t="s">
        <v>74</v>
      </c>
      <c r="AY524" s="158" t="s">
        <v>187</v>
      </c>
    </row>
    <row r="525" spans="2:65" s="14" customFormat="1">
      <c r="B525" s="164"/>
      <c r="D525" s="151" t="s">
        <v>201</v>
      </c>
      <c r="E525" s="165" t="s">
        <v>19</v>
      </c>
      <c r="F525" s="166" t="s">
        <v>204</v>
      </c>
      <c r="H525" s="167">
        <v>817.13</v>
      </c>
      <c r="I525" s="168"/>
      <c r="L525" s="164"/>
      <c r="M525" s="169"/>
      <c r="T525" s="170"/>
      <c r="AT525" s="165" t="s">
        <v>201</v>
      </c>
      <c r="AU525" s="165" t="s">
        <v>87</v>
      </c>
      <c r="AV525" s="14" t="s">
        <v>96</v>
      </c>
      <c r="AW525" s="14" t="s">
        <v>33</v>
      </c>
      <c r="AX525" s="14" t="s">
        <v>74</v>
      </c>
      <c r="AY525" s="165" t="s">
        <v>187</v>
      </c>
    </row>
    <row r="526" spans="2:65" s="13" customFormat="1">
      <c r="B526" s="157"/>
      <c r="D526" s="151" t="s">
        <v>201</v>
      </c>
      <c r="E526" s="158" t="s">
        <v>19</v>
      </c>
      <c r="F526" s="159" t="s">
        <v>1035</v>
      </c>
      <c r="H526" s="160">
        <v>187.358</v>
      </c>
      <c r="I526" s="161"/>
      <c r="L526" s="157"/>
      <c r="M526" s="162"/>
      <c r="T526" s="163"/>
      <c r="AT526" s="158" t="s">
        <v>201</v>
      </c>
      <c r="AU526" s="158" t="s">
        <v>87</v>
      </c>
      <c r="AV526" s="13" t="s">
        <v>87</v>
      </c>
      <c r="AW526" s="13" t="s">
        <v>33</v>
      </c>
      <c r="AX526" s="13" t="s">
        <v>74</v>
      </c>
      <c r="AY526" s="158" t="s">
        <v>187</v>
      </c>
    </row>
    <row r="527" spans="2:65" s="14" customFormat="1">
      <c r="B527" s="164"/>
      <c r="D527" s="151" t="s">
        <v>201</v>
      </c>
      <c r="E527" s="165" t="s">
        <v>19</v>
      </c>
      <c r="F527" s="166" t="s">
        <v>204</v>
      </c>
      <c r="H527" s="167">
        <v>187.358</v>
      </c>
      <c r="I527" s="168"/>
      <c r="L527" s="164"/>
      <c r="M527" s="169"/>
      <c r="T527" s="170"/>
      <c r="AT527" s="165" t="s">
        <v>201</v>
      </c>
      <c r="AU527" s="165" t="s">
        <v>87</v>
      </c>
      <c r="AV527" s="14" t="s">
        <v>96</v>
      </c>
      <c r="AW527" s="14" t="s">
        <v>33</v>
      </c>
      <c r="AX527" s="14" t="s">
        <v>74</v>
      </c>
      <c r="AY527" s="165" t="s">
        <v>187</v>
      </c>
    </row>
    <row r="528" spans="2:65" s="15" customFormat="1">
      <c r="B528" s="171"/>
      <c r="D528" s="151" t="s">
        <v>201</v>
      </c>
      <c r="E528" s="172" t="s">
        <v>19</v>
      </c>
      <c r="F528" s="173" t="s">
        <v>207</v>
      </c>
      <c r="H528" s="174">
        <v>1004.4880000000001</v>
      </c>
      <c r="I528" s="175"/>
      <c r="L528" s="171"/>
      <c r="M528" s="176"/>
      <c r="T528" s="177"/>
      <c r="AT528" s="172" t="s">
        <v>201</v>
      </c>
      <c r="AU528" s="172" t="s">
        <v>87</v>
      </c>
      <c r="AV528" s="15" t="s">
        <v>193</v>
      </c>
      <c r="AW528" s="15" t="s">
        <v>33</v>
      </c>
      <c r="AX528" s="15" t="s">
        <v>81</v>
      </c>
      <c r="AY528" s="172" t="s">
        <v>187</v>
      </c>
    </row>
    <row r="529" spans="2:65" s="1" customFormat="1" ht="37.950000000000003" customHeight="1">
      <c r="B529" s="33"/>
      <c r="C529" s="133" t="s">
        <v>569</v>
      </c>
      <c r="D529" s="133" t="s">
        <v>189</v>
      </c>
      <c r="E529" s="134" t="s">
        <v>1413</v>
      </c>
      <c r="F529" s="135" t="s">
        <v>1414</v>
      </c>
      <c r="G529" s="136" t="s">
        <v>138</v>
      </c>
      <c r="H529" s="137">
        <v>187.358</v>
      </c>
      <c r="I529" s="138"/>
      <c r="J529" s="139">
        <f>ROUND(I529*H529,2)</f>
        <v>0</v>
      </c>
      <c r="K529" s="135" t="s">
        <v>197</v>
      </c>
      <c r="L529" s="33"/>
      <c r="M529" s="140" t="s">
        <v>19</v>
      </c>
      <c r="N529" s="141" t="s">
        <v>46</v>
      </c>
      <c r="P529" s="142">
        <f>O529*H529</f>
        <v>0</v>
      </c>
      <c r="Q529" s="142">
        <v>4.3839999999999999E-3</v>
      </c>
      <c r="R529" s="142">
        <f>Q529*H529</f>
        <v>0.821377472</v>
      </c>
      <c r="S529" s="142">
        <v>0</v>
      </c>
      <c r="T529" s="143">
        <f>S529*H529</f>
        <v>0</v>
      </c>
      <c r="AR529" s="144" t="s">
        <v>193</v>
      </c>
      <c r="AT529" s="144" t="s">
        <v>189</v>
      </c>
      <c r="AU529" s="144" t="s">
        <v>87</v>
      </c>
      <c r="AY529" s="18" t="s">
        <v>187</v>
      </c>
      <c r="BE529" s="145">
        <f>IF(N529="základní",J529,0)</f>
        <v>0</v>
      </c>
      <c r="BF529" s="145">
        <f>IF(N529="snížená",J529,0)</f>
        <v>0</v>
      </c>
      <c r="BG529" s="145">
        <f>IF(N529="zákl. přenesená",J529,0)</f>
        <v>0</v>
      </c>
      <c r="BH529" s="145">
        <f>IF(N529="sníž. přenesená",J529,0)</f>
        <v>0</v>
      </c>
      <c r="BI529" s="145">
        <f>IF(N529="nulová",J529,0)</f>
        <v>0</v>
      </c>
      <c r="BJ529" s="18" t="s">
        <v>87</v>
      </c>
      <c r="BK529" s="145">
        <f>ROUND(I529*H529,2)</f>
        <v>0</v>
      </c>
      <c r="BL529" s="18" t="s">
        <v>193</v>
      </c>
      <c r="BM529" s="144" t="s">
        <v>1415</v>
      </c>
    </row>
    <row r="530" spans="2:65" s="1" customFormat="1">
      <c r="B530" s="33"/>
      <c r="D530" s="146" t="s">
        <v>199</v>
      </c>
      <c r="F530" s="147" t="s">
        <v>1416</v>
      </c>
      <c r="I530" s="148"/>
      <c r="L530" s="33"/>
      <c r="M530" s="149"/>
      <c r="T530" s="52"/>
      <c r="AT530" s="18" t="s">
        <v>199</v>
      </c>
      <c r="AU530" s="18" t="s">
        <v>87</v>
      </c>
    </row>
    <row r="531" spans="2:65" s="12" customFormat="1">
      <c r="B531" s="150"/>
      <c r="D531" s="151" t="s">
        <v>201</v>
      </c>
      <c r="E531" s="152" t="s">
        <v>19</v>
      </c>
      <c r="F531" s="153" t="s">
        <v>251</v>
      </c>
      <c r="H531" s="152" t="s">
        <v>19</v>
      </c>
      <c r="I531" s="154"/>
      <c r="L531" s="150"/>
      <c r="M531" s="155"/>
      <c r="T531" s="156"/>
      <c r="AT531" s="152" t="s">
        <v>201</v>
      </c>
      <c r="AU531" s="152" t="s">
        <v>87</v>
      </c>
      <c r="AV531" s="12" t="s">
        <v>81</v>
      </c>
      <c r="AW531" s="12" t="s">
        <v>33</v>
      </c>
      <c r="AX531" s="12" t="s">
        <v>74</v>
      </c>
      <c r="AY531" s="152" t="s">
        <v>187</v>
      </c>
    </row>
    <row r="532" spans="2:65" s="12" customFormat="1">
      <c r="B532" s="150"/>
      <c r="D532" s="151" t="s">
        <v>201</v>
      </c>
      <c r="E532" s="152" t="s">
        <v>19</v>
      </c>
      <c r="F532" s="153" t="s">
        <v>1083</v>
      </c>
      <c r="H532" s="152" t="s">
        <v>19</v>
      </c>
      <c r="I532" s="154"/>
      <c r="L532" s="150"/>
      <c r="M532" s="155"/>
      <c r="T532" s="156"/>
      <c r="AT532" s="152" t="s">
        <v>201</v>
      </c>
      <c r="AU532" s="152" t="s">
        <v>87</v>
      </c>
      <c r="AV532" s="12" t="s">
        <v>81</v>
      </c>
      <c r="AW532" s="12" t="s">
        <v>33</v>
      </c>
      <c r="AX532" s="12" t="s">
        <v>74</v>
      </c>
      <c r="AY532" s="152" t="s">
        <v>187</v>
      </c>
    </row>
    <row r="533" spans="2:65" s="13" customFormat="1">
      <c r="B533" s="157"/>
      <c r="D533" s="151" t="s">
        <v>201</v>
      </c>
      <c r="E533" s="158" t="s">
        <v>19</v>
      </c>
      <c r="F533" s="159" t="s">
        <v>1417</v>
      </c>
      <c r="H533" s="160">
        <v>5.875</v>
      </c>
      <c r="I533" s="161"/>
      <c r="L533" s="157"/>
      <c r="M533" s="162"/>
      <c r="T533" s="163"/>
      <c r="AT533" s="158" t="s">
        <v>201</v>
      </c>
      <c r="AU533" s="158" t="s">
        <v>87</v>
      </c>
      <c r="AV533" s="13" t="s">
        <v>87</v>
      </c>
      <c r="AW533" s="13" t="s">
        <v>33</v>
      </c>
      <c r="AX533" s="13" t="s">
        <v>74</v>
      </c>
      <c r="AY533" s="158" t="s">
        <v>187</v>
      </c>
    </row>
    <row r="534" spans="2:65" s="13" customFormat="1" ht="20.399999999999999">
      <c r="B534" s="157"/>
      <c r="D534" s="151" t="s">
        <v>201</v>
      </c>
      <c r="E534" s="158" t="s">
        <v>19</v>
      </c>
      <c r="F534" s="159" t="s">
        <v>1418</v>
      </c>
      <c r="H534" s="160">
        <v>36.706000000000003</v>
      </c>
      <c r="I534" s="161"/>
      <c r="L534" s="157"/>
      <c r="M534" s="162"/>
      <c r="T534" s="163"/>
      <c r="AT534" s="158" t="s">
        <v>201</v>
      </c>
      <c r="AU534" s="158" t="s">
        <v>87</v>
      </c>
      <c r="AV534" s="13" t="s">
        <v>87</v>
      </c>
      <c r="AW534" s="13" t="s">
        <v>33</v>
      </c>
      <c r="AX534" s="13" t="s">
        <v>74</v>
      </c>
      <c r="AY534" s="158" t="s">
        <v>187</v>
      </c>
    </row>
    <row r="535" spans="2:65" s="13" customFormat="1">
      <c r="B535" s="157"/>
      <c r="D535" s="151" t="s">
        <v>201</v>
      </c>
      <c r="E535" s="158" t="s">
        <v>19</v>
      </c>
      <c r="F535" s="159" t="s">
        <v>1419</v>
      </c>
      <c r="H535" s="160">
        <v>35.061</v>
      </c>
      <c r="I535" s="161"/>
      <c r="L535" s="157"/>
      <c r="M535" s="162"/>
      <c r="T535" s="163"/>
      <c r="AT535" s="158" t="s">
        <v>201</v>
      </c>
      <c r="AU535" s="158" t="s">
        <v>87</v>
      </c>
      <c r="AV535" s="13" t="s">
        <v>87</v>
      </c>
      <c r="AW535" s="13" t="s">
        <v>33</v>
      </c>
      <c r="AX535" s="13" t="s">
        <v>74</v>
      </c>
      <c r="AY535" s="158" t="s">
        <v>187</v>
      </c>
    </row>
    <row r="536" spans="2:65" s="13" customFormat="1">
      <c r="B536" s="157"/>
      <c r="D536" s="151" t="s">
        <v>201</v>
      </c>
      <c r="E536" s="158" t="s">
        <v>19</v>
      </c>
      <c r="F536" s="159" t="s">
        <v>1420</v>
      </c>
      <c r="H536" s="160">
        <v>14.667</v>
      </c>
      <c r="I536" s="161"/>
      <c r="L536" s="157"/>
      <c r="M536" s="162"/>
      <c r="T536" s="163"/>
      <c r="AT536" s="158" t="s">
        <v>201</v>
      </c>
      <c r="AU536" s="158" t="s">
        <v>87</v>
      </c>
      <c r="AV536" s="13" t="s">
        <v>87</v>
      </c>
      <c r="AW536" s="13" t="s">
        <v>33</v>
      </c>
      <c r="AX536" s="13" t="s">
        <v>74</v>
      </c>
      <c r="AY536" s="158" t="s">
        <v>187</v>
      </c>
    </row>
    <row r="537" spans="2:65" s="13" customFormat="1">
      <c r="B537" s="157"/>
      <c r="D537" s="151" t="s">
        <v>201</v>
      </c>
      <c r="E537" s="158" t="s">
        <v>19</v>
      </c>
      <c r="F537" s="159" t="s">
        <v>1421</v>
      </c>
      <c r="H537" s="160">
        <v>37.600999999999999</v>
      </c>
      <c r="I537" s="161"/>
      <c r="L537" s="157"/>
      <c r="M537" s="162"/>
      <c r="T537" s="163"/>
      <c r="AT537" s="158" t="s">
        <v>201</v>
      </c>
      <c r="AU537" s="158" t="s">
        <v>87</v>
      </c>
      <c r="AV537" s="13" t="s">
        <v>87</v>
      </c>
      <c r="AW537" s="13" t="s">
        <v>33</v>
      </c>
      <c r="AX537" s="13" t="s">
        <v>74</v>
      </c>
      <c r="AY537" s="158" t="s">
        <v>187</v>
      </c>
    </row>
    <row r="538" spans="2:65" s="14" customFormat="1">
      <c r="B538" s="164"/>
      <c r="D538" s="151" t="s">
        <v>201</v>
      </c>
      <c r="E538" s="165" t="s">
        <v>19</v>
      </c>
      <c r="F538" s="166" t="s">
        <v>204</v>
      </c>
      <c r="H538" s="167">
        <v>129.91</v>
      </c>
      <c r="I538" s="168"/>
      <c r="L538" s="164"/>
      <c r="M538" s="169"/>
      <c r="T538" s="170"/>
      <c r="AT538" s="165" t="s">
        <v>201</v>
      </c>
      <c r="AU538" s="165" t="s">
        <v>87</v>
      </c>
      <c r="AV538" s="14" t="s">
        <v>96</v>
      </c>
      <c r="AW538" s="14" t="s">
        <v>33</v>
      </c>
      <c r="AX538" s="14" t="s">
        <v>74</v>
      </c>
      <c r="AY538" s="165" t="s">
        <v>187</v>
      </c>
    </row>
    <row r="539" spans="2:65" s="12" customFormat="1">
      <c r="B539" s="150"/>
      <c r="D539" s="151" t="s">
        <v>201</v>
      </c>
      <c r="E539" s="152" t="s">
        <v>19</v>
      </c>
      <c r="F539" s="153" t="s">
        <v>1247</v>
      </c>
      <c r="H539" s="152" t="s">
        <v>19</v>
      </c>
      <c r="I539" s="154"/>
      <c r="L539" s="150"/>
      <c r="M539" s="155"/>
      <c r="T539" s="156"/>
      <c r="AT539" s="152" t="s">
        <v>201</v>
      </c>
      <c r="AU539" s="152" t="s">
        <v>87</v>
      </c>
      <c r="AV539" s="12" t="s">
        <v>81</v>
      </c>
      <c r="AW539" s="12" t="s">
        <v>33</v>
      </c>
      <c r="AX539" s="12" t="s">
        <v>74</v>
      </c>
      <c r="AY539" s="152" t="s">
        <v>187</v>
      </c>
    </row>
    <row r="540" spans="2:65" s="13" customFormat="1">
      <c r="B540" s="157"/>
      <c r="D540" s="151" t="s">
        <v>201</v>
      </c>
      <c r="E540" s="158" t="s">
        <v>19</v>
      </c>
      <c r="F540" s="159" t="s">
        <v>1261</v>
      </c>
      <c r="H540" s="160">
        <v>22.172000000000001</v>
      </c>
      <c r="I540" s="161"/>
      <c r="L540" s="157"/>
      <c r="M540" s="162"/>
      <c r="T540" s="163"/>
      <c r="AT540" s="158" t="s">
        <v>201</v>
      </c>
      <c r="AU540" s="158" t="s">
        <v>87</v>
      </c>
      <c r="AV540" s="13" t="s">
        <v>87</v>
      </c>
      <c r="AW540" s="13" t="s">
        <v>33</v>
      </c>
      <c r="AX540" s="13" t="s">
        <v>74</v>
      </c>
      <c r="AY540" s="158" t="s">
        <v>187</v>
      </c>
    </row>
    <row r="541" spans="2:65" s="13" customFormat="1">
      <c r="B541" s="157"/>
      <c r="D541" s="151" t="s">
        <v>201</v>
      </c>
      <c r="E541" s="158" t="s">
        <v>19</v>
      </c>
      <c r="F541" s="159" t="s">
        <v>1422</v>
      </c>
      <c r="H541" s="160">
        <v>35.276000000000003</v>
      </c>
      <c r="I541" s="161"/>
      <c r="L541" s="157"/>
      <c r="M541" s="162"/>
      <c r="T541" s="163"/>
      <c r="AT541" s="158" t="s">
        <v>201</v>
      </c>
      <c r="AU541" s="158" t="s">
        <v>87</v>
      </c>
      <c r="AV541" s="13" t="s">
        <v>87</v>
      </c>
      <c r="AW541" s="13" t="s">
        <v>33</v>
      </c>
      <c r="AX541" s="13" t="s">
        <v>74</v>
      </c>
      <c r="AY541" s="158" t="s">
        <v>187</v>
      </c>
    </row>
    <row r="542" spans="2:65" s="14" customFormat="1">
      <c r="B542" s="164"/>
      <c r="D542" s="151" t="s">
        <v>201</v>
      </c>
      <c r="E542" s="165" t="s">
        <v>19</v>
      </c>
      <c r="F542" s="166" t="s">
        <v>204</v>
      </c>
      <c r="H542" s="167">
        <v>57.448</v>
      </c>
      <c r="I542" s="168"/>
      <c r="L542" s="164"/>
      <c r="M542" s="169"/>
      <c r="T542" s="170"/>
      <c r="AT542" s="165" t="s">
        <v>201</v>
      </c>
      <c r="AU542" s="165" t="s">
        <v>87</v>
      </c>
      <c r="AV542" s="14" t="s">
        <v>96</v>
      </c>
      <c r="AW542" s="14" t="s">
        <v>33</v>
      </c>
      <c r="AX542" s="14" t="s">
        <v>74</v>
      </c>
      <c r="AY542" s="165" t="s">
        <v>187</v>
      </c>
    </row>
    <row r="543" spans="2:65" s="15" customFormat="1">
      <c r="B543" s="171"/>
      <c r="D543" s="151" t="s">
        <v>201</v>
      </c>
      <c r="E543" s="172" t="s">
        <v>1035</v>
      </c>
      <c r="F543" s="173" t="s">
        <v>207</v>
      </c>
      <c r="H543" s="174">
        <v>187.358</v>
      </c>
      <c r="I543" s="175"/>
      <c r="L543" s="171"/>
      <c r="M543" s="176"/>
      <c r="T543" s="177"/>
      <c r="AT543" s="172" t="s">
        <v>201</v>
      </c>
      <c r="AU543" s="172" t="s">
        <v>87</v>
      </c>
      <c r="AV543" s="15" t="s">
        <v>193</v>
      </c>
      <c r="AW543" s="15" t="s">
        <v>33</v>
      </c>
      <c r="AX543" s="15" t="s">
        <v>81</v>
      </c>
      <c r="AY543" s="172" t="s">
        <v>187</v>
      </c>
    </row>
    <row r="544" spans="2:65" s="1" customFormat="1" ht="24.15" customHeight="1">
      <c r="B544" s="33"/>
      <c r="C544" s="133" t="s">
        <v>574</v>
      </c>
      <c r="D544" s="133" t="s">
        <v>189</v>
      </c>
      <c r="E544" s="134" t="s">
        <v>1423</v>
      </c>
      <c r="F544" s="135" t="s">
        <v>1424</v>
      </c>
      <c r="G544" s="136" t="s">
        <v>138</v>
      </c>
      <c r="H544" s="137">
        <v>100.92400000000001</v>
      </c>
      <c r="I544" s="138"/>
      <c r="J544" s="139">
        <f>ROUND(I544*H544,2)</f>
        <v>0</v>
      </c>
      <c r="K544" s="135" t="s">
        <v>197</v>
      </c>
      <c r="L544" s="33"/>
      <c r="M544" s="140" t="s">
        <v>19</v>
      </c>
      <c r="N544" s="141" t="s">
        <v>46</v>
      </c>
      <c r="P544" s="142">
        <f>O544*H544</f>
        <v>0</v>
      </c>
      <c r="Q544" s="142">
        <v>4.0000000000000001E-3</v>
      </c>
      <c r="R544" s="142">
        <f>Q544*H544</f>
        <v>0.40369600000000005</v>
      </c>
      <c r="S544" s="142">
        <v>0</v>
      </c>
      <c r="T544" s="143">
        <f>S544*H544</f>
        <v>0</v>
      </c>
      <c r="AR544" s="144" t="s">
        <v>193</v>
      </c>
      <c r="AT544" s="144" t="s">
        <v>189</v>
      </c>
      <c r="AU544" s="144" t="s">
        <v>87</v>
      </c>
      <c r="AY544" s="18" t="s">
        <v>187</v>
      </c>
      <c r="BE544" s="145">
        <f>IF(N544="základní",J544,0)</f>
        <v>0</v>
      </c>
      <c r="BF544" s="145">
        <f>IF(N544="snížená",J544,0)</f>
        <v>0</v>
      </c>
      <c r="BG544" s="145">
        <f>IF(N544="zákl. přenesená",J544,0)</f>
        <v>0</v>
      </c>
      <c r="BH544" s="145">
        <f>IF(N544="sníž. přenesená",J544,0)</f>
        <v>0</v>
      </c>
      <c r="BI544" s="145">
        <f>IF(N544="nulová",J544,0)</f>
        <v>0</v>
      </c>
      <c r="BJ544" s="18" t="s">
        <v>87</v>
      </c>
      <c r="BK544" s="145">
        <f>ROUND(I544*H544,2)</f>
        <v>0</v>
      </c>
      <c r="BL544" s="18" t="s">
        <v>193</v>
      </c>
      <c r="BM544" s="144" t="s">
        <v>1425</v>
      </c>
    </row>
    <row r="545" spans="2:65" s="1" customFormat="1">
      <c r="B545" s="33"/>
      <c r="D545" s="146" t="s">
        <v>199</v>
      </c>
      <c r="F545" s="147" t="s">
        <v>1426</v>
      </c>
      <c r="I545" s="148"/>
      <c r="L545" s="33"/>
      <c r="M545" s="149"/>
      <c r="T545" s="52"/>
      <c r="AT545" s="18" t="s">
        <v>199</v>
      </c>
      <c r="AU545" s="18" t="s">
        <v>87</v>
      </c>
    </row>
    <row r="546" spans="2:65" s="12" customFormat="1">
      <c r="B546" s="150"/>
      <c r="D546" s="151" t="s">
        <v>201</v>
      </c>
      <c r="E546" s="152" t="s">
        <v>19</v>
      </c>
      <c r="F546" s="153" t="s">
        <v>251</v>
      </c>
      <c r="H546" s="152" t="s">
        <v>19</v>
      </c>
      <c r="I546" s="154"/>
      <c r="L546" s="150"/>
      <c r="M546" s="155"/>
      <c r="T546" s="156"/>
      <c r="AT546" s="152" t="s">
        <v>201</v>
      </c>
      <c r="AU546" s="152" t="s">
        <v>87</v>
      </c>
      <c r="AV546" s="12" t="s">
        <v>81</v>
      </c>
      <c r="AW546" s="12" t="s">
        <v>33</v>
      </c>
      <c r="AX546" s="12" t="s">
        <v>74</v>
      </c>
      <c r="AY546" s="152" t="s">
        <v>187</v>
      </c>
    </row>
    <row r="547" spans="2:65" s="12" customFormat="1">
      <c r="B547" s="150"/>
      <c r="D547" s="151" t="s">
        <v>201</v>
      </c>
      <c r="E547" s="152" t="s">
        <v>19</v>
      </c>
      <c r="F547" s="153" t="s">
        <v>1083</v>
      </c>
      <c r="H547" s="152" t="s">
        <v>19</v>
      </c>
      <c r="I547" s="154"/>
      <c r="L547" s="150"/>
      <c r="M547" s="155"/>
      <c r="T547" s="156"/>
      <c r="AT547" s="152" t="s">
        <v>201</v>
      </c>
      <c r="AU547" s="152" t="s">
        <v>87</v>
      </c>
      <c r="AV547" s="12" t="s">
        <v>81</v>
      </c>
      <c r="AW547" s="12" t="s">
        <v>33</v>
      </c>
      <c r="AX547" s="12" t="s">
        <v>74</v>
      </c>
      <c r="AY547" s="152" t="s">
        <v>187</v>
      </c>
    </row>
    <row r="548" spans="2:65" s="13" customFormat="1">
      <c r="B548" s="157"/>
      <c r="D548" s="151" t="s">
        <v>201</v>
      </c>
      <c r="E548" s="158" t="s">
        <v>19</v>
      </c>
      <c r="F548" s="159" t="s">
        <v>1417</v>
      </c>
      <c r="H548" s="160">
        <v>5.875</v>
      </c>
      <c r="I548" s="161"/>
      <c r="L548" s="157"/>
      <c r="M548" s="162"/>
      <c r="T548" s="163"/>
      <c r="AT548" s="158" t="s">
        <v>201</v>
      </c>
      <c r="AU548" s="158" t="s">
        <v>87</v>
      </c>
      <c r="AV548" s="13" t="s">
        <v>87</v>
      </c>
      <c r="AW548" s="13" t="s">
        <v>33</v>
      </c>
      <c r="AX548" s="13" t="s">
        <v>74</v>
      </c>
      <c r="AY548" s="158" t="s">
        <v>187</v>
      </c>
    </row>
    <row r="549" spans="2:65" s="13" customFormat="1">
      <c r="B549" s="157"/>
      <c r="D549" s="151" t="s">
        <v>201</v>
      </c>
      <c r="E549" s="158" t="s">
        <v>19</v>
      </c>
      <c r="F549" s="159" t="s">
        <v>1421</v>
      </c>
      <c r="H549" s="160">
        <v>37.600999999999999</v>
      </c>
      <c r="I549" s="161"/>
      <c r="L549" s="157"/>
      <c r="M549" s="162"/>
      <c r="T549" s="163"/>
      <c r="AT549" s="158" t="s">
        <v>201</v>
      </c>
      <c r="AU549" s="158" t="s">
        <v>87</v>
      </c>
      <c r="AV549" s="13" t="s">
        <v>87</v>
      </c>
      <c r="AW549" s="13" t="s">
        <v>33</v>
      </c>
      <c r="AX549" s="13" t="s">
        <v>74</v>
      </c>
      <c r="AY549" s="158" t="s">
        <v>187</v>
      </c>
    </row>
    <row r="550" spans="2:65" s="14" customFormat="1">
      <c r="B550" s="164"/>
      <c r="D550" s="151" t="s">
        <v>201</v>
      </c>
      <c r="E550" s="165" t="s">
        <v>19</v>
      </c>
      <c r="F550" s="166" t="s">
        <v>204</v>
      </c>
      <c r="H550" s="167">
        <v>43.475999999999999</v>
      </c>
      <c r="I550" s="168"/>
      <c r="L550" s="164"/>
      <c r="M550" s="169"/>
      <c r="T550" s="170"/>
      <c r="AT550" s="165" t="s">
        <v>201</v>
      </c>
      <c r="AU550" s="165" t="s">
        <v>87</v>
      </c>
      <c r="AV550" s="14" t="s">
        <v>96</v>
      </c>
      <c r="AW550" s="14" t="s">
        <v>33</v>
      </c>
      <c r="AX550" s="14" t="s">
        <v>74</v>
      </c>
      <c r="AY550" s="165" t="s">
        <v>187</v>
      </c>
    </row>
    <row r="551" spans="2:65" s="12" customFormat="1">
      <c r="B551" s="150"/>
      <c r="D551" s="151" t="s">
        <v>201</v>
      </c>
      <c r="E551" s="152" t="s">
        <v>19</v>
      </c>
      <c r="F551" s="153" t="s">
        <v>1247</v>
      </c>
      <c r="H551" s="152" t="s">
        <v>19</v>
      </c>
      <c r="I551" s="154"/>
      <c r="L551" s="150"/>
      <c r="M551" s="155"/>
      <c r="T551" s="156"/>
      <c r="AT551" s="152" t="s">
        <v>201</v>
      </c>
      <c r="AU551" s="152" t="s">
        <v>87</v>
      </c>
      <c r="AV551" s="12" t="s">
        <v>81</v>
      </c>
      <c r="AW551" s="12" t="s">
        <v>33</v>
      </c>
      <c r="AX551" s="12" t="s">
        <v>74</v>
      </c>
      <c r="AY551" s="152" t="s">
        <v>187</v>
      </c>
    </row>
    <row r="552" spans="2:65" s="13" customFormat="1">
      <c r="B552" s="157"/>
      <c r="D552" s="151" t="s">
        <v>201</v>
      </c>
      <c r="E552" s="158" t="s">
        <v>19</v>
      </c>
      <c r="F552" s="159" t="s">
        <v>1261</v>
      </c>
      <c r="H552" s="160">
        <v>22.172000000000001</v>
      </c>
      <c r="I552" s="161"/>
      <c r="L552" s="157"/>
      <c r="M552" s="162"/>
      <c r="T552" s="163"/>
      <c r="AT552" s="158" t="s">
        <v>201</v>
      </c>
      <c r="AU552" s="158" t="s">
        <v>87</v>
      </c>
      <c r="AV552" s="13" t="s">
        <v>87</v>
      </c>
      <c r="AW552" s="13" t="s">
        <v>33</v>
      </c>
      <c r="AX552" s="13" t="s">
        <v>74</v>
      </c>
      <c r="AY552" s="158" t="s">
        <v>187</v>
      </c>
    </row>
    <row r="553" spans="2:65" s="13" customFormat="1">
      <c r="B553" s="157"/>
      <c r="D553" s="151" t="s">
        <v>201</v>
      </c>
      <c r="E553" s="158" t="s">
        <v>19</v>
      </c>
      <c r="F553" s="159" t="s">
        <v>1422</v>
      </c>
      <c r="H553" s="160">
        <v>35.276000000000003</v>
      </c>
      <c r="I553" s="161"/>
      <c r="L553" s="157"/>
      <c r="M553" s="162"/>
      <c r="T553" s="163"/>
      <c r="AT553" s="158" t="s">
        <v>201</v>
      </c>
      <c r="AU553" s="158" t="s">
        <v>87</v>
      </c>
      <c r="AV553" s="13" t="s">
        <v>87</v>
      </c>
      <c r="AW553" s="13" t="s">
        <v>33</v>
      </c>
      <c r="AX553" s="13" t="s">
        <v>74</v>
      </c>
      <c r="AY553" s="158" t="s">
        <v>187</v>
      </c>
    </row>
    <row r="554" spans="2:65" s="14" customFormat="1">
      <c r="B554" s="164"/>
      <c r="D554" s="151" t="s">
        <v>201</v>
      </c>
      <c r="E554" s="165" t="s">
        <v>19</v>
      </c>
      <c r="F554" s="166" t="s">
        <v>204</v>
      </c>
      <c r="H554" s="167">
        <v>57.448</v>
      </c>
      <c r="I554" s="168"/>
      <c r="L554" s="164"/>
      <c r="M554" s="169"/>
      <c r="T554" s="170"/>
      <c r="AT554" s="165" t="s">
        <v>201</v>
      </c>
      <c r="AU554" s="165" t="s">
        <v>87</v>
      </c>
      <c r="AV554" s="14" t="s">
        <v>96</v>
      </c>
      <c r="AW554" s="14" t="s">
        <v>33</v>
      </c>
      <c r="AX554" s="14" t="s">
        <v>74</v>
      </c>
      <c r="AY554" s="165" t="s">
        <v>187</v>
      </c>
    </row>
    <row r="555" spans="2:65" s="15" customFormat="1">
      <c r="B555" s="171"/>
      <c r="D555" s="151" t="s">
        <v>201</v>
      </c>
      <c r="E555" s="172" t="s">
        <v>1427</v>
      </c>
      <c r="F555" s="173" t="s">
        <v>207</v>
      </c>
      <c r="H555" s="174">
        <v>100.92400000000001</v>
      </c>
      <c r="I555" s="175"/>
      <c r="L555" s="171"/>
      <c r="M555" s="176"/>
      <c r="T555" s="177"/>
      <c r="AT555" s="172" t="s">
        <v>201</v>
      </c>
      <c r="AU555" s="172" t="s">
        <v>87</v>
      </c>
      <c r="AV555" s="15" t="s">
        <v>193</v>
      </c>
      <c r="AW555" s="15" t="s">
        <v>33</v>
      </c>
      <c r="AX555" s="15" t="s">
        <v>81</v>
      </c>
      <c r="AY555" s="172" t="s">
        <v>187</v>
      </c>
    </row>
    <row r="556" spans="2:65" s="1" customFormat="1" ht="24.15" customHeight="1">
      <c r="B556" s="33"/>
      <c r="C556" s="133" t="s">
        <v>581</v>
      </c>
      <c r="D556" s="133" t="s">
        <v>189</v>
      </c>
      <c r="E556" s="134" t="s">
        <v>1428</v>
      </c>
      <c r="F556" s="135" t="s">
        <v>1429</v>
      </c>
      <c r="G556" s="136" t="s">
        <v>138</v>
      </c>
      <c r="H556" s="137">
        <v>56.838999999999999</v>
      </c>
      <c r="I556" s="138"/>
      <c r="J556" s="139">
        <f>ROUND(I556*H556,2)</f>
        <v>0</v>
      </c>
      <c r="K556" s="135" t="s">
        <v>197</v>
      </c>
      <c r="L556" s="33"/>
      <c r="M556" s="140" t="s">
        <v>19</v>
      </c>
      <c r="N556" s="141" t="s">
        <v>46</v>
      </c>
      <c r="P556" s="142">
        <f>O556*H556</f>
        <v>0</v>
      </c>
      <c r="Q556" s="142">
        <v>3.4680000000000002E-2</v>
      </c>
      <c r="R556" s="142">
        <f>Q556*H556</f>
        <v>1.97117652</v>
      </c>
      <c r="S556" s="142">
        <v>0</v>
      </c>
      <c r="T556" s="143">
        <f>S556*H556</f>
        <v>0</v>
      </c>
      <c r="AR556" s="144" t="s">
        <v>193</v>
      </c>
      <c r="AT556" s="144" t="s">
        <v>189</v>
      </c>
      <c r="AU556" s="144" t="s">
        <v>87</v>
      </c>
      <c r="AY556" s="18" t="s">
        <v>187</v>
      </c>
      <c r="BE556" s="145">
        <f>IF(N556="základní",J556,0)</f>
        <v>0</v>
      </c>
      <c r="BF556" s="145">
        <f>IF(N556="snížená",J556,0)</f>
        <v>0</v>
      </c>
      <c r="BG556" s="145">
        <f>IF(N556="zákl. přenesená",J556,0)</f>
        <v>0</v>
      </c>
      <c r="BH556" s="145">
        <f>IF(N556="sníž. přenesená",J556,0)</f>
        <v>0</v>
      </c>
      <c r="BI556" s="145">
        <f>IF(N556="nulová",J556,0)</f>
        <v>0</v>
      </c>
      <c r="BJ556" s="18" t="s">
        <v>87</v>
      </c>
      <c r="BK556" s="145">
        <f>ROUND(I556*H556,2)</f>
        <v>0</v>
      </c>
      <c r="BL556" s="18" t="s">
        <v>193</v>
      </c>
      <c r="BM556" s="144" t="s">
        <v>1430</v>
      </c>
    </row>
    <row r="557" spans="2:65" s="1" customFormat="1">
      <c r="B557" s="33"/>
      <c r="D557" s="146" t="s">
        <v>199</v>
      </c>
      <c r="F557" s="147" t="s">
        <v>1431</v>
      </c>
      <c r="I557" s="148"/>
      <c r="L557" s="33"/>
      <c r="M557" s="149"/>
      <c r="T557" s="52"/>
      <c r="AT557" s="18" t="s">
        <v>199</v>
      </c>
      <c r="AU557" s="18" t="s">
        <v>87</v>
      </c>
    </row>
    <row r="558" spans="2:65" s="12" customFormat="1">
      <c r="B558" s="150"/>
      <c r="D558" s="151" t="s">
        <v>201</v>
      </c>
      <c r="E558" s="152" t="s">
        <v>19</v>
      </c>
      <c r="F558" s="153" t="s">
        <v>251</v>
      </c>
      <c r="H558" s="152" t="s">
        <v>19</v>
      </c>
      <c r="I558" s="154"/>
      <c r="L558" s="150"/>
      <c r="M558" s="155"/>
      <c r="T558" s="156"/>
      <c r="AT558" s="152" t="s">
        <v>201</v>
      </c>
      <c r="AU558" s="152" t="s">
        <v>87</v>
      </c>
      <c r="AV558" s="12" t="s">
        <v>81</v>
      </c>
      <c r="AW558" s="12" t="s">
        <v>33</v>
      </c>
      <c r="AX558" s="12" t="s">
        <v>74</v>
      </c>
      <c r="AY558" s="152" t="s">
        <v>187</v>
      </c>
    </row>
    <row r="559" spans="2:65" s="13" customFormat="1">
      <c r="B559" s="157"/>
      <c r="D559" s="151" t="s">
        <v>201</v>
      </c>
      <c r="E559" s="158" t="s">
        <v>19</v>
      </c>
      <c r="F559" s="159" t="s">
        <v>1432</v>
      </c>
      <c r="H559" s="160">
        <v>9.6120000000000001</v>
      </c>
      <c r="I559" s="161"/>
      <c r="L559" s="157"/>
      <c r="M559" s="162"/>
      <c r="T559" s="163"/>
      <c r="AT559" s="158" t="s">
        <v>201</v>
      </c>
      <c r="AU559" s="158" t="s">
        <v>87</v>
      </c>
      <c r="AV559" s="13" t="s">
        <v>87</v>
      </c>
      <c r="AW559" s="13" t="s">
        <v>33</v>
      </c>
      <c r="AX559" s="13" t="s">
        <v>74</v>
      </c>
      <c r="AY559" s="158" t="s">
        <v>187</v>
      </c>
    </row>
    <row r="560" spans="2:65" s="13" customFormat="1">
      <c r="B560" s="157"/>
      <c r="D560" s="151" t="s">
        <v>201</v>
      </c>
      <c r="E560" s="158" t="s">
        <v>19</v>
      </c>
      <c r="F560" s="159" t="s">
        <v>1433</v>
      </c>
      <c r="H560" s="160">
        <v>9.5519999999999996</v>
      </c>
      <c r="I560" s="161"/>
      <c r="L560" s="157"/>
      <c r="M560" s="162"/>
      <c r="T560" s="163"/>
      <c r="AT560" s="158" t="s">
        <v>201</v>
      </c>
      <c r="AU560" s="158" t="s">
        <v>87</v>
      </c>
      <c r="AV560" s="13" t="s">
        <v>87</v>
      </c>
      <c r="AW560" s="13" t="s">
        <v>33</v>
      </c>
      <c r="AX560" s="13" t="s">
        <v>74</v>
      </c>
      <c r="AY560" s="158" t="s">
        <v>187</v>
      </c>
    </row>
    <row r="561" spans="2:65" s="13" customFormat="1">
      <c r="B561" s="157"/>
      <c r="D561" s="151" t="s">
        <v>201</v>
      </c>
      <c r="E561" s="158" t="s">
        <v>19</v>
      </c>
      <c r="F561" s="159" t="s">
        <v>1434</v>
      </c>
      <c r="H561" s="160">
        <v>6.7779999999999996</v>
      </c>
      <c r="I561" s="161"/>
      <c r="L561" s="157"/>
      <c r="M561" s="162"/>
      <c r="T561" s="163"/>
      <c r="AT561" s="158" t="s">
        <v>201</v>
      </c>
      <c r="AU561" s="158" t="s">
        <v>87</v>
      </c>
      <c r="AV561" s="13" t="s">
        <v>87</v>
      </c>
      <c r="AW561" s="13" t="s">
        <v>33</v>
      </c>
      <c r="AX561" s="13" t="s">
        <v>74</v>
      </c>
      <c r="AY561" s="158" t="s">
        <v>187</v>
      </c>
    </row>
    <row r="562" spans="2:65" s="13" customFormat="1">
      <c r="B562" s="157"/>
      <c r="D562" s="151" t="s">
        <v>201</v>
      </c>
      <c r="E562" s="158" t="s">
        <v>19</v>
      </c>
      <c r="F562" s="159" t="s">
        <v>1435</v>
      </c>
      <c r="H562" s="160">
        <v>2.1240000000000001</v>
      </c>
      <c r="I562" s="161"/>
      <c r="L562" s="157"/>
      <c r="M562" s="162"/>
      <c r="T562" s="163"/>
      <c r="AT562" s="158" t="s">
        <v>201</v>
      </c>
      <c r="AU562" s="158" t="s">
        <v>87</v>
      </c>
      <c r="AV562" s="13" t="s">
        <v>87</v>
      </c>
      <c r="AW562" s="13" t="s">
        <v>33</v>
      </c>
      <c r="AX562" s="13" t="s">
        <v>74</v>
      </c>
      <c r="AY562" s="158" t="s">
        <v>187</v>
      </c>
    </row>
    <row r="563" spans="2:65" s="13" customFormat="1">
      <c r="B563" s="157"/>
      <c r="D563" s="151" t="s">
        <v>201</v>
      </c>
      <c r="E563" s="158" t="s">
        <v>19</v>
      </c>
      <c r="F563" s="159" t="s">
        <v>1436</v>
      </c>
      <c r="H563" s="160">
        <v>2.5259999999999998</v>
      </c>
      <c r="I563" s="161"/>
      <c r="L563" s="157"/>
      <c r="M563" s="162"/>
      <c r="T563" s="163"/>
      <c r="AT563" s="158" t="s">
        <v>201</v>
      </c>
      <c r="AU563" s="158" t="s">
        <v>87</v>
      </c>
      <c r="AV563" s="13" t="s">
        <v>87</v>
      </c>
      <c r="AW563" s="13" t="s">
        <v>33</v>
      </c>
      <c r="AX563" s="13" t="s">
        <v>74</v>
      </c>
      <c r="AY563" s="158" t="s">
        <v>187</v>
      </c>
    </row>
    <row r="564" spans="2:65" s="13" customFormat="1">
      <c r="B564" s="157"/>
      <c r="D564" s="151" t="s">
        <v>201</v>
      </c>
      <c r="E564" s="158" t="s">
        <v>19</v>
      </c>
      <c r="F564" s="159" t="s">
        <v>1437</v>
      </c>
      <c r="H564" s="160">
        <v>1.4790000000000001</v>
      </c>
      <c r="I564" s="161"/>
      <c r="L564" s="157"/>
      <c r="M564" s="162"/>
      <c r="T564" s="163"/>
      <c r="AT564" s="158" t="s">
        <v>201</v>
      </c>
      <c r="AU564" s="158" t="s">
        <v>87</v>
      </c>
      <c r="AV564" s="13" t="s">
        <v>87</v>
      </c>
      <c r="AW564" s="13" t="s">
        <v>33</v>
      </c>
      <c r="AX564" s="13" t="s">
        <v>74</v>
      </c>
      <c r="AY564" s="158" t="s">
        <v>187</v>
      </c>
    </row>
    <row r="565" spans="2:65" s="13" customFormat="1">
      <c r="B565" s="157"/>
      <c r="D565" s="151" t="s">
        <v>201</v>
      </c>
      <c r="E565" s="158" t="s">
        <v>19</v>
      </c>
      <c r="F565" s="159" t="s">
        <v>1438</v>
      </c>
      <c r="H565" s="160">
        <v>6.0359999999999996</v>
      </c>
      <c r="I565" s="161"/>
      <c r="L565" s="157"/>
      <c r="M565" s="162"/>
      <c r="T565" s="163"/>
      <c r="AT565" s="158" t="s">
        <v>201</v>
      </c>
      <c r="AU565" s="158" t="s">
        <v>87</v>
      </c>
      <c r="AV565" s="13" t="s">
        <v>87</v>
      </c>
      <c r="AW565" s="13" t="s">
        <v>33</v>
      </c>
      <c r="AX565" s="13" t="s">
        <v>74</v>
      </c>
      <c r="AY565" s="158" t="s">
        <v>187</v>
      </c>
    </row>
    <row r="566" spans="2:65" s="13" customFormat="1">
      <c r="B566" s="157"/>
      <c r="D566" s="151" t="s">
        <v>201</v>
      </c>
      <c r="E566" s="158" t="s">
        <v>19</v>
      </c>
      <c r="F566" s="159" t="s">
        <v>1439</v>
      </c>
      <c r="H566" s="160">
        <v>3.3210000000000002</v>
      </c>
      <c r="I566" s="161"/>
      <c r="L566" s="157"/>
      <c r="M566" s="162"/>
      <c r="T566" s="163"/>
      <c r="AT566" s="158" t="s">
        <v>201</v>
      </c>
      <c r="AU566" s="158" t="s">
        <v>87</v>
      </c>
      <c r="AV566" s="13" t="s">
        <v>87</v>
      </c>
      <c r="AW566" s="13" t="s">
        <v>33</v>
      </c>
      <c r="AX566" s="13" t="s">
        <v>74</v>
      </c>
      <c r="AY566" s="158" t="s">
        <v>187</v>
      </c>
    </row>
    <row r="567" spans="2:65" s="13" customFormat="1">
      <c r="B567" s="157"/>
      <c r="D567" s="151" t="s">
        <v>201</v>
      </c>
      <c r="E567" s="158" t="s">
        <v>19</v>
      </c>
      <c r="F567" s="159" t="s">
        <v>1440</v>
      </c>
      <c r="H567" s="160">
        <v>2.3159999999999998</v>
      </c>
      <c r="I567" s="161"/>
      <c r="L567" s="157"/>
      <c r="M567" s="162"/>
      <c r="T567" s="163"/>
      <c r="AT567" s="158" t="s">
        <v>201</v>
      </c>
      <c r="AU567" s="158" t="s">
        <v>87</v>
      </c>
      <c r="AV567" s="13" t="s">
        <v>87</v>
      </c>
      <c r="AW567" s="13" t="s">
        <v>33</v>
      </c>
      <c r="AX567" s="13" t="s">
        <v>74</v>
      </c>
      <c r="AY567" s="158" t="s">
        <v>187</v>
      </c>
    </row>
    <row r="568" spans="2:65" s="14" customFormat="1">
      <c r="B568" s="164"/>
      <c r="D568" s="151" t="s">
        <v>201</v>
      </c>
      <c r="E568" s="165" t="s">
        <v>19</v>
      </c>
      <c r="F568" s="166" t="s">
        <v>1441</v>
      </c>
      <c r="H568" s="167">
        <v>43.744</v>
      </c>
      <c r="I568" s="168"/>
      <c r="L568" s="164"/>
      <c r="M568" s="169"/>
      <c r="T568" s="170"/>
      <c r="AT568" s="165" t="s">
        <v>201</v>
      </c>
      <c r="AU568" s="165" t="s">
        <v>87</v>
      </c>
      <c r="AV568" s="14" t="s">
        <v>96</v>
      </c>
      <c r="AW568" s="14" t="s">
        <v>33</v>
      </c>
      <c r="AX568" s="14" t="s">
        <v>74</v>
      </c>
      <c r="AY568" s="165" t="s">
        <v>187</v>
      </c>
    </row>
    <row r="569" spans="2:65" s="13" customFormat="1">
      <c r="B569" s="157"/>
      <c r="D569" s="151" t="s">
        <v>201</v>
      </c>
      <c r="E569" s="158" t="s">
        <v>19</v>
      </c>
      <c r="F569" s="159" t="s">
        <v>1442</v>
      </c>
      <c r="H569" s="160">
        <v>2.5499999999999998</v>
      </c>
      <c r="I569" s="161"/>
      <c r="L569" s="157"/>
      <c r="M569" s="162"/>
      <c r="T569" s="163"/>
      <c r="AT569" s="158" t="s">
        <v>201</v>
      </c>
      <c r="AU569" s="158" t="s">
        <v>87</v>
      </c>
      <c r="AV569" s="13" t="s">
        <v>87</v>
      </c>
      <c r="AW569" s="13" t="s">
        <v>33</v>
      </c>
      <c r="AX569" s="13" t="s">
        <v>74</v>
      </c>
      <c r="AY569" s="158" t="s">
        <v>187</v>
      </c>
    </row>
    <row r="570" spans="2:65" s="13" customFormat="1">
      <c r="B570" s="157"/>
      <c r="D570" s="151" t="s">
        <v>201</v>
      </c>
      <c r="E570" s="158" t="s">
        <v>19</v>
      </c>
      <c r="F570" s="159" t="s">
        <v>1443</v>
      </c>
      <c r="H570" s="160">
        <v>1.9890000000000001</v>
      </c>
      <c r="I570" s="161"/>
      <c r="L570" s="157"/>
      <c r="M570" s="162"/>
      <c r="T570" s="163"/>
      <c r="AT570" s="158" t="s">
        <v>201</v>
      </c>
      <c r="AU570" s="158" t="s">
        <v>87</v>
      </c>
      <c r="AV570" s="13" t="s">
        <v>87</v>
      </c>
      <c r="AW570" s="13" t="s">
        <v>33</v>
      </c>
      <c r="AX570" s="13" t="s">
        <v>74</v>
      </c>
      <c r="AY570" s="158" t="s">
        <v>187</v>
      </c>
    </row>
    <row r="571" spans="2:65" s="13" customFormat="1">
      <c r="B571" s="157"/>
      <c r="D571" s="151" t="s">
        <v>201</v>
      </c>
      <c r="E571" s="158" t="s">
        <v>19</v>
      </c>
      <c r="F571" s="159" t="s">
        <v>1444</v>
      </c>
      <c r="H571" s="160">
        <v>4.0279999999999996</v>
      </c>
      <c r="I571" s="161"/>
      <c r="L571" s="157"/>
      <c r="M571" s="162"/>
      <c r="T571" s="163"/>
      <c r="AT571" s="158" t="s">
        <v>201</v>
      </c>
      <c r="AU571" s="158" t="s">
        <v>87</v>
      </c>
      <c r="AV571" s="13" t="s">
        <v>87</v>
      </c>
      <c r="AW571" s="13" t="s">
        <v>33</v>
      </c>
      <c r="AX571" s="13" t="s">
        <v>74</v>
      </c>
      <c r="AY571" s="158" t="s">
        <v>187</v>
      </c>
    </row>
    <row r="572" spans="2:65" s="13" customFormat="1">
      <c r="B572" s="157"/>
      <c r="D572" s="151" t="s">
        <v>201</v>
      </c>
      <c r="E572" s="158" t="s">
        <v>19</v>
      </c>
      <c r="F572" s="159" t="s">
        <v>1445</v>
      </c>
      <c r="H572" s="160">
        <v>4.5279999999999996</v>
      </c>
      <c r="I572" s="161"/>
      <c r="L572" s="157"/>
      <c r="M572" s="162"/>
      <c r="T572" s="163"/>
      <c r="AT572" s="158" t="s">
        <v>201</v>
      </c>
      <c r="AU572" s="158" t="s">
        <v>87</v>
      </c>
      <c r="AV572" s="13" t="s">
        <v>87</v>
      </c>
      <c r="AW572" s="13" t="s">
        <v>33</v>
      </c>
      <c r="AX572" s="13" t="s">
        <v>74</v>
      </c>
      <c r="AY572" s="158" t="s">
        <v>187</v>
      </c>
    </row>
    <row r="573" spans="2:65" s="14" customFormat="1">
      <c r="B573" s="164"/>
      <c r="D573" s="151" t="s">
        <v>201</v>
      </c>
      <c r="E573" s="165" t="s">
        <v>19</v>
      </c>
      <c r="F573" s="166" t="s">
        <v>1446</v>
      </c>
      <c r="H573" s="167">
        <v>13.095000000000001</v>
      </c>
      <c r="I573" s="168"/>
      <c r="L573" s="164"/>
      <c r="M573" s="169"/>
      <c r="T573" s="170"/>
      <c r="AT573" s="165" t="s">
        <v>201</v>
      </c>
      <c r="AU573" s="165" t="s">
        <v>87</v>
      </c>
      <c r="AV573" s="14" t="s">
        <v>96</v>
      </c>
      <c r="AW573" s="14" t="s">
        <v>33</v>
      </c>
      <c r="AX573" s="14" t="s">
        <v>74</v>
      </c>
      <c r="AY573" s="165" t="s">
        <v>187</v>
      </c>
    </row>
    <row r="574" spans="2:65" s="15" customFormat="1">
      <c r="B574" s="171"/>
      <c r="D574" s="151" t="s">
        <v>201</v>
      </c>
      <c r="E574" s="172" t="s">
        <v>136</v>
      </c>
      <c r="F574" s="173" t="s">
        <v>207</v>
      </c>
      <c r="H574" s="174">
        <v>56.838999999999999</v>
      </c>
      <c r="I574" s="175"/>
      <c r="L574" s="171"/>
      <c r="M574" s="176"/>
      <c r="T574" s="177"/>
      <c r="AT574" s="172" t="s">
        <v>201</v>
      </c>
      <c r="AU574" s="172" t="s">
        <v>87</v>
      </c>
      <c r="AV574" s="15" t="s">
        <v>193</v>
      </c>
      <c r="AW574" s="15" t="s">
        <v>33</v>
      </c>
      <c r="AX574" s="15" t="s">
        <v>81</v>
      </c>
      <c r="AY574" s="172" t="s">
        <v>187</v>
      </c>
    </row>
    <row r="575" spans="2:65" s="1" customFormat="1" ht="49.2" customHeight="1">
      <c r="B575" s="33"/>
      <c r="C575" s="133" t="s">
        <v>590</v>
      </c>
      <c r="D575" s="133" t="s">
        <v>189</v>
      </c>
      <c r="E575" s="134" t="s">
        <v>1447</v>
      </c>
      <c r="F575" s="135" t="s">
        <v>1448</v>
      </c>
      <c r="G575" s="136" t="s">
        <v>138</v>
      </c>
      <c r="H575" s="137">
        <v>583.03</v>
      </c>
      <c r="I575" s="138"/>
      <c r="J575" s="139">
        <f>ROUND(I575*H575,2)</f>
        <v>0</v>
      </c>
      <c r="K575" s="135" t="s">
        <v>197</v>
      </c>
      <c r="L575" s="33"/>
      <c r="M575" s="140" t="s">
        <v>19</v>
      </c>
      <c r="N575" s="141" t="s">
        <v>46</v>
      </c>
      <c r="P575" s="142">
        <f>O575*H575</f>
        <v>0</v>
      </c>
      <c r="Q575" s="142">
        <v>3.1800000000000002E-2</v>
      </c>
      <c r="R575" s="142">
        <f>Q575*H575</f>
        <v>18.540354000000001</v>
      </c>
      <c r="S575" s="142">
        <v>0</v>
      </c>
      <c r="T575" s="143">
        <f>S575*H575</f>
        <v>0</v>
      </c>
      <c r="AR575" s="144" t="s">
        <v>193</v>
      </c>
      <c r="AT575" s="144" t="s">
        <v>189</v>
      </c>
      <c r="AU575" s="144" t="s">
        <v>87</v>
      </c>
      <c r="AY575" s="18" t="s">
        <v>187</v>
      </c>
      <c r="BE575" s="145">
        <f>IF(N575="základní",J575,0)</f>
        <v>0</v>
      </c>
      <c r="BF575" s="145">
        <f>IF(N575="snížená",J575,0)</f>
        <v>0</v>
      </c>
      <c r="BG575" s="145">
        <f>IF(N575="zákl. přenesená",J575,0)</f>
        <v>0</v>
      </c>
      <c r="BH575" s="145">
        <f>IF(N575="sníž. přenesená",J575,0)</f>
        <v>0</v>
      </c>
      <c r="BI575" s="145">
        <f>IF(N575="nulová",J575,0)</f>
        <v>0</v>
      </c>
      <c r="BJ575" s="18" t="s">
        <v>87</v>
      </c>
      <c r="BK575" s="145">
        <f>ROUND(I575*H575,2)</f>
        <v>0</v>
      </c>
      <c r="BL575" s="18" t="s">
        <v>193</v>
      </c>
      <c r="BM575" s="144" t="s">
        <v>1449</v>
      </c>
    </row>
    <row r="576" spans="2:65" s="1" customFormat="1">
      <c r="B576" s="33"/>
      <c r="D576" s="146" t="s">
        <v>199</v>
      </c>
      <c r="F576" s="147" t="s">
        <v>1450</v>
      </c>
      <c r="I576" s="148"/>
      <c r="L576" s="33"/>
      <c r="M576" s="149"/>
      <c r="T576" s="52"/>
      <c r="AT576" s="18" t="s">
        <v>199</v>
      </c>
      <c r="AU576" s="18" t="s">
        <v>87</v>
      </c>
    </row>
    <row r="577" spans="2:51" s="12" customFormat="1">
      <c r="B577" s="150"/>
      <c r="D577" s="151" t="s">
        <v>201</v>
      </c>
      <c r="E577" s="152" t="s">
        <v>19</v>
      </c>
      <c r="F577" s="153" t="s">
        <v>251</v>
      </c>
      <c r="H577" s="152" t="s">
        <v>19</v>
      </c>
      <c r="I577" s="154"/>
      <c r="L577" s="150"/>
      <c r="M577" s="155"/>
      <c r="T577" s="156"/>
      <c r="AT577" s="152" t="s">
        <v>201</v>
      </c>
      <c r="AU577" s="152" t="s">
        <v>87</v>
      </c>
      <c r="AV577" s="12" t="s">
        <v>81</v>
      </c>
      <c r="AW577" s="12" t="s">
        <v>33</v>
      </c>
      <c r="AX577" s="12" t="s">
        <v>74</v>
      </c>
      <c r="AY577" s="152" t="s">
        <v>187</v>
      </c>
    </row>
    <row r="578" spans="2:51" s="12" customFormat="1">
      <c r="B578" s="150"/>
      <c r="D578" s="151" t="s">
        <v>201</v>
      </c>
      <c r="E578" s="152" t="s">
        <v>19</v>
      </c>
      <c r="F578" s="153" t="s">
        <v>1083</v>
      </c>
      <c r="H578" s="152" t="s">
        <v>19</v>
      </c>
      <c r="I578" s="154"/>
      <c r="L578" s="150"/>
      <c r="M578" s="155"/>
      <c r="T578" s="156"/>
      <c r="AT578" s="152" t="s">
        <v>201</v>
      </c>
      <c r="AU578" s="152" t="s">
        <v>87</v>
      </c>
      <c r="AV578" s="12" t="s">
        <v>81</v>
      </c>
      <c r="AW578" s="12" t="s">
        <v>33</v>
      </c>
      <c r="AX578" s="12" t="s">
        <v>74</v>
      </c>
      <c r="AY578" s="152" t="s">
        <v>187</v>
      </c>
    </row>
    <row r="579" spans="2:51" s="13" customFormat="1">
      <c r="B579" s="157"/>
      <c r="D579" s="151" t="s">
        <v>201</v>
      </c>
      <c r="E579" s="158" t="s">
        <v>19</v>
      </c>
      <c r="F579" s="159" t="s">
        <v>1451</v>
      </c>
      <c r="H579" s="160">
        <v>14.858000000000001</v>
      </c>
      <c r="I579" s="161"/>
      <c r="L579" s="157"/>
      <c r="M579" s="162"/>
      <c r="T579" s="163"/>
      <c r="AT579" s="158" t="s">
        <v>201</v>
      </c>
      <c r="AU579" s="158" t="s">
        <v>87</v>
      </c>
      <c r="AV579" s="13" t="s">
        <v>87</v>
      </c>
      <c r="AW579" s="13" t="s">
        <v>33</v>
      </c>
      <c r="AX579" s="13" t="s">
        <v>74</v>
      </c>
      <c r="AY579" s="158" t="s">
        <v>187</v>
      </c>
    </row>
    <row r="580" spans="2:51" s="13" customFormat="1" ht="30.6">
      <c r="B580" s="157"/>
      <c r="D580" s="151" t="s">
        <v>201</v>
      </c>
      <c r="E580" s="158" t="s">
        <v>19</v>
      </c>
      <c r="F580" s="159" t="s">
        <v>1452</v>
      </c>
      <c r="H580" s="160">
        <v>149</v>
      </c>
      <c r="I580" s="161"/>
      <c r="L580" s="157"/>
      <c r="M580" s="162"/>
      <c r="T580" s="163"/>
      <c r="AT580" s="158" t="s">
        <v>201</v>
      </c>
      <c r="AU580" s="158" t="s">
        <v>87</v>
      </c>
      <c r="AV580" s="13" t="s">
        <v>87</v>
      </c>
      <c r="AW580" s="13" t="s">
        <v>33</v>
      </c>
      <c r="AX580" s="13" t="s">
        <v>74</v>
      </c>
      <c r="AY580" s="158" t="s">
        <v>187</v>
      </c>
    </row>
    <row r="581" spans="2:51" s="13" customFormat="1" ht="20.399999999999999">
      <c r="B581" s="157"/>
      <c r="D581" s="151" t="s">
        <v>201</v>
      </c>
      <c r="E581" s="158" t="s">
        <v>19</v>
      </c>
      <c r="F581" s="159" t="s">
        <v>1453</v>
      </c>
      <c r="H581" s="160">
        <v>49.274999999999999</v>
      </c>
      <c r="I581" s="161"/>
      <c r="L581" s="157"/>
      <c r="M581" s="162"/>
      <c r="T581" s="163"/>
      <c r="AT581" s="158" t="s">
        <v>201</v>
      </c>
      <c r="AU581" s="158" t="s">
        <v>87</v>
      </c>
      <c r="AV581" s="13" t="s">
        <v>87</v>
      </c>
      <c r="AW581" s="13" t="s">
        <v>33</v>
      </c>
      <c r="AX581" s="13" t="s">
        <v>74</v>
      </c>
      <c r="AY581" s="158" t="s">
        <v>187</v>
      </c>
    </row>
    <row r="582" spans="2:51" s="13" customFormat="1" ht="20.399999999999999">
      <c r="B582" s="157"/>
      <c r="D582" s="151" t="s">
        <v>201</v>
      </c>
      <c r="E582" s="158" t="s">
        <v>19</v>
      </c>
      <c r="F582" s="159" t="s">
        <v>1454</v>
      </c>
      <c r="H582" s="160">
        <v>40.890999999999998</v>
      </c>
      <c r="I582" s="161"/>
      <c r="L582" s="157"/>
      <c r="M582" s="162"/>
      <c r="T582" s="163"/>
      <c r="AT582" s="158" t="s">
        <v>201</v>
      </c>
      <c r="AU582" s="158" t="s">
        <v>87</v>
      </c>
      <c r="AV582" s="13" t="s">
        <v>87</v>
      </c>
      <c r="AW582" s="13" t="s">
        <v>33</v>
      </c>
      <c r="AX582" s="13" t="s">
        <v>74</v>
      </c>
      <c r="AY582" s="158" t="s">
        <v>187</v>
      </c>
    </row>
    <row r="583" spans="2:51" s="13" customFormat="1" ht="20.399999999999999">
      <c r="B583" s="157"/>
      <c r="D583" s="151" t="s">
        <v>201</v>
      </c>
      <c r="E583" s="158" t="s">
        <v>19</v>
      </c>
      <c r="F583" s="159" t="s">
        <v>1455</v>
      </c>
      <c r="H583" s="160">
        <v>23.79</v>
      </c>
      <c r="I583" s="161"/>
      <c r="L583" s="157"/>
      <c r="M583" s="162"/>
      <c r="T583" s="163"/>
      <c r="AT583" s="158" t="s">
        <v>201</v>
      </c>
      <c r="AU583" s="158" t="s">
        <v>87</v>
      </c>
      <c r="AV583" s="13" t="s">
        <v>87</v>
      </c>
      <c r="AW583" s="13" t="s">
        <v>33</v>
      </c>
      <c r="AX583" s="13" t="s">
        <v>74</v>
      </c>
      <c r="AY583" s="158" t="s">
        <v>187</v>
      </c>
    </row>
    <row r="584" spans="2:51" s="13" customFormat="1">
      <c r="B584" s="157"/>
      <c r="D584" s="151" t="s">
        <v>201</v>
      </c>
      <c r="E584" s="158" t="s">
        <v>19</v>
      </c>
      <c r="F584" s="159" t="s">
        <v>1456</v>
      </c>
      <c r="H584" s="160">
        <v>27.279</v>
      </c>
      <c r="I584" s="161"/>
      <c r="L584" s="157"/>
      <c r="M584" s="162"/>
      <c r="T584" s="163"/>
      <c r="AT584" s="158" t="s">
        <v>201</v>
      </c>
      <c r="AU584" s="158" t="s">
        <v>87</v>
      </c>
      <c r="AV584" s="13" t="s">
        <v>87</v>
      </c>
      <c r="AW584" s="13" t="s">
        <v>33</v>
      </c>
      <c r="AX584" s="13" t="s">
        <v>74</v>
      </c>
      <c r="AY584" s="158" t="s">
        <v>187</v>
      </c>
    </row>
    <row r="585" spans="2:51" s="13" customFormat="1">
      <c r="B585" s="157"/>
      <c r="D585" s="151" t="s">
        <v>201</v>
      </c>
      <c r="E585" s="158" t="s">
        <v>19</v>
      </c>
      <c r="F585" s="159" t="s">
        <v>1457</v>
      </c>
      <c r="H585" s="160">
        <v>35.261000000000003</v>
      </c>
      <c r="I585" s="161"/>
      <c r="L585" s="157"/>
      <c r="M585" s="162"/>
      <c r="T585" s="163"/>
      <c r="AT585" s="158" t="s">
        <v>201</v>
      </c>
      <c r="AU585" s="158" t="s">
        <v>87</v>
      </c>
      <c r="AV585" s="13" t="s">
        <v>87</v>
      </c>
      <c r="AW585" s="13" t="s">
        <v>33</v>
      </c>
      <c r="AX585" s="13" t="s">
        <v>74</v>
      </c>
      <c r="AY585" s="158" t="s">
        <v>187</v>
      </c>
    </row>
    <row r="586" spans="2:51" s="13" customFormat="1">
      <c r="B586" s="157"/>
      <c r="D586" s="151" t="s">
        <v>201</v>
      </c>
      <c r="E586" s="158" t="s">
        <v>19</v>
      </c>
      <c r="F586" s="159" t="s">
        <v>1458</v>
      </c>
      <c r="H586" s="160">
        <v>41.976999999999997</v>
      </c>
      <c r="I586" s="161"/>
      <c r="L586" s="157"/>
      <c r="M586" s="162"/>
      <c r="T586" s="163"/>
      <c r="AT586" s="158" t="s">
        <v>201</v>
      </c>
      <c r="AU586" s="158" t="s">
        <v>87</v>
      </c>
      <c r="AV586" s="13" t="s">
        <v>87</v>
      </c>
      <c r="AW586" s="13" t="s">
        <v>33</v>
      </c>
      <c r="AX586" s="13" t="s">
        <v>74</v>
      </c>
      <c r="AY586" s="158" t="s">
        <v>187</v>
      </c>
    </row>
    <row r="587" spans="2:51" s="13" customFormat="1">
      <c r="B587" s="157"/>
      <c r="D587" s="151" t="s">
        <v>201</v>
      </c>
      <c r="E587" s="158" t="s">
        <v>19</v>
      </c>
      <c r="F587" s="159" t="s">
        <v>1459</v>
      </c>
      <c r="H587" s="160">
        <v>64.387</v>
      </c>
      <c r="I587" s="161"/>
      <c r="L587" s="157"/>
      <c r="M587" s="162"/>
      <c r="T587" s="163"/>
      <c r="AT587" s="158" t="s">
        <v>201</v>
      </c>
      <c r="AU587" s="158" t="s">
        <v>87</v>
      </c>
      <c r="AV587" s="13" t="s">
        <v>87</v>
      </c>
      <c r="AW587" s="13" t="s">
        <v>33</v>
      </c>
      <c r="AX587" s="13" t="s">
        <v>74</v>
      </c>
      <c r="AY587" s="158" t="s">
        <v>187</v>
      </c>
    </row>
    <row r="588" spans="2:51" s="13" customFormat="1">
      <c r="B588" s="157"/>
      <c r="D588" s="151" t="s">
        <v>201</v>
      </c>
      <c r="E588" s="158" t="s">
        <v>19</v>
      </c>
      <c r="F588" s="159" t="s">
        <v>1460</v>
      </c>
      <c r="H588" s="160">
        <v>22.564</v>
      </c>
      <c r="I588" s="161"/>
      <c r="L588" s="157"/>
      <c r="M588" s="162"/>
      <c r="T588" s="163"/>
      <c r="AT588" s="158" t="s">
        <v>201</v>
      </c>
      <c r="AU588" s="158" t="s">
        <v>87</v>
      </c>
      <c r="AV588" s="13" t="s">
        <v>87</v>
      </c>
      <c r="AW588" s="13" t="s">
        <v>33</v>
      </c>
      <c r="AX588" s="13" t="s">
        <v>74</v>
      </c>
      <c r="AY588" s="158" t="s">
        <v>187</v>
      </c>
    </row>
    <row r="589" spans="2:51" s="13" customFormat="1" ht="20.399999999999999">
      <c r="B589" s="157"/>
      <c r="D589" s="151" t="s">
        <v>201</v>
      </c>
      <c r="E589" s="158" t="s">
        <v>19</v>
      </c>
      <c r="F589" s="159" t="s">
        <v>1461</v>
      </c>
      <c r="H589" s="160">
        <v>42.079000000000001</v>
      </c>
      <c r="I589" s="161"/>
      <c r="L589" s="157"/>
      <c r="M589" s="162"/>
      <c r="T589" s="163"/>
      <c r="AT589" s="158" t="s">
        <v>201</v>
      </c>
      <c r="AU589" s="158" t="s">
        <v>87</v>
      </c>
      <c r="AV589" s="13" t="s">
        <v>87</v>
      </c>
      <c r="AW589" s="13" t="s">
        <v>33</v>
      </c>
      <c r="AX589" s="13" t="s">
        <v>74</v>
      </c>
      <c r="AY589" s="158" t="s">
        <v>187</v>
      </c>
    </row>
    <row r="590" spans="2:51" s="13" customFormat="1" ht="20.399999999999999">
      <c r="B590" s="157"/>
      <c r="D590" s="151" t="s">
        <v>201</v>
      </c>
      <c r="E590" s="158" t="s">
        <v>19</v>
      </c>
      <c r="F590" s="159" t="s">
        <v>1462</v>
      </c>
      <c r="H590" s="160">
        <v>25.411999999999999</v>
      </c>
      <c r="I590" s="161"/>
      <c r="L590" s="157"/>
      <c r="M590" s="162"/>
      <c r="T590" s="163"/>
      <c r="AT590" s="158" t="s">
        <v>201</v>
      </c>
      <c r="AU590" s="158" t="s">
        <v>87</v>
      </c>
      <c r="AV590" s="13" t="s">
        <v>87</v>
      </c>
      <c r="AW590" s="13" t="s">
        <v>33</v>
      </c>
      <c r="AX590" s="13" t="s">
        <v>74</v>
      </c>
      <c r="AY590" s="158" t="s">
        <v>187</v>
      </c>
    </row>
    <row r="591" spans="2:51" s="13" customFormat="1">
      <c r="B591" s="157"/>
      <c r="D591" s="151" t="s">
        <v>201</v>
      </c>
      <c r="E591" s="158" t="s">
        <v>19</v>
      </c>
      <c r="F591" s="159" t="s">
        <v>1463</v>
      </c>
      <c r="H591" s="160">
        <v>17.832000000000001</v>
      </c>
      <c r="I591" s="161"/>
      <c r="L591" s="157"/>
      <c r="M591" s="162"/>
      <c r="T591" s="163"/>
      <c r="AT591" s="158" t="s">
        <v>201</v>
      </c>
      <c r="AU591" s="158" t="s">
        <v>87</v>
      </c>
      <c r="AV591" s="13" t="s">
        <v>87</v>
      </c>
      <c r="AW591" s="13" t="s">
        <v>33</v>
      </c>
      <c r="AX591" s="13" t="s">
        <v>74</v>
      </c>
      <c r="AY591" s="158" t="s">
        <v>187</v>
      </c>
    </row>
    <row r="592" spans="2:51" s="14" customFormat="1">
      <c r="B592" s="164"/>
      <c r="D592" s="151" t="s">
        <v>201</v>
      </c>
      <c r="E592" s="165" t="s">
        <v>19</v>
      </c>
      <c r="F592" s="166" t="s">
        <v>204</v>
      </c>
      <c r="H592" s="167">
        <v>554.60500000000002</v>
      </c>
      <c r="I592" s="168"/>
      <c r="L592" s="164"/>
      <c r="M592" s="169"/>
      <c r="T592" s="170"/>
      <c r="AT592" s="165" t="s">
        <v>201</v>
      </c>
      <c r="AU592" s="165" t="s">
        <v>87</v>
      </c>
      <c r="AV592" s="14" t="s">
        <v>96</v>
      </c>
      <c r="AW592" s="14" t="s">
        <v>33</v>
      </c>
      <c r="AX592" s="14" t="s">
        <v>74</v>
      </c>
      <c r="AY592" s="165" t="s">
        <v>187</v>
      </c>
    </row>
    <row r="593" spans="2:65" s="12" customFormat="1">
      <c r="B593" s="150"/>
      <c r="D593" s="151" t="s">
        <v>201</v>
      </c>
      <c r="E593" s="152" t="s">
        <v>19</v>
      </c>
      <c r="F593" s="153" t="s">
        <v>1247</v>
      </c>
      <c r="H593" s="152" t="s">
        <v>19</v>
      </c>
      <c r="I593" s="154"/>
      <c r="L593" s="150"/>
      <c r="M593" s="155"/>
      <c r="T593" s="156"/>
      <c r="AT593" s="152" t="s">
        <v>201</v>
      </c>
      <c r="AU593" s="152" t="s">
        <v>87</v>
      </c>
      <c r="AV593" s="12" t="s">
        <v>81</v>
      </c>
      <c r="AW593" s="12" t="s">
        <v>33</v>
      </c>
      <c r="AX593" s="12" t="s">
        <v>74</v>
      </c>
      <c r="AY593" s="152" t="s">
        <v>187</v>
      </c>
    </row>
    <row r="594" spans="2:65" s="13" customFormat="1">
      <c r="B594" s="157"/>
      <c r="D594" s="151" t="s">
        <v>201</v>
      </c>
      <c r="E594" s="158" t="s">
        <v>19</v>
      </c>
      <c r="F594" s="159" t="s">
        <v>1464</v>
      </c>
      <c r="H594" s="160">
        <v>18.75</v>
      </c>
      <c r="I594" s="161"/>
      <c r="L594" s="157"/>
      <c r="M594" s="162"/>
      <c r="T594" s="163"/>
      <c r="AT594" s="158" t="s">
        <v>201</v>
      </c>
      <c r="AU594" s="158" t="s">
        <v>87</v>
      </c>
      <c r="AV594" s="13" t="s">
        <v>87</v>
      </c>
      <c r="AW594" s="13" t="s">
        <v>33</v>
      </c>
      <c r="AX594" s="13" t="s">
        <v>74</v>
      </c>
      <c r="AY594" s="158" t="s">
        <v>187</v>
      </c>
    </row>
    <row r="595" spans="2:65" s="13" customFormat="1">
      <c r="B595" s="157"/>
      <c r="D595" s="151" t="s">
        <v>201</v>
      </c>
      <c r="E595" s="158" t="s">
        <v>19</v>
      </c>
      <c r="F595" s="159" t="s">
        <v>1465</v>
      </c>
      <c r="H595" s="160">
        <v>4.1749999999999998</v>
      </c>
      <c r="I595" s="161"/>
      <c r="L595" s="157"/>
      <c r="M595" s="162"/>
      <c r="T595" s="163"/>
      <c r="AT595" s="158" t="s">
        <v>201</v>
      </c>
      <c r="AU595" s="158" t="s">
        <v>87</v>
      </c>
      <c r="AV595" s="13" t="s">
        <v>87</v>
      </c>
      <c r="AW595" s="13" t="s">
        <v>33</v>
      </c>
      <c r="AX595" s="13" t="s">
        <v>74</v>
      </c>
      <c r="AY595" s="158" t="s">
        <v>187</v>
      </c>
    </row>
    <row r="596" spans="2:65" s="13" customFormat="1">
      <c r="B596" s="157"/>
      <c r="D596" s="151" t="s">
        <v>201</v>
      </c>
      <c r="E596" s="158" t="s">
        <v>19</v>
      </c>
      <c r="F596" s="159" t="s">
        <v>1466</v>
      </c>
      <c r="H596" s="160">
        <v>5.5</v>
      </c>
      <c r="I596" s="161"/>
      <c r="L596" s="157"/>
      <c r="M596" s="162"/>
      <c r="T596" s="163"/>
      <c r="AT596" s="158" t="s">
        <v>201</v>
      </c>
      <c r="AU596" s="158" t="s">
        <v>87</v>
      </c>
      <c r="AV596" s="13" t="s">
        <v>87</v>
      </c>
      <c r="AW596" s="13" t="s">
        <v>33</v>
      </c>
      <c r="AX596" s="13" t="s">
        <v>74</v>
      </c>
      <c r="AY596" s="158" t="s">
        <v>187</v>
      </c>
    </row>
    <row r="597" spans="2:65" s="14" customFormat="1">
      <c r="B597" s="164"/>
      <c r="D597" s="151" t="s">
        <v>201</v>
      </c>
      <c r="E597" s="165" t="s">
        <v>19</v>
      </c>
      <c r="F597" s="166" t="s">
        <v>204</v>
      </c>
      <c r="H597" s="167">
        <v>28.425000000000001</v>
      </c>
      <c r="I597" s="168"/>
      <c r="L597" s="164"/>
      <c r="M597" s="169"/>
      <c r="T597" s="170"/>
      <c r="AT597" s="165" t="s">
        <v>201</v>
      </c>
      <c r="AU597" s="165" t="s">
        <v>87</v>
      </c>
      <c r="AV597" s="14" t="s">
        <v>96</v>
      </c>
      <c r="AW597" s="14" t="s">
        <v>33</v>
      </c>
      <c r="AX597" s="14" t="s">
        <v>74</v>
      </c>
      <c r="AY597" s="165" t="s">
        <v>187</v>
      </c>
    </row>
    <row r="598" spans="2:65" s="15" customFormat="1">
      <c r="B598" s="171"/>
      <c r="D598" s="151" t="s">
        <v>201</v>
      </c>
      <c r="E598" s="172" t="s">
        <v>1032</v>
      </c>
      <c r="F598" s="173" t="s">
        <v>207</v>
      </c>
      <c r="H598" s="174">
        <v>583.03</v>
      </c>
      <c r="I598" s="175"/>
      <c r="L598" s="171"/>
      <c r="M598" s="176"/>
      <c r="T598" s="177"/>
      <c r="AT598" s="172" t="s">
        <v>201</v>
      </c>
      <c r="AU598" s="172" t="s">
        <v>87</v>
      </c>
      <c r="AV598" s="15" t="s">
        <v>193</v>
      </c>
      <c r="AW598" s="15" t="s">
        <v>33</v>
      </c>
      <c r="AX598" s="15" t="s">
        <v>81</v>
      </c>
      <c r="AY598" s="172" t="s">
        <v>187</v>
      </c>
    </row>
    <row r="599" spans="2:65" s="1" customFormat="1" ht="37.950000000000003" customHeight="1">
      <c r="B599" s="33"/>
      <c r="C599" s="133" t="s">
        <v>600</v>
      </c>
      <c r="D599" s="133" t="s">
        <v>189</v>
      </c>
      <c r="E599" s="134" t="s">
        <v>1467</v>
      </c>
      <c r="F599" s="135" t="s">
        <v>1468</v>
      </c>
      <c r="G599" s="136" t="s">
        <v>384</v>
      </c>
      <c r="H599" s="137">
        <v>1000</v>
      </c>
      <c r="I599" s="138"/>
      <c r="J599" s="139">
        <f>ROUND(I599*H599,2)</f>
        <v>0</v>
      </c>
      <c r="K599" s="135" t="s">
        <v>197</v>
      </c>
      <c r="L599" s="33"/>
      <c r="M599" s="140" t="s">
        <v>19</v>
      </c>
      <c r="N599" s="141" t="s">
        <v>46</v>
      </c>
      <c r="P599" s="142">
        <f>O599*H599</f>
        <v>0</v>
      </c>
      <c r="Q599" s="142">
        <v>0</v>
      </c>
      <c r="R599" s="142">
        <f>Q599*H599</f>
        <v>0</v>
      </c>
      <c r="S599" s="142">
        <v>1.0000000000000001E-5</v>
      </c>
      <c r="T599" s="143">
        <f>S599*H599</f>
        <v>0.01</v>
      </c>
      <c r="AR599" s="144" t="s">
        <v>193</v>
      </c>
      <c r="AT599" s="144" t="s">
        <v>189</v>
      </c>
      <c r="AU599" s="144" t="s">
        <v>87</v>
      </c>
      <c r="AY599" s="18" t="s">
        <v>187</v>
      </c>
      <c r="BE599" s="145">
        <f>IF(N599="základní",J599,0)</f>
        <v>0</v>
      </c>
      <c r="BF599" s="145">
        <f>IF(N599="snížená",J599,0)</f>
        <v>0</v>
      </c>
      <c r="BG599" s="145">
        <f>IF(N599="zákl. přenesená",J599,0)</f>
        <v>0</v>
      </c>
      <c r="BH599" s="145">
        <f>IF(N599="sníž. přenesená",J599,0)</f>
        <v>0</v>
      </c>
      <c r="BI599" s="145">
        <f>IF(N599="nulová",J599,0)</f>
        <v>0</v>
      </c>
      <c r="BJ599" s="18" t="s">
        <v>87</v>
      </c>
      <c r="BK599" s="145">
        <f>ROUND(I599*H599,2)</f>
        <v>0</v>
      </c>
      <c r="BL599" s="18" t="s">
        <v>193</v>
      </c>
      <c r="BM599" s="144" t="s">
        <v>1469</v>
      </c>
    </row>
    <row r="600" spans="2:65" s="1" customFormat="1">
      <c r="B600" s="33"/>
      <c r="D600" s="146" t="s">
        <v>199</v>
      </c>
      <c r="F600" s="147" t="s">
        <v>1470</v>
      </c>
      <c r="I600" s="148"/>
      <c r="L600" s="33"/>
      <c r="M600" s="149"/>
      <c r="T600" s="52"/>
      <c r="AT600" s="18" t="s">
        <v>199</v>
      </c>
      <c r="AU600" s="18" t="s">
        <v>87</v>
      </c>
    </row>
    <row r="601" spans="2:65" s="1" customFormat="1" ht="24.15" customHeight="1">
      <c r="B601" s="33"/>
      <c r="C601" s="133" t="s">
        <v>607</v>
      </c>
      <c r="D601" s="133" t="s">
        <v>189</v>
      </c>
      <c r="E601" s="134" t="s">
        <v>1471</v>
      </c>
      <c r="F601" s="135" t="s">
        <v>1472</v>
      </c>
      <c r="G601" s="136" t="s">
        <v>384</v>
      </c>
      <c r="H601" s="137">
        <v>95.596000000000004</v>
      </c>
      <c r="I601" s="138"/>
      <c r="J601" s="139">
        <f>ROUND(I601*H601,2)</f>
        <v>0</v>
      </c>
      <c r="K601" s="135" t="s">
        <v>197</v>
      </c>
      <c r="L601" s="33"/>
      <c r="M601" s="140" t="s">
        <v>19</v>
      </c>
      <c r="N601" s="141" t="s">
        <v>46</v>
      </c>
      <c r="P601" s="142">
        <f>O601*H601</f>
        <v>0</v>
      </c>
      <c r="Q601" s="142">
        <v>1.5E-3</v>
      </c>
      <c r="R601" s="142">
        <f>Q601*H601</f>
        <v>0.14339400000000002</v>
      </c>
      <c r="S601" s="142">
        <v>0</v>
      </c>
      <c r="T601" s="143">
        <f>S601*H601</f>
        <v>0</v>
      </c>
      <c r="AR601" s="144" t="s">
        <v>193</v>
      </c>
      <c r="AT601" s="144" t="s">
        <v>189</v>
      </c>
      <c r="AU601" s="144" t="s">
        <v>87</v>
      </c>
      <c r="AY601" s="18" t="s">
        <v>187</v>
      </c>
      <c r="BE601" s="145">
        <f>IF(N601="základní",J601,0)</f>
        <v>0</v>
      </c>
      <c r="BF601" s="145">
        <f>IF(N601="snížená",J601,0)</f>
        <v>0</v>
      </c>
      <c r="BG601" s="145">
        <f>IF(N601="zákl. přenesená",J601,0)</f>
        <v>0</v>
      </c>
      <c r="BH601" s="145">
        <f>IF(N601="sníž. přenesená",J601,0)</f>
        <v>0</v>
      </c>
      <c r="BI601" s="145">
        <f>IF(N601="nulová",J601,0)</f>
        <v>0</v>
      </c>
      <c r="BJ601" s="18" t="s">
        <v>87</v>
      </c>
      <c r="BK601" s="145">
        <f>ROUND(I601*H601,2)</f>
        <v>0</v>
      </c>
      <c r="BL601" s="18" t="s">
        <v>193</v>
      </c>
      <c r="BM601" s="144" t="s">
        <v>1473</v>
      </c>
    </row>
    <row r="602" spans="2:65" s="1" customFormat="1">
      <c r="B602" s="33"/>
      <c r="D602" s="146" t="s">
        <v>199</v>
      </c>
      <c r="F602" s="147" t="s">
        <v>1474</v>
      </c>
      <c r="I602" s="148"/>
      <c r="L602" s="33"/>
      <c r="M602" s="149"/>
      <c r="T602" s="52"/>
      <c r="AT602" s="18" t="s">
        <v>199</v>
      </c>
      <c r="AU602" s="18" t="s">
        <v>87</v>
      </c>
    </row>
    <row r="603" spans="2:65" s="12" customFormat="1">
      <c r="B603" s="150"/>
      <c r="D603" s="151" t="s">
        <v>201</v>
      </c>
      <c r="E603" s="152" t="s">
        <v>19</v>
      </c>
      <c r="F603" s="153" t="s">
        <v>251</v>
      </c>
      <c r="H603" s="152" t="s">
        <v>19</v>
      </c>
      <c r="I603" s="154"/>
      <c r="L603" s="150"/>
      <c r="M603" s="155"/>
      <c r="T603" s="156"/>
      <c r="AT603" s="152" t="s">
        <v>201</v>
      </c>
      <c r="AU603" s="152" t="s">
        <v>87</v>
      </c>
      <c r="AV603" s="12" t="s">
        <v>81</v>
      </c>
      <c r="AW603" s="12" t="s">
        <v>33</v>
      </c>
      <c r="AX603" s="12" t="s">
        <v>74</v>
      </c>
      <c r="AY603" s="152" t="s">
        <v>187</v>
      </c>
    </row>
    <row r="604" spans="2:65" s="13" customFormat="1">
      <c r="B604" s="157"/>
      <c r="D604" s="151" t="s">
        <v>201</v>
      </c>
      <c r="E604" s="158" t="s">
        <v>19</v>
      </c>
      <c r="F604" s="159" t="s">
        <v>1475</v>
      </c>
      <c r="H604" s="160">
        <v>16.02</v>
      </c>
      <c r="I604" s="161"/>
      <c r="L604" s="157"/>
      <c r="M604" s="162"/>
      <c r="T604" s="163"/>
      <c r="AT604" s="158" t="s">
        <v>201</v>
      </c>
      <c r="AU604" s="158" t="s">
        <v>87</v>
      </c>
      <c r="AV604" s="13" t="s">
        <v>87</v>
      </c>
      <c r="AW604" s="13" t="s">
        <v>33</v>
      </c>
      <c r="AX604" s="13" t="s">
        <v>74</v>
      </c>
      <c r="AY604" s="158" t="s">
        <v>187</v>
      </c>
    </row>
    <row r="605" spans="2:65" s="13" customFormat="1">
      <c r="B605" s="157"/>
      <c r="D605" s="151" t="s">
        <v>201</v>
      </c>
      <c r="E605" s="158" t="s">
        <v>19</v>
      </c>
      <c r="F605" s="159" t="s">
        <v>1476</v>
      </c>
      <c r="H605" s="160">
        <v>15.92</v>
      </c>
      <c r="I605" s="161"/>
      <c r="L605" s="157"/>
      <c r="M605" s="162"/>
      <c r="T605" s="163"/>
      <c r="AT605" s="158" t="s">
        <v>201</v>
      </c>
      <c r="AU605" s="158" t="s">
        <v>87</v>
      </c>
      <c r="AV605" s="13" t="s">
        <v>87</v>
      </c>
      <c r="AW605" s="13" t="s">
        <v>33</v>
      </c>
      <c r="AX605" s="13" t="s">
        <v>74</v>
      </c>
      <c r="AY605" s="158" t="s">
        <v>187</v>
      </c>
    </row>
    <row r="606" spans="2:65" s="13" customFormat="1">
      <c r="B606" s="157"/>
      <c r="D606" s="151" t="s">
        <v>201</v>
      </c>
      <c r="E606" s="158" t="s">
        <v>19</v>
      </c>
      <c r="F606" s="159" t="s">
        <v>1477</v>
      </c>
      <c r="H606" s="160">
        <v>11.295999999999999</v>
      </c>
      <c r="I606" s="161"/>
      <c r="L606" s="157"/>
      <c r="M606" s="162"/>
      <c r="T606" s="163"/>
      <c r="AT606" s="158" t="s">
        <v>201</v>
      </c>
      <c r="AU606" s="158" t="s">
        <v>87</v>
      </c>
      <c r="AV606" s="13" t="s">
        <v>87</v>
      </c>
      <c r="AW606" s="13" t="s">
        <v>33</v>
      </c>
      <c r="AX606" s="13" t="s">
        <v>74</v>
      </c>
      <c r="AY606" s="158" t="s">
        <v>187</v>
      </c>
    </row>
    <row r="607" spans="2:65" s="13" customFormat="1">
      <c r="B607" s="157"/>
      <c r="D607" s="151" t="s">
        <v>201</v>
      </c>
      <c r="E607" s="158" t="s">
        <v>19</v>
      </c>
      <c r="F607" s="159" t="s">
        <v>1478</v>
      </c>
      <c r="H607" s="160">
        <v>3.54</v>
      </c>
      <c r="I607" s="161"/>
      <c r="L607" s="157"/>
      <c r="M607" s="162"/>
      <c r="T607" s="163"/>
      <c r="AT607" s="158" t="s">
        <v>201</v>
      </c>
      <c r="AU607" s="158" t="s">
        <v>87</v>
      </c>
      <c r="AV607" s="13" t="s">
        <v>87</v>
      </c>
      <c r="AW607" s="13" t="s">
        <v>33</v>
      </c>
      <c r="AX607" s="13" t="s">
        <v>74</v>
      </c>
      <c r="AY607" s="158" t="s">
        <v>187</v>
      </c>
    </row>
    <row r="608" spans="2:65" s="13" customFormat="1">
      <c r="B608" s="157"/>
      <c r="D608" s="151" t="s">
        <v>201</v>
      </c>
      <c r="E608" s="158" t="s">
        <v>19</v>
      </c>
      <c r="F608" s="159" t="s">
        <v>1479</v>
      </c>
      <c r="H608" s="160">
        <v>4.21</v>
      </c>
      <c r="I608" s="161"/>
      <c r="L608" s="157"/>
      <c r="M608" s="162"/>
      <c r="T608" s="163"/>
      <c r="AT608" s="158" t="s">
        <v>201</v>
      </c>
      <c r="AU608" s="158" t="s">
        <v>87</v>
      </c>
      <c r="AV608" s="13" t="s">
        <v>87</v>
      </c>
      <c r="AW608" s="13" t="s">
        <v>33</v>
      </c>
      <c r="AX608" s="13" t="s">
        <v>74</v>
      </c>
      <c r="AY608" s="158" t="s">
        <v>187</v>
      </c>
    </row>
    <row r="609" spans="2:65" s="13" customFormat="1">
      <c r="B609" s="157"/>
      <c r="D609" s="151" t="s">
        <v>201</v>
      </c>
      <c r="E609" s="158" t="s">
        <v>19</v>
      </c>
      <c r="F609" s="159" t="s">
        <v>1480</v>
      </c>
      <c r="H609" s="160">
        <v>2.4649999999999999</v>
      </c>
      <c r="I609" s="161"/>
      <c r="L609" s="157"/>
      <c r="M609" s="162"/>
      <c r="T609" s="163"/>
      <c r="AT609" s="158" t="s">
        <v>201</v>
      </c>
      <c r="AU609" s="158" t="s">
        <v>87</v>
      </c>
      <c r="AV609" s="13" t="s">
        <v>87</v>
      </c>
      <c r="AW609" s="13" t="s">
        <v>33</v>
      </c>
      <c r="AX609" s="13" t="s">
        <v>74</v>
      </c>
      <c r="AY609" s="158" t="s">
        <v>187</v>
      </c>
    </row>
    <row r="610" spans="2:65" s="13" customFormat="1">
      <c r="B610" s="157"/>
      <c r="D610" s="151" t="s">
        <v>201</v>
      </c>
      <c r="E610" s="158" t="s">
        <v>19</v>
      </c>
      <c r="F610" s="159" t="s">
        <v>1481</v>
      </c>
      <c r="H610" s="160">
        <v>10.06</v>
      </c>
      <c r="I610" s="161"/>
      <c r="L610" s="157"/>
      <c r="M610" s="162"/>
      <c r="T610" s="163"/>
      <c r="AT610" s="158" t="s">
        <v>201</v>
      </c>
      <c r="AU610" s="158" t="s">
        <v>87</v>
      </c>
      <c r="AV610" s="13" t="s">
        <v>87</v>
      </c>
      <c r="AW610" s="13" t="s">
        <v>33</v>
      </c>
      <c r="AX610" s="13" t="s">
        <v>74</v>
      </c>
      <c r="AY610" s="158" t="s">
        <v>187</v>
      </c>
    </row>
    <row r="611" spans="2:65" s="13" customFormat="1">
      <c r="B611" s="157"/>
      <c r="D611" s="151" t="s">
        <v>201</v>
      </c>
      <c r="E611" s="158" t="s">
        <v>19</v>
      </c>
      <c r="F611" s="159" t="s">
        <v>1482</v>
      </c>
      <c r="H611" s="160">
        <v>5.5350000000000001</v>
      </c>
      <c r="I611" s="161"/>
      <c r="L611" s="157"/>
      <c r="M611" s="162"/>
      <c r="T611" s="163"/>
      <c r="AT611" s="158" t="s">
        <v>201</v>
      </c>
      <c r="AU611" s="158" t="s">
        <v>87</v>
      </c>
      <c r="AV611" s="13" t="s">
        <v>87</v>
      </c>
      <c r="AW611" s="13" t="s">
        <v>33</v>
      </c>
      <c r="AX611" s="13" t="s">
        <v>74</v>
      </c>
      <c r="AY611" s="158" t="s">
        <v>187</v>
      </c>
    </row>
    <row r="612" spans="2:65" s="13" customFormat="1">
      <c r="B612" s="157"/>
      <c r="D612" s="151" t="s">
        <v>201</v>
      </c>
      <c r="E612" s="158" t="s">
        <v>19</v>
      </c>
      <c r="F612" s="159" t="s">
        <v>1483</v>
      </c>
      <c r="H612" s="160">
        <v>3.86</v>
      </c>
      <c r="I612" s="161"/>
      <c r="L612" s="157"/>
      <c r="M612" s="162"/>
      <c r="T612" s="163"/>
      <c r="AT612" s="158" t="s">
        <v>201</v>
      </c>
      <c r="AU612" s="158" t="s">
        <v>87</v>
      </c>
      <c r="AV612" s="13" t="s">
        <v>87</v>
      </c>
      <c r="AW612" s="13" t="s">
        <v>33</v>
      </c>
      <c r="AX612" s="13" t="s">
        <v>74</v>
      </c>
      <c r="AY612" s="158" t="s">
        <v>187</v>
      </c>
    </row>
    <row r="613" spans="2:65" s="14" customFormat="1">
      <c r="B613" s="164"/>
      <c r="D613" s="151" t="s">
        <v>201</v>
      </c>
      <c r="E613" s="165" t="s">
        <v>19</v>
      </c>
      <c r="F613" s="166" t="s">
        <v>1441</v>
      </c>
      <c r="H613" s="167">
        <v>72.906000000000006</v>
      </c>
      <c r="I613" s="168"/>
      <c r="L613" s="164"/>
      <c r="M613" s="169"/>
      <c r="T613" s="170"/>
      <c r="AT613" s="165" t="s">
        <v>201</v>
      </c>
      <c r="AU613" s="165" t="s">
        <v>87</v>
      </c>
      <c r="AV613" s="14" t="s">
        <v>96</v>
      </c>
      <c r="AW613" s="14" t="s">
        <v>33</v>
      </c>
      <c r="AX613" s="14" t="s">
        <v>74</v>
      </c>
      <c r="AY613" s="165" t="s">
        <v>187</v>
      </c>
    </row>
    <row r="614" spans="2:65" s="13" customFormat="1">
      <c r="B614" s="157"/>
      <c r="D614" s="151" t="s">
        <v>201</v>
      </c>
      <c r="E614" s="158" t="s">
        <v>19</v>
      </c>
      <c r="F614" s="159" t="s">
        <v>1484</v>
      </c>
      <c r="H614" s="160">
        <v>5.0999999999999996</v>
      </c>
      <c r="I614" s="161"/>
      <c r="L614" s="157"/>
      <c r="M614" s="162"/>
      <c r="T614" s="163"/>
      <c r="AT614" s="158" t="s">
        <v>201</v>
      </c>
      <c r="AU614" s="158" t="s">
        <v>87</v>
      </c>
      <c r="AV614" s="13" t="s">
        <v>87</v>
      </c>
      <c r="AW614" s="13" t="s">
        <v>33</v>
      </c>
      <c r="AX614" s="13" t="s">
        <v>74</v>
      </c>
      <c r="AY614" s="158" t="s">
        <v>187</v>
      </c>
    </row>
    <row r="615" spans="2:65" s="13" customFormat="1">
      <c r="B615" s="157"/>
      <c r="D615" s="151" t="s">
        <v>201</v>
      </c>
      <c r="E615" s="158" t="s">
        <v>19</v>
      </c>
      <c r="F615" s="159" t="s">
        <v>1485</v>
      </c>
      <c r="H615" s="160">
        <v>5.0999999999999996</v>
      </c>
      <c r="I615" s="161"/>
      <c r="L615" s="157"/>
      <c r="M615" s="162"/>
      <c r="T615" s="163"/>
      <c r="AT615" s="158" t="s">
        <v>201</v>
      </c>
      <c r="AU615" s="158" t="s">
        <v>87</v>
      </c>
      <c r="AV615" s="13" t="s">
        <v>87</v>
      </c>
      <c r="AW615" s="13" t="s">
        <v>33</v>
      </c>
      <c r="AX615" s="13" t="s">
        <v>74</v>
      </c>
      <c r="AY615" s="158" t="s">
        <v>187</v>
      </c>
    </row>
    <row r="616" spans="2:65" s="13" customFormat="1">
      <c r="B616" s="157"/>
      <c r="D616" s="151" t="s">
        <v>201</v>
      </c>
      <c r="E616" s="158" t="s">
        <v>19</v>
      </c>
      <c r="F616" s="159" t="s">
        <v>1486</v>
      </c>
      <c r="H616" s="160">
        <v>5.88</v>
      </c>
      <c r="I616" s="161"/>
      <c r="L616" s="157"/>
      <c r="M616" s="162"/>
      <c r="T616" s="163"/>
      <c r="AT616" s="158" t="s">
        <v>201</v>
      </c>
      <c r="AU616" s="158" t="s">
        <v>87</v>
      </c>
      <c r="AV616" s="13" t="s">
        <v>87</v>
      </c>
      <c r="AW616" s="13" t="s">
        <v>33</v>
      </c>
      <c r="AX616" s="13" t="s">
        <v>74</v>
      </c>
      <c r="AY616" s="158" t="s">
        <v>187</v>
      </c>
    </row>
    <row r="617" spans="2:65" s="13" customFormat="1">
      <c r="B617" s="157"/>
      <c r="D617" s="151" t="s">
        <v>201</v>
      </c>
      <c r="E617" s="158" t="s">
        <v>19</v>
      </c>
      <c r="F617" s="159" t="s">
        <v>1487</v>
      </c>
      <c r="H617" s="160">
        <v>6.61</v>
      </c>
      <c r="I617" s="161"/>
      <c r="L617" s="157"/>
      <c r="M617" s="162"/>
      <c r="T617" s="163"/>
      <c r="AT617" s="158" t="s">
        <v>201</v>
      </c>
      <c r="AU617" s="158" t="s">
        <v>87</v>
      </c>
      <c r="AV617" s="13" t="s">
        <v>87</v>
      </c>
      <c r="AW617" s="13" t="s">
        <v>33</v>
      </c>
      <c r="AX617" s="13" t="s">
        <v>74</v>
      </c>
      <c r="AY617" s="158" t="s">
        <v>187</v>
      </c>
    </row>
    <row r="618" spans="2:65" s="14" customFormat="1">
      <c r="B618" s="164"/>
      <c r="D618" s="151" t="s">
        <v>201</v>
      </c>
      <c r="E618" s="165" t="s">
        <v>19</v>
      </c>
      <c r="F618" s="166" t="s">
        <v>1446</v>
      </c>
      <c r="H618" s="167">
        <v>22.69</v>
      </c>
      <c r="I618" s="168"/>
      <c r="L618" s="164"/>
      <c r="M618" s="169"/>
      <c r="T618" s="170"/>
      <c r="AT618" s="165" t="s">
        <v>201</v>
      </c>
      <c r="AU618" s="165" t="s">
        <v>87</v>
      </c>
      <c r="AV618" s="14" t="s">
        <v>96</v>
      </c>
      <c r="AW618" s="14" t="s">
        <v>33</v>
      </c>
      <c r="AX618" s="14" t="s">
        <v>74</v>
      </c>
      <c r="AY618" s="165" t="s">
        <v>187</v>
      </c>
    </row>
    <row r="619" spans="2:65" s="15" customFormat="1">
      <c r="B619" s="171"/>
      <c r="D619" s="151" t="s">
        <v>201</v>
      </c>
      <c r="E619" s="172" t="s">
        <v>19</v>
      </c>
      <c r="F619" s="173" t="s">
        <v>207</v>
      </c>
      <c r="H619" s="174">
        <v>95.596000000000004</v>
      </c>
      <c r="I619" s="175"/>
      <c r="L619" s="171"/>
      <c r="M619" s="176"/>
      <c r="T619" s="177"/>
      <c r="AT619" s="172" t="s">
        <v>201</v>
      </c>
      <c r="AU619" s="172" t="s">
        <v>87</v>
      </c>
      <c r="AV619" s="15" t="s">
        <v>193</v>
      </c>
      <c r="AW619" s="15" t="s">
        <v>33</v>
      </c>
      <c r="AX619" s="15" t="s">
        <v>81</v>
      </c>
      <c r="AY619" s="172" t="s">
        <v>187</v>
      </c>
    </row>
    <row r="620" spans="2:65" s="1" customFormat="1" ht="37.950000000000003" customHeight="1">
      <c r="B620" s="33"/>
      <c r="C620" s="133" t="s">
        <v>613</v>
      </c>
      <c r="D620" s="133" t="s">
        <v>189</v>
      </c>
      <c r="E620" s="134" t="s">
        <v>1488</v>
      </c>
      <c r="F620" s="135" t="s">
        <v>1489</v>
      </c>
      <c r="G620" s="136" t="s">
        <v>138</v>
      </c>
      <c r="H620" s="137">
        <v>71.5</v>
      </c>
      <c r="I620" s="138"/>
      <c r="J620" s="139">
        <f>ROUND(I620*H620,2)</f>
        <v>0</v>
      </c>
      <c r="K620" s="135" t="s">
        <v>197</v>
      </c>
      <c r="L620" s="33"/>
      <c r="M620" s="140" t="s">
        <v>19</v>
      </c>
      <c r="N620" s="141" t="s">
        <v>46</v>
      </c>
      <c r="P620" s="142">
        <f>O620*H620</f>
        <v>0</v>
      </c>
      <c r="Q620" s="142">
        <v>2.6439399999999998E-2</v>
      </c>
      <c r="R620" s="142">
        <f>Q620*H620</f>
        <v>1.8904170999999999</v>
      </c>
      <c r="S620" s="142">
        <v>2.5999999999999999E-2</v>
      </c>
      <c r="T620" s="143">
        <f>S620*H620</f>
        <v>1.859</v>
      </c>
      <c r="AR620" s="144" t="s">
        <v>193</v>
      </c>
      <c r="AT620" s="144" t="s">
        <v>189</v>
      </c>
      <c r="AU620" s="144" t="s">
        <v>87</v>
      </c>
      <c r="AY620" s="18" t="s">
        <v>187</v>
      </c>
      <c r="BE620" s="145">
        <f>IF(N620="základní",J620,0)</f>
        <v>0</v>
      </c>
      <c r="BF620" s="145">
        <f>IF(N620="snížená",J620,0)</f>
        <v>0</v>
      </c>
      <c r="BG620" s="145">
        <f>IF(N620="zákl. přenesená",J620,0)</f>
        <v>0</v>
      </c>
      <c r="BH620" s="145">
        <f>IF(N620="sníž. přenesená",J620,0)</f>
        <v>0</v>
      </c>
      <c r="BI620" s="145">
        <f>IF(N620="nulová",J620,0)</f>
        <v>0</v>
      </c>
      <c r="BJ620" s="18" t="s">
        <v>87</v>
      </c>
      <c r="BK620" s="145">
        <f>ROUND(I620*H620,2)</f>
        <v>0</v>
      </c>
      <c r="BL620" s="18" t="s">
        <v>193</v>
      </c>
      <c r="BM620" s="144" t="s">
        <v>1490</v>
      </c>
    </row>
    <row r="621" spans="2:65" s="1" customFormat="1">
      <c r="B621" s="33"/>
      <c r="D621" s="146" t="s">
        <v>199</v>
      </c>
      <c r="F621" s="147" t="s">
        <v>1491</v>
      </c>
      <c r="I621" s="148"/>
      <c r="L621" s="33"/>
      <c r="M621" s="149"/>
      <c r="T621" s="52"/>
      <c r="AT621" s="18" t="s">
        <v>199</v>
      </c>
      <c r="AU621" s="18" t="s">
        <v>87</v>
      </c>
    </row>
    <row r="622" spans="2:65" s="12" customFormat="1">
      <c r="B622" s="150"/>
      <c r="D622" s="151" t="s">
        <v>201</v>
      </c>
      <c r="E622" s="152" t="s">
        <v>19</v>
      </c>
      <c r="F622" s="153" t="s">
        <v>251</v>
      </c>
      <c r="H622" s="152" t="s">
        <v>19</v>
      </c>
      <c r="I622" s="154"/>
      <c r="L622" s="150"/>
      <c r="M622" s="155"/>
      <c r="T622" s="156"/>
      <c r="AT622" s="152" t="s">
        <v>201</v>
      </c>
      <c r="AU622" s="152" t="s">
        <v>87</v>
      </c>
      <c r="AV622" s="12" t="s">
        <v>81</v>
      </c>
      <c r="AW622" s="12" t="s">
        <v>33</v>
      </c>
      <c r="AX622" s="12" t="s">
        <v>74</v>
      </c>
      <c r="AY622" s="152" t="s">
        <v>187</v>
      </c>
    </row>
    <row r="623" spans="2:65" s="12" customFormat="1">
      <c r="B623" s="150"/>
      <c r="D623" s="151" t="s">
        <v>201</v>
      </c>
      <c r="E623" s="152" t="s">
        <v>19</v>
      </c>
      <c r="F623" s="153" t="s">
        <v>1492</v>
      </c>
      <c r="H623" s="152" t="s">
        <v>19</v>
      </c>
      <c r="I623" s="154"/>
      <c r="L623" s="150"/>
      <c r="M623" s="155"/>
      <c r="T623" s="156"/>
      <c r="AT623" s="152" t="s">
        <v>201</v>
      </c>
      <c r="AU623" s="152" t="s">
        <v>87</v>
      </c>
      <c r="AV623" s="12" t="s">
        <v>81</v>
      </c>
      <c r="AW623" s="12" t="s">
        <v>33</v>
      </c>
      <c r="AX623" s="12" t="s">
        <v>74</v>
      </c>
      <c r="AY623" s="152" t="s">
        <v>187</v>
      </c>
    </row>
    <row r="624" spans="2:65" s="13" customFormat="1">
      <c r="B624" s="157"/>
      <c r="D624" s="151" t="s">
        <v>201</v>
      </c>
      <c r="E624" s="158" t="s">
        <v>19</v>
      </c>
      <c r="F624" s="159" t="s">
        <v>1493</v>
      </c>
      <c r="H624" s="160">
        <v>11.8</v>
      </c>
      <c r="I624" s="161"/>
      <c r="L624" s="157"/>
      <c r="M624" s="162"/>
      <c r="T624" s="163"/>
      <c r="AT624" s="158" t="s">
        <v>201</v>
      </c>
      <c r="AU624" s="158" t="s">
        <v>87</v>
      </c>
      <c r="AV624" s="13" t="s">
        <v>87</v>
      </c>
      <c r="AW624" s="13" t="s">
        <v>33</v>
      </c>
      <c r="AX624" s="13" t="s">
        <v>74</v>
      </c>
      <c r="AY624" s="158" t="s">
        <v>187</v>
      </c>
    </row>
    <row r="625" spans="2:65" s="13" customFormat="1">
      <c r="B625" s="157"/>
      <c r="D625" s="151" t="s">
        <v>201</v>
      </c>
      <c r="E625" s="158" t="s">
        <v>19</v>
      </c>
      <c r="F625" s="159" t="s">
        <v>1402</v>
      </c>
      <c r="H625" s="160">
        <v>16.100000000000001</v>
      </c>
      <c r="I625" s="161"/>
      <c r="L625" s="157"/>
      <c r="M625" s="162"/>
      <c r="T625" s="163"/>
      <c r="AT625" s="158" t="s">
        <v>201</v>
      </c>
      <c r="AU625" s="158" t="s">
        <v>87</v>
      </c>
      <c r="AV625" s="13" t="s">
        <v>87</v>
      </c>
      <c r="AW625" s="13" t="s">
        <v>33</v>
      </c>
      <c r="AX625" s="13" t="s">
        <v>74</v>
      </c>
      <c r="AY625" s="158" t="s">
        <v>187</v>
      </c>
    </row>
    <row r="626" spans="2:65" s="13" customFormat="1">
      <c r="B626" s="157"/>
      <c r="D626" s="151" t="s">
        <v>201</v>
      </c>
      <c r="E626" s="158" t="s">
        <v>19</v>
      </c>
      <c r="F626" s="159" t="s">
        <v>1403</v>
      </c>
      <c r="H626" s="160">
        <v>7.5</v>
      </c>
      <c r="I626" s="161"/>
      <c r="L626" s="157"/>
      <c r="M626" s="162"/>
      <c r="T626" s="163"/>
      <c r="AT626" s="158" t="s">
        <v>201</v>
      </c>
      <c r="AU626" s="158" t="s">
        <v>87</v>
      </c>
      <c r="AV626" s="13" t="s">
        <v>87</v>
      </c>
      <c r="AW626" s="13" t="s">
        <v>33</v>
      </c>
      <c r="AX626" s="13" t="s">
        <v>74</v>
      </c>
      <c r="AY626" s="158" t="s">
        <v>187</v>
      </c>
    </row>
    <row r="627" spans="2:65" s="13" customFormat="1">
      <c r="B627" s="157"/>
      <c r="D627" s="151" t="s">
        <v>201</v>
      </c>
      <c r="E627" s="158" t="s">
        <v>19</v>
      </c>
      <c r="F627" s="159" t="s">
        <v>1404</v>
      </c>
      <c r="H627" s="160">
        <v>5.5</v>
      </c>
      <c r="I627" s="161"/>
      <c r="L627" s="157"/>
      <c r="M627" s="162"/>
      <c r="T627" s="163"/>
      <c r="AT627" s="158" t="s">
        <v>201</v>
      </c>
      <c r="AU627" s="158" t="s">
        <v>87</v>
      </c>
      <c r="AV627" s="13" t="s">
        <v>87</v>
      </c>
      <c r="AW627" s="13" t="s">
        <v>33</v>
      </c>
      <c r="AX627" s="13" t="s">
        <v>74</v>
      </c>
      <c r="AY627" s="158" t="s">
        <v>187</v>
      </c>
    </row>
    <row r="628" spans="2:65" s="13" customFormat="1">
      <c r="B628" s="157"/>
      <c r="D628" s="151" t="s">
        <v>201</v>
      </c>
      <c r="E628" s="158" t="s">
        <v>19</v>
      </c>
      <c r="F628" s="159" t="s">
        <v>1405</v>
      </c>
      <c r="H628" s="160">
        <v>18</v>
      </c>
      <c r="I628" s="161"/>
      <c r="L628" s="157"/>
      <c r="M628" s="162"/>
      <c r="T628" s="163"/>
      <c r="AT628" s="158" t="s">
        <v>201</v>
      </c>
      <c r="AU628" s="158" t="s">
        <v>87</v>
      </c>
      <c r="AV628" s="13" t="s">
        <v>87</v>
      </c>
      <c r="AW628" s="13" t="s">
        <v>33</v>
      </c>
      <c r="AX628" s="13" t="s">
        <v>74</v>
      </c>
      <c r="AY628" s="158" t="s">
        <v>187</v>
      </c>
    </row>
    <row r="629" spans="2:65" s="13" customFormat="1">
      <c r="B629" s="157"/>
      <c r="D629" s="151" t="s">
        <v>201</v>
      </c>
      <c r="E629" s="158" t="s">
        <v>19</v>
      </c>
      <c r="F629" s="159" t="s">
        <v>1406</v>
      </c>
      <c r="H629" s="160">
        <v>9.3000000000000007</v>
      </c>
      <c r="I629" s="161"/>
      <c r="L629" s="157"/>
      <c r="M629" s="162"/>
      <c r="T629" s="163"/>
      <c r="AT629" s="158" t="s">
        <v>201</v>
      </c>
      <c r="AU629" s="158" t="s">
        <v>87</v>
      </c>
      <c r="AV629" s="13" t="s">
        <v>87</v>
      </c>
      <c r="AW629" s="13" t="s">
        <v>33</v>
      </c>
      <c r="AX629" s="13" t="s">
        <v>74</v>
      </c>
      <c r="AY629" s="158" t="s">
        <v>187</v>
      </c>
    </row>
    <row r="630" spans="2:65" s="13" customFormat="1">
      <c r="B630" s="157"/>
      <c r="D630" s="151" t="s">
        <v>201</v>
      </c>
      <c r="E630" s="158" t="s">
        <v>19</v>
      </c>
      <c r="F630" s="159" t="s">
        <v>1407</v>
      </c>
      <c r="H630" s="160">
        <v>3.3</v>
      </c>
      <c r="I630" s="161"/>
      <c r="L630" s="157"/>
      <c r="M630" s="162"/>
      <c r="T630" s="163"/>
      <c r="AT630" s="158" t="s">
        <v>201</v>
      </c>
      <c r="AU630" s="158" t="s">
        <v>87</v>
      </c>
      <c r="AV630" s="13" t="s">
        <v>87</v>
      </c>
      <c r="AW630" s="13" t="s">
        <v>33</v>
      </c>
      <c r="AX630" s="13" t="s">
        <v>74</v>
      </c>
      <c r="AY630" s="158" t="s">
        <v>187</v>
      </c>
    </row>
    <row r="631" spans="2:65" s="15" customFormat="1">
      <c r="B631" s="171"/>
      <c r="D631" s="151" t="s">
        <v>201</v>
      </c>
      <c r="E631" s="172" t="s">
        <v>19</v>
      </c>
      <c r="F631" s="173" t="s">
        <v>207</v>
      </c>
      <c r="H631" s="174">
        <v>71.5</v>
      </c>
      <c r="I631" s="175"/>
      <c r="L631" s="171"/>
      <c r="M631" s="176"/>
      <c r="T631" s="177"/>
      <c r="AT631" s="172" t="s">
        <v>201</v>
      </c>
      <c r="AU631" s="172" t="s">
        <v>87</v>
      </c>
      <c r="AV631" s="15" t="s">
        <v>193</v>
      </c>
      <c r="AW631" s="15" t="s">
        <v>33</v>
      </c>
      <c r="AX631" s="15" t="s">
        <v>81</v>
      </c>
      <c r="AY631" s="172" t="s">
        <v>187</v>
      </c>
    </row>
    <row r="632" spans="2:65" s="1" customFormat="1" ht="37.950000000000003" customHeight="1">
      <c r="B632" s="33"/>
      <c r="C632" s="133" t="s">
        <v>620</v>
      </c>
      <c r="D632" s="133" t="s">
        <v>189</v>
      </c>
      <c r="E632" s="134" t="s">
        <v>1494</v>
      </c>
      <c r="F632" s="135" t="s">
        <v>1495</v>
      </c>
      <c r="G632" s="136" t="s">
        <v>138</v>
      </c>
      <c r="H632" s="137">
        <v>71.5</v>
      </c>
      <c r="I632" s="138"/>
      <c r="J632" s="139">
        <f>ROUND(I632*H632,2)</f>
        <v>0</v>
      </c>
      <c r="K632" s="135" t="s">
        <v>197</v>
      </c>
      <c r="L632" s="33"/>
      <c r="M632" s="140" t="s">
        <v>19</v>
      </c>
      <c r="N632" s="141" t="s">
        <v>46</v>
      </c>
      <c r="P632" s="142">
        <f>O632*H632</f>
        <v>0</v>
      </c>
      <c r="Q632" s="142">
        <v>2.2000000000000001E-4</v>
      </c>
      <c r="R632" s="142">
        <f>Q632*H632</f>
        <v>1.5730000000000001E-2</v>
      </c>
      <c r="S632" s="142">
        <v>2.0000000000000001E-4</v>
      </c>
      <c r="T632" s="143">
        <f>S632*H632</f>
        <v>1.43E-2</v>
      </c>
      <c r="AR632" s="144" t="s">
        <v>193</v>
      </c>
      <c r="AT632" s="144" t="s">
        <v>189</v>
      </c>
      <c r="AU632" s="144" t="s">
        <v>87</v>
      </c>
      <c r="AY632" s="18" t="s">
        <v>187</v>
      </c>
      <c r="BE632" s="145">
        <f>IF(N632="základní",J632,0)</f>
        <v>0</v>
      </c>
      <c r="BF632" s="145">
        <f>IF(N632="snížená",J632,0)</f>
        <v>0</v>
      </c>
      <c r="BG632" s="145">
        <f>IF(N632="zákl. přenesená",J632,0)</f>
        <v>0</v>
      </c>
      <c r="BH632" s="145">
        <f>IF(N632="sníž. přenesená",J632,0)</f>
        <v>0</v>
      </c>
      <c r="BI632" s="145">
        <f>IF(N632="nulová",J632,0)</f>
        <v>0</v>
      </c>
      <c r="BJ632" s="18" t="s">
        <v>87</v>
      </c>
      <c r="BK632" s="145">
        <f>ROUND(I632*H632,2)</f>
        <v>0</v>
      </c>
      <c r="BL632" s="18" t="s">
        <v>193</v>
      </c>
      <c r="BM632" s="144" t="s">
        <v>1496</v>
      </c>
    </row>
    <row r="633" spans="2:65" s="1" customFormat="1">
      <c r="B633" s="33"/>
      <c r="D633" s="146" t="s">
        <v>199</v>
      </c>
      <c r="F633" s="147" t="s">
        <v>1497</v>
      </c>
      <c r="I633" s="148"/>
      <c r="L633" s="33"/>
      <c r="M633" s="149"/>
      <c r="T633" s="52"/>
      <c r="AT633" s="18" t="s">
        <v>199</v>
      </c>
      <c r="AU633" s="18" t="s">
        <v>87</v>
      </c>
    </row>
    <row r="634" spans="2:65" s="1" customFormat="1" ht="62.7" customHeight="1">
      <c r="B634" s="33"/>
      <c r="C634" s="133" t="s">
        <v>626</v>
      </c>
      <c r="D634" s="133" t="s">
        <v>189</v>
      </c>
      <c r="E634" s="134" t="s">
        <v>1498</v>
      </c>
      <c r="F634" s="135" t="s">
        <v>1499</v>
      </c>
      <c r="G634" s="136" t="s">
        <v>138</v>
      </c>
      <c r="H634" s="137">
        <v>136.19999999999999</v>
      </c>
      <c r="I634" s="138"/>
      <c r="J634" s="139">
        <f>ROUND(I634*H634,2)</f>
        <v>0</v>
      </c>
      <c r="K634" s="135" t="s">
        <v>197</v>
      </c>
      <c r="L634" s="33"/>
      <c r="M634" s="140" t="s">
        <v>19</v>
      </c>
      <c r="N634" s="141" t="s">
        <v>46</v>
      </c>
      <c r="P634" s="142">
        <f>O634*H634</f>
        <v>0</v>
      </c>
      <c r="Q634" s="142">
        <v>2.0999999999999999E-3</v>
      </c>
      <c r="R634" s="142">
        <f>Q634*H634</f>
        <v>0.28601999999999994</v>
      </c>
      <c r="S634" s="142">
        <v>0</v>
      </c>
      <c r="T634" s="143">
        <f>S634*H634</f>
        <v>0</v>
      </c>
      <c r="AR634" s="144" t="s">
        <v>193</v>
      </c>
      <c r="AT634" s="144" t="s">
        <v>189</v>
      </c>
      <c r="AU634" s="144" t="s">
        <v>87</v>
      </c>
      <c r="AY634" s="18" t="s">
        <v>187</v>
      </c>
      <c r="BE634" s="145">
        <f>IF(N634="základní",J634,0)</f>
        <v>0</v>
      </c>
      <c r="BF634" s="145">
        <f>IF(N634="snížená",J634,0)</f>
        <v>0</v>
      </c>
      <c r="BG634" s="145">
        <f>IF(N634="zákl. přenesená",J634,0)</f>
        <v>0</v>
      </c>
      <c r="BH634" s="145">
        <f>IF(N634="sníž. přenesená",J634,0)</f>
        <v>0</v>
      </c>
      <c r="BI634" s="145">
        <f>IF(N634="nulová",J634,0)</f>
        <v>0</v>
      </c>
      <c r="BJ634" s="18" t="s">
        <v>87</v>
      </c>
      <c r="BK634" s="145">
        <f>ROUND(I634*H634,2)</f>
        <v>0</v>
      </c>
      <c r="BL634" s="18" t="s">
        <v>193</v>
      </c>
      <c r="BM634" s="144" t="s">
        <v>1500</v>
      </c>
    </row>
    <row r="635" spans="2:65" s="1" customFormat="1">
      <c r="B635" s="33"/>
      <c r="D635" s="146" t="s">
        <v>199</v>
      </c>
      <c r="F635" s="147" t="s">
        <v>1501</v>
      </c>
      <c r="I635" s="148"/>
      <c r="L635" s="33"/>
      <c r="M635" s="149"/>
      <c r="T635" s="52"/>
      <c r="AT635" s="18" t="s">
        <v>199</v>
      </c>
      <c r="AU635" s="18" t="s">
        <v>87</v>
      </c>
    </row>
    <row r="636" spans="2:65" s="13" customFormat="1">
      <c r="B636" s="157"/>
      <c r="D636" s="151" t="s">
        <v>201</v>
      </c>
      <c r="E636" s="158" t="s">
        <v>19</v>
      </c>
      <c r="F636" s="159" t="s">
        <v>1043</v>
      </c>
      <c r="H636" s="160">
        <v>136.19999999999999</v>
      </c>
      <c r="I636" s="161"/>
      <c r="L636" s="157"/>
      <c r="M636" s="162"/>
      <c r="T636" s="163"/>
      <c r="AT636" s="158" t="s">
        <v>201</v>
      </c>
      <c r="AU636" s="158" t="s">
        <v>87</v>
      </c>
      <c r="AV636" s="13" t="s">
        <v>87</v>
      </c>
      <c r="AW636" s="13" t="s">
        <v>33</v>
      </c>
      <c r="AX636" s="13" t="s">
        <v>74</v>
      </c>
      <c r="AY636" s="158" t="s">
        <v>187</v>
      </c>
    </row>
    <row r="637" spans="2:65" s="15" customFormat="1">
      <c r="B637" s="171"/>
      <c r="D637" s="151" t="s">
        <v>201</v>
      </c>
      <c r="E637" s="172" t="s">
        <v>19</v>
      </c>
      <c r="F637" s="173" t="s">
        <v>207</v>
      </c>
      <c r="H637" s="174">
        <v>136.19999999999999</v>
      </c>
      <c r="I637" s="175"/>
      <c r="L637" s="171"/>
      <c r="M637" s="176"/>
      <c r="T637" s="177"/>
      <c r="AT637" s="172" t="s">
        <v>201</v>
      </c>
      <c r="AU637" s="172" t="s">
        <v>87</v>
      </c>
      <c r="AV637" s="15" t="s">
        <v>193</v>
      </c>
      <c r="AW637" s="15" t="s">
        <v>33</v>
      </c>
      <c r="AX637" s="15" t="s">
        <v>81</v>
      </c>
      <c r="AY637" s="172" t="s">
        <v>187</v>
      </c>
    </row>
    <row r="638" spans="2:65" s="1" customFormat="1" ht="24.15" customHeight="1">
      <c r="B638" s="33"/>
      <c r="C638" s="133" t="s">
        <v>639</v>
      </c>
      <c r="D638" s="133" t="s">
        <v>189</v>
      </c>
      <c r="E638" s="134" t="s">
        <v>1502</v>
      </c>
      <c r="F638" s="135" t="s">
        <v>1503</v>
      </c>
      <c r="G638" s="136" t="s">
        <v>138</v>
      </c>
      <c r="H638" s="137">
        <v>70.33</v>
      </c>
      <c r="I638" s="138"/>
      <c r="J638" s="139">
        <f>ROUND(I638*H638,2)</f>
        <v>0</v>
      </c>
      <c r="K638" s="135" t="s">
        <v>197</v>
      </c>
      <c r="L638" s="33"/>
      <c r="M638" s="140" t="s">
        <v>19</v>
      </c>
      <c r="N638" s="141" t="s">
        <v>46</v>
      </c>
      <c r="P638" s="142">
        <f>O638*H638</f>
        <v>0</v>
      </c>
      <c r="Q638" s="142">
        <v>1.8000000000000001E-4</v>
      </c>
      <c r="R638" s="142">
        <f>Q638*H638</f>
        <v>1.2659400000000001E-2</v>
      </c>
      <c r="S638" s="142">
        <v>0</v>
      </c>
      <c r="T638" s="143">
        <f>S638*H638</f>
        <v>0</v>
      </c>
      <c r="AR638" s="144" t="s">
        <v>193</v>
      </c>
      <c r="AT638" s="144" t="s">
        <v>189</v>
      </c>
      <c r="AU638" s="144" t="s">
        <v>87</v>
      </c>
      <c r="AY638" s="18" t="s">
        <v>187</v>
      </c>
      <c r="BE638" s="145">
        <f>IF(N638="základní",J638,0)</f>
        <v>0</v>
      </c>
      <c r="BF638" s="145">
        <f>IF(N638="snížená",J638,0)</f>
        <v>0</v>
      </c>
      <c r="BG638" s="145">
        <f>IF(N638="zákl. přenesená",J638,0)</f>
        <v>0</v>
      </c>
      <c r="BH638" s="145">
        <f>IF(N638="sníž. přenesená",J638,0)</f>
        <v>0</v>
      </c>
      <c r="BI638" s="145">
        <f>IF(N638="nulová",J638,0)</f>
        <v>0</v>
      </c>
      <c r="BJ638" s="18" t="s">
        <v>87</v>
      </c>
      <c r="BK638" s="145">
        <f>ROUND(I638*H638,2)</f>
        <v>0</v>
      </c>
      <c r="BL638" s="18" t="s">
        <v>193</v>
      </c>
      <c r="BM638" s="144" t="s">
        <v>1504</v>
      </c>
    </row>
    <row r="639" spans="2:65" s="1" customFormat="1">
      <c r="B639" s="33"/>
      <c r="D639" s="146" t="s">
        <v>199</v>
      </c>
      <c r="F639" s="147" t="s">
        <v>1505</v>
      </c>
      <c r="I639" s="148"/>
      <c r="L639" s="33"/>
      <c r="M639" s="149"/>
      <c r="T639" s="52"/>
      <c r="AT639" s="18" t="s">
        <v>199</v>
      </c>
      <c r="AU639" s="18" t="s">
        <v>87</v>
      </c>
    </row>
    <row r="640" spans="2:65" s="13" customFormat="1">
      <c r="B640" s="157"/>
      <c r="D640" s="151" t="s">
        <v>201</v>
      </c>
      <c r="E640" s="158" t="s">
        <v>19</v>
      </c>
      <c r="F640" s="159" t="s">
        <v>1049</v>
      </c>
      <c r="H640" s="160">
        <v>70.33</v>
      </c>
      <c r="I640" s="161"/>
      <c r="L640" s="157"/>
      <c r="M640" s="162"/>
      <c r="T640" s="163"/>
      <c r="AT640" s="158" t="s">
        <v>201</v>
      </c>
      <c r="AU640" s="158" t="s">
        <v>87</v>
      </c>
      <c r="AV640" s="13" t="s">
        <v>87</v>
      </c>
      <c r="AW640" s="13" t="s">
        <v>33</v>
      </c>
      <c r="AX640" s="13" t="s">
        <v>74</v>
      </c>
      <c r="AY640" s="158" t="s">
        <v>187</v>
      </c>
    </row>
    <row r="641" spans="2:65" s="15" customFormat="1">
      <c r="B641" s="171"/>
      <c r="D641" s="151" t="s">
        <v>201</v>
      </c>
      <c r="E641" s="172" t="s">
        <v>19</v>
      </c>
      <c r="F641" s="173" t="s">
        <v>207</v>
      </c>
      <c r="H641" s="174">
        <v>70.33</v>
      </c>
      <c r="I641" s="175"/>
      <c r="L641" s="171"/>
      <c r="M641" s="176"/>
      <c r="T641" s="177"/>
      <c r="AT641" s="172" t="s">
        <v>201</v>
      </c>
      <c r="AU641" s="172" t="s">
        <v>87</v>
      </c>
      <c r="AV641" s="15" t="s">
        <v>193</v>
      </c>
      <c r="AW641" s="15" t="s">
        <v>33</v>
      </c>
      <c r="AX641" s="15" t="s">
        <v>81</v>
      </c>
      <c r="AY641" s="172" t="s">
        <v>187</v>
      </c>
    </row>
    <row r="642" spans="2:65" s="1" customFormat="1" ht="24.15" customHeight="1">
      <c r="B642" s="33"/>
      <c r="C642" s="133" t="s">
        <v>647</v>
      </c>
      <c r="D642" s="133" t="s">
        <v>189</v>
      </c>
      <c r="E642" s="134" t="s">
        <v>1506</v>
      </c>
      <c r="F642" s="135" t="s">
        <v>1507</v>
      </c>
      <c r="G642" s="136" t="s">
        <v>138</v>
      </c>
      <c r="H642" s="137">
        <v>399.72699999999998</v>
      </c>
      <c r="I642" s="138"/>
      <c r="J642" s="139">
        <f>ROUND(I642*H642,2)</f>
        <v>0</v>
      </c>
      <c r="K642" s="135" t="s">
        <v>197</v>
      </c>
      <c r="L642" s="33"/>
      <c r="M642" s="140" t="s">
        <v>19</v>
      </c>
      <c r="N642" s="141" t="s">
        <v>46</v>
      </c>
      <c r="P642" s="142">
        <f>O642*H642</f>
        <v>0</v>
      </c>
      <c r="Q642" s="142">
        <v>1.3999999999999999E-4</v>
      </c>
      <c r="R642" s="142">
        <f>Q642*H642</f>
        <v>5.5961779999999989E-2</v>
      </c>
      <c r="S642" s="142">
        <v>0</v>
      </c>
      <c r="T642" s="143">
        <f>S642*H642</f>
        <v>0</v>
      </c>
      <c r="AR642" s="144" t="s">
        <v>193</v>
      </c>
      <c r="AT642" s="144" t="s">
        <v>189</v>
      </c>
      <c r="AU642" s="144" t="s">
        <v>87</v>
      </c>
      <c r="AY642" s="18" t="s">
        <v>187</v>
      </c>
      <c r="BE642" s="145">
        <f>IF(N642="základní",J642,0)</f>
        <v>0</v>
      </c>
      <c r="BF642" s="145">
        <f>IF(N642="snížená",J642,0)</f>
        <v>0</v>
      </c>
      <c r="BG642" s="145">
        <f>IF(N642="zákl. přenesená",J642,0)</f>
        <v>0</v>
      </c>
      <c r="BH642" s="145">
        <f>IF(N642="sníž. přenesená",J642,0)</f>
        <v>0</v>
      </c>
      <c r="BI642" s="145">
        <f>IF(N642="nulová",J642,0)</f>
        <v>0</v>
      </c>
      <c r="BJ642" s="18" t="s">
        <v>87</v>
      </c>
      <c r="BK642" s="145">
        <f>ROUND(I642*H642,2)</f>
        <v>0</v>
      </c>
      <c r="BL642" s="18" t="s">
        <v>193</v>
      </c>
      <c r="BM642" s="144" t="s">
        <v>1508</v>
      </c>
    </row>
    <row r="643" spans="2:65" s="1" customFormat="1">
      <c r="B643" s="33"/>
      <c r="D643" s="146" t="s">
        <v>199</v>
      </c>
      <c r="F643" s="147" t="s">
        <v>1509</v>
      </c>
      <c r="I643" s="148"/>
      <c r="L643" s="33"/>
      <c r="M643" s="149"/>
      <c r="T643" s="52"/>
      <c r="AT643" s="18" t="s">
        <v>199</v>
      </c>
      <c r="AU643" s="18" t="s">
        <v>87</v>
      </c>
    </row>
    <row r="644" spans="2:65" s="13" customFormat="1">
      <c r="B644" s="157"/>
      <c r="D644" s="151" t="s">
        <v>201</v>
      </c>
      <c r="E644" s="158" t="s">
        <v>19</v>
      </c>
      <c r="F644" s="159" t="s">
        <v>1045</v>
      </c>
      <c r="H644" s="160">
        <v>399.72699999999998</v>
      </c>
      <c r="I644" s="161"/>
      <c r="L644" s="157"/>
      <c r="M644" s="162"/>
      <c r="T644" s="163"/>
      <c r="AT644" s="158" t="s">
        <v>201</v>
      </c>
      <c r="AU644" s="158" t="s">
        <v>87</v>
      </c>
      <c r="AV644" s="13" t="s">
        <v>87</v>
      </c>
      <c r="AW644" s="13" t="s">
        <v>33</v>
      </c>
      <c r="AX644" s="13" t="s">
        <v>74</v>
      </c>
      <c r="AY644" s="158" t="s">
        <v>187</v>
      </c>
    </row>
    <row r="645" spans="2:65" s="15" customFormat="1">
      <c r="B645" s="171"/>
      <c r="D645" s="151" t="s">
        <v>201</v>
      </c>
      <c r="E645" s="172" t="s">
        <v>19</v>
      </c>
      <c r="F645" s="173" t="s">
        <v>207</v>
      </c>
      <c r="H645" s="174">
        <v>399.72699999999998</v>
      </c>
      <c r="I645" s="175"/>
      <c r="L645" s="171"/>
      <c r="M645" s="176"/>
      <c r="T645" s="177"/>
      <c r="AT645" s="172" t="s">
        <v>201</v>
      </c>
      <c r="AU645" s="172" t="s">
        <v>87</v>
      </c>
      <c r="AV645" s="15" t="s">
        <v>193</v>
      </c>
      <c r="AW645" s="15" t="s">
        <v>33</v>
      </c>
      <c r="AX645" s="15" t="s">
        <v>81</v>
      </c>
      <c r="AY645" s="172" t="s">
        <v>187</v>
      </c>
    </row>
    <row r="646" spans="2:65" s="1" customFormat="1" ht="66.75" customHeight="1">
      <c r="B646" s="33"/>
      <c r="C646" s="133" t="s">
        <v>652</v>
      </c>
      <c r="D646" s="133" t="s">
        <v>189</v>
      </c>
      <c r="E646" s="134" t="s">
        <v>1510</v>
      </c>
      <c r="F646" s="135" t="s">
        <v>1511</v>
      </c>
      <c r="G646" s="136" t="s">
        <v>138</v>
      </c>
      <c r="H646" s="137">
        <v>136.19999999999999</v>
      </c>
      <c r="I646" s="138"/>
      <c r="J646" s="139">
        <f>ROUND(I646*H646,2)</f>
        <v>0</v>
      </c>
      <c r="K646" s="135" t="s">
        <v>197</v>
      </c>
      <c r="L646" s="33"/>
      <c r="M646" s="140" t="s">
        <v>19</v>
      </c>
      <c r="N646" s="141" t="s">
        <v>46</v>
      </c>
      <c r="P646" s="142">
        <f>O646*H646</f>
        <v>0</v>
      </c>
      <c r="Q646" s="142">
        <v>8.3540799999999998E-3</v>
      </c>
      <c r="R646" s="142">
        <f>Q646*H646</f>
        <v>1.1378256959999999</v>
      </c>
      <c r="S646" s="142">
        <v>0</v>
      </c>
      <c r="T646" s="143">
        <f>S646*H646</f>
        <v>0</v>
      </c>
      <c r="AR646" s="144" t="s">
        <v>193</v>
      </c>
      <c r="AT646" s="144" t="s">
        <v>189</v>
      </c>
      <c r="AU646" s="144" t="s">
        <v>87</v>
      </c>
      <c r="AY646" s="18" t="s">
        <v>187</v>
      </c>
      <c r="BE646" s="145">
        <f>IF(N646="základní",J646,0)</f>
        <v>0</v>
      </c>
      <c r="BF646" s="145">
        <f>IF(N646="snížená",J646,0)</f>
        <v>0</v>
      </c>
      <c r="BG646" s="145">
        <f>IF(N646="zákl. přenesená",J646,0)</f>
        <v>0</v>
      </c>
      <c r="BH646" s="145">
        <f>IF(N646="sníž. přenesená",J646,0)</f>
        <v>0</v>
      </c>
      <c r="BI646" s="145">
        <f>IF(N646="nulová",J646,0)</f>
        <v>0</v>
      </c>
      <c r="BJ646" s="18" t="s">
        <v>87</v>
      </c>
      <c r="BK646" s="145">
        <f>ROUND(I646*H646,2)</f>
        <v>0</v>
      </c>
      <c r="BL646" s="18" t="s">
        <v>193</v>
      </c>
      <c r="BM646" s="144" t="s">
        <v>1512</v>
      </c>
    </row>
    <row r="647" spans="2:65" s="1" customFormat="1">
      <c r="B647" s="33"/>
      <c r="D647" s="146" t="s">
        <v>199</v>
      </c>
      <c r="F647" s="147" t="s">
        <v>1513</v>
      </c>
      <c r="I647" s="148"/>
      <c r="L647" s="33"/>
      <c r="M647" s="149"/>
      <c r="T647" s="52"/>
      <c r="AT647" s="18" t="s">
        <v>199</v>
      </c>
      <c r="AU647" s="18" t="s">
        <v>87</v>
      </c>
    </row>
    <row r="648" spans="2:65" s="12" customFormat="1">
      <c r="B648" s="150"/>
      <c r="D648" s="151" t="s">
        <v>201</v>
      </c>
      <c r="E648" s="152" t="s">
        <v>19</v>
      </c>
      <c r="F648" s="153" t="s">
        <v>1514</v>
      </c>
      <c r="H648" s="152" t="s">
        <v>19</v>
      </c>
      <c r="I648" s="154"/>
      <c r="L648" s="150"/>
      <c r="M648" s="155"/>
      <c r="T648" s="156"/>
      <c r="AT648" s="152" t="s">
        <v>201</v>
      </c>
      <c r="AU648" s="152" t="s">
        <v>87</v>
      </c>
      <c r="AV648" s="12" t="s">
        <v>81</v>
      </c>
      <c r="AW648" s="12" t="s">
        <v>33</v>
      </c>
      <c r="AX648" s="12" t="s">
        <v>74</v>
      </c>
      <c r="AY648" s="152" t="s">
        <v>187</v>
      </c>
    </row>
    <row r="649" spans="2:65" s="13" customFormat="1">
      <c r="B649" s="157"/>
      <c r="D649" s="151" t="s">
        <v>201</v>
      </c>
      <c r="E649" s="158" t="s">
        <v>19</v>
      </c>
      <c r="F649" s="159" t="s">
        <v>1515</v>
      </c>
      <c r="H649" s="160">
        <v>33.72</v>
      </c>
      <c r="I649" s="161"/>
      <c r="L649" s="157"/>
      <c r="M649" s="162"/>
      <c r="T649" s="163"/>
      <c r="AT649" s="158" t="s">
        <v>201</v>
      </c>
      <c r="AU649" s="158" t="s">
        <v>87</v>
      </c>
      <c r="AV649" s="13" t="s">
        <v>87</v>
      </c>
      <c r="AW649" s="13" t="s">
        <v>33</v>
      </c>
      <c r="AX649" s="13" t="s">
        <v>74</v>
      </c>
      <c r="AY649" s="158" t="s">
        <v>187</v>
      </c>
    </row>
    <row r="650" spans="2:65" s="13" customFormat="1">
      <c r="B650" s="157"/>
      <c r="D650" s="151" t="s">
        <v>201</v>
      </c>
      <c r="E650" s="158" t="s">
        <v>19</v>
      </c>
      <c r="F650" s="159" t="s">
        <v>1516</v>
      </c>
      <c r="H650" s="160">
        <v>4.5949999999999998</v>
      </c>
      <c r="I650" s="161"/>
      <c r="L650" s="157"/>
      <c r="M650" s="162"/>
      <c r="T650" s="163"/>
      <c r="AT650" s="158" t="s">
        <v>201</v>
      </c>
      <c r="AU650" s="158" t="s">
        <v>87</v>
      </c>
      <c r="AV650" s="13" t="s">
        <v>87</v>
      </c>
      <c r="AW650" s="13" t="s">
        <v>33</v>
      </c>
      <c r="AX650" s="13" t="s">
        <v>74</v>
      </c>
      <c r="AY650" s="158" t="s">
        <v>187</v>
      </c>
    </row>
    <row r="651" spans="2:65" s="13" customFormat="1">
      <c r="B651" s="157"/>
      <c r="D651" s="151" t="s">
        <v>201</v>
      </c>
      <c r="E651" s="158" t="s">
        <v>19</v>
      </c>
      <c r="F651" s="159" t="s">
        <v>1517</v>
      </c>
      <c r="H651" s="160">
        <v>4.9980000000000002</v>
      </c>
      <c r="I651" s="161"/>
      <c r="L651" s="157"/>
      <c r="M651" s="162"/>
      <c r="T651" s="163"/>
      <c r="AT651" s="158" t="s">
        <v>201</v>
      </c>
      <c r="AU651" s="158" t="s">
        <v>87</v>
      </c>
      <c r="AV651" s="13" t="s">
        <v>87</v>
      </c>
      <c r="AW651" s="13" t="s">
        <v>33</v>
      </c>
      <c r="AX651" s="13" t="s">
        <v>74</v>
      </c>
      <c r="AY651" s="158" t="s">
        <v>187</v>
      </c>
    </row>
    <row r="652" spans="2:65" s="13" customFormat="1">
      <c r="B652" s="157"/>
      <c r="D652" s="151" t="s">
        <v>201</v>
      </c>
      <c r="E652" s="158" t="s">
        <v>19</v>
      </c>
      <c r="F652" s="159" t="s">
        <v>1518</v>
      </c>
      <c r="H652" s="160">
        <v>14.927</v>
      </c>
      <c r="I652" s="161"/>
      <c r="L652" s="157"/>
      <c r="M652" s="162"/>
      <c r="T652" s="163"/>
      <c r="AT652" s="158" t="s">
        <v>201</v>
      </c>
      <c r="AU652" s="158" t="s">
        <v>87</v>
      </c>
      <c r="AV652" s="13" t="s">
        <v>87</v>
      </c>
      <c r="AW652" s="13" t="s">
        <v>33</v>
      </c>
      <c r="AX652" s="13" t="s">
        <v>74</v>
      </c>
      <c r="AY652" s="158" t="s">
        <v>187</v>
      </c>
    </row>
    <row r="653" spans="2:65" s="13" customFormat="1">
      <c r="B653" s="157"/>
      <c r="D653" s="151" t="s">
        <v>201</v>
      </c>
      <c r="E653" s="158" t="s">
        <v>19</v>
      </c>
      <c r="F653" s="159" t="s">
        <v>1519</v>
      </c>
      <c r="H653" s="160">
        <v>18.36</v>
      </c>
      <c r="I653" s="161"/>
      <c r="L653" s="157"/>
      <c r="M653" s="162"/>
      <c r="T653" s="163"/>
      <c r="AT653" s="158" t="s">
        <v>201</v>
      </c>
      <c r="AU653" s="158" t="s">
        <v>87</v>
      </c>
      <c r="AV653" s="13" t="s">
        <v>87</v>
      </c>
      <c r="AW653" s="13" t="s">
        <v>33</v>
      </c>
      <c r="AX653" s="13" t="s">
        <v>74</v>
      </c>
      <c r="AY653" s="158" t="s">
        <v>187</v>
      </c>
    </row>
    <row r="654" spans="2:65" s="13" customFormat="1">
      <c r="B654" s="157"/>
      <c r="D654" s="151" t="s">
        <v>201</v>
      </c>
      <c r="E654" s="158" t="s">
        <v>19</v>
      </c>
      <c r="F654" s="159" t="s">
        <v>1520</v>
      </c>
      <c r="H654" s="160">
        <v>33.543999999999997</v>
      </c>
      <c r="I654" s="161"/>
      <c r="L654" s="157"/>
      <c r="M654" s="162"/>
      <c r="T654" s="163"/>
      <c r="AT654" s="158" t="s">
        <v>201</v>
      </c>
      <c r="AU654" s="158" t="s">
        <v>87</v>
      </c>
      <c r="AV654" s="13" t="s">
        <v>87</v>
      </c>
      <c r="AW654" s="13" t="s">
        <v>33</v>
      </c>
      <c r="AX654" s="13" t="s">
        <v>74</v>
      </c>
      <c r="AY654" s="158" t="s">
        <v>187</v>
      </c>
    </row>
    <row r="655" spans="2:65" s="14" customFormat="1">
      <c r="B655" s="164"/>
      <c r="D655" s="151" t="s">
        <v>201</v>
      </c>
      <c r="E655" s="165" t="s">
        <v>19</v>
      </c>
      <c r="F655" s="166" t="s">
        <v>204</v>
      </c>
      <c r="H655" s="167">
        <v>110.14400000000001</v>
      </c>
      <c r="I655" s="168"/>
      <c r="L655" s="164"/>
      <c r="M655" s="169"/>
      <c r="T655" s="170"/>
      <c r="AT655" s="165" t="s">
        <v>201</v>
      </c>
      <c r="AU655" s="165" t="s">
        <v>87</v>
      </c>
      <c r="AV655" s="14" t="s">
        <v>96</v>
      </c>
      <c r="AW655" s="14" t="s">
        <v>33</v>
      </c>
      <c r="AX655" s="14" t="s">
        <v>74</v>
      </c>
      <c r="AY655" s="165" t="s">
        <v>187</v>
      </c>
    </row>
    <row r="656" spans="2:65" s="12" customFormat="1">
      <c r="B656" s="150"/>
      <c r="D656" s="151" t="s">
        <v>201</v>
      </c>
      <c r="E656" s="152" t="s">
        <v>19</v>
      </c>
      <c r="F656" s="153" t="s">
        <v>1091</v>
      </c>
      <c r="H656" s="152" t="s">
        <v>19</v>
      </c>
      <c r="I656" s="154"/>
      <c r="L656" s="150"/>
      <c r="M656" s="155"/>
      <c r="T656" s="156"/>
      <c r="AT656" s="152" t="s">
        <v>201</v>
      </c>
      <c r="AU656" s="152" t="s">
        <v>87</v>
      </c>
      <c r="AV656" s="12" t="s">
        <v>81</v>
      </c>
      <c r="AW656" s="12" t="s">
        <v>33</v>
      </c>
      <c r="AX656" s="12" t="s">
        <v>74</v>
      </c>
      <c r="AY656" s="152" t="s">
        <v>187</v>
      </c>
    </row>
    <row r="657" spans="2:65" s="13" customFormat="1">
      <c r="B657" s="157"/>
      <c r="D657" s="151" t="s">
        <v>201</v>
      </c>
      <c r="E657" s="158" t="s">
        <v>19</v>
      </c>
      <c r="F657" s="159" t="s">
        <v>1521</v>
      </c>
      <c r="H657" s="160">
        <v>26.056000000000001</v>
      </c>
      <c r="I657" s="161"/>
      <c r="L657" s="157"/>
      <c r="M657" s="162"/>
      <c r="T657" s="163"/>
      <c r="AT657" s="158" t="s">
        <v>201</v>
      </c>
      <c r="AU657" s="158" t="s">
        <v>87</v>
      </c>
      <c r="AV657" s="13" t="s">
        <v>87</v>
      </c>
      <c r="AW657" s="13" t="s">
        <v>33</v>
      </c>
      <c r="AX657" s="13" t="s">
        <v>74</v>
      </c>
      <c r="AY657" s="158" t="s">
        <v>187</v>
      </c>
    </row>
    <row r="658" spans="2:65" s="14" customFormat="1">
      <c r="B658" s="164"/>
      <c r="D658" s="151" t="s">
        <v>201</v>
      </c>
      <c r="E658" s="165" t="s">
        <v>19</v>
      </c>
      <c r="F658" s="166" t="s">
        <v>204</v>
      </c>
      <c r="H658" s="167">
        <v>26.056000000000001</v>
      </c>
      <c r="I658" s="168"/>
      <c r="L658" s="164"/>
      <c r="M658" s="169"/>
      <c r="T658" s="170"/>
      <c r="AT658" s="165" t="s">
        <v>201</v>
      </c>
      <c r="AU658" s="165" t="s">
        <v>87</v>
      </c>
      <c r="AV658" s="14" t="s">
        <v>96</v>
      </c>
      <c r="AW658" s="14" t="s">
        <v>33</v>
      </c>
      <c r="AX658" s="14" t="s">
        <v>74</v>
      </c>
      <c r="AY658" s="165" t="s">
        <v>187</v>
      </c>
    </row>
    <row r="659" spans="2:65" s="15" customFormat="1">
      <c r="B659" s="171"/>
      <c r="D659" s="151" t="s">
        <v>201</v>
      </c>
      <c r="E659" s="172" t="s">
        <v>1043</v>
      </c>
      <c r="F659" s="173" t="s">
        <v>207</v>
      </c>
      <c r="H659" s="174">
        <v>136.19999999999999</v>
      </c>
      <c r="I659" s="175"/>
      <c r="L659" s="171"/>
      <c r="M659" s="176"/>
      <c r="T659" s="177"/>
      <c r="AT659" s="172" t="s">
        <v>201</v>
      </c>
      <c r="AU659" s="172" t="s">
        <v>87</v>
      </c>
      <c r="AV659" s="15" t="s">
        <v>193</v>
      </c>
      <c r="AW659" s="15" t="s">
        <v>33</v>
      </c>
      <c r="AX659" s="15" t="s">
        <v>81</v>
      </c>
      <c r="AY659" s="172" t="s">
        <v>187</v>
      </c>
    </row>
    <row r="660" spans="2:65" s="1" customFormat="1" ht="24.15" customHeight="1">
      <c r="B660" s="33"/>
      <c r="C660" s="178" t="s">
        <v>657</v>
      </c>
      <c r="D660" s="178" t="s">
        <v>238</v>
      </c>
      <c r="E660" s="179" t="s">
        <v>1522</v>
      </c>
      <c r="F660" s="180" t="s">
        <v>1523</v>
      </c>
      <c r="G660" s="181" t="s">
        <v>138</v>
      </c>
      <c r="H660" s="182">
        <v>143.01</v>
      </c>
      <c r="I660" s="183"/>
      <c r="J660" s="184">
        <f>ROUND(I660*H660,2)</f>
        <v>0</v>
      </c>
      <c r="K660" s="180" t="s">
        <v>197</v>
      </c>
      <c r="L660" s="185"/>
      <c r="M660" s="186" t="s">
        <v>19</v>
      </c>
      <c r="N660" s="187" t="s">
        <v>46</v>
      </c>
      <c r="P660" s="142">
        <f>O660*H660</f>
        <v>0</v>
      </c>
      <c r="Q660" s="142">
        <v>1.9400000000000001E-3</v>
      </c>
      <c r="R660" s="142">
        <f>Q660*H660</f>
        <v>0.2774394</v>
      </c>
      <c r="S660" s="142">
        <v>0</v>
      </c>
      <c r="T660" s="143">
        <f>S660*H660</f>
        <v>0</v>
      </c>
      <c r="AR660" s="144" t="s">
        <v>237</v>
      </c>
      <c r="AT660" s="144" t="s">
        <v>238</v>
      </c>
      <c r="AU660" s="144" t="s">
        <v>87</v>
      </c>
      <c r="AY660" s="18" t="s">
        <v>187</v>
      </c>
      <c r="BE660" s="145">
        <f>IF(N660="základní",J660,0)</f>
        <v>0</v>
      </c>
      <c r="BF660" s="145">
        <f>IF(N660="snížená",J660,0)</f>
        <v>0</v>
      </c>
      <c r="BG660" s="145">
        <f>IF(N660="zákl. přenesená",J660,0)</f>
        <v>0</v>
      </c>
      <c r="BH660" s="145">
        <f>IF(N660="sníž. přenesená",J660,0)</f>
        <v>0</v>
      </c>
      <c r="BI660" s="145">
        <f>IF(N660="nulová",J660,0)</f>
        <v>0</v>
      </c>
      <c r="BJ660" s="18" t="s">
        <v>87</v>
      </c>
      <c r="BK660" s="145">
        <f>ROUND(I660*H660,2)</f>
        <v>0</v>
      </c>
      <c r="BL660" s="18" t="s">
        <v>193</v>
      </c>
      <c r="BM660" s="144" t="s">
        <v>1524</v>
      </c>
    </row>
    <row r="661" spans="2:65" s="13" customFormat="1">
      <c r="B661" s="157"/>
      <c r="D661" s="151" t="s">
        <v>201</v>
      </c>
      <c r="F661" s="159" t="s">
        <v>1525</v>
      </c>
      <c r="H661" s="160">
        <v>143.01</v>
      </c>
      <c r="I661" s="161"/>
      <c r="L661" s="157"/>
      <c r="M661" s="162"/>
      <c r="T661" s="163"/>
      <c r="AT661" s="158" t="s">
        <v>201</v>
      </c>
      <c r="AU661" s="158" t="s">
        <v>87</v>
      </c>
      <c r="AV661" s="13" t="s">
        <v>87</v>
      </c>
      <c r="AW661" s="13" t="s">
        <v>4</v>
      </c>
      <c r="AX661" s="13" t="s">
        <v>81</v>
      </c>
      <c r="AY661" s="158" t="s">
        <v>187</v>
      </c>
    </row>
    <row r="662" spans="2:65" s="1" customFormat="1" ht="55.5" customHeight="1">
      <c r="B662" s="33"/>
      <c r="C662" s="133" t="s">
        <v>663</v>
      </c>
      <c r="D662" s="133" t="s">
        <v>189</v>
      </c>
      <c r="E662" s="134" t="s">
        <v>1526</v>
      </c>
      <c r="F662" s="135" t="s">
        <v>1527</v>
      </c>
      <c r="G662" s="136" t="s">
        <v>138</v>
      </c>
      <c r="H662" s="137">
        <v>17.824999999999999</v>
      </c>
      <c r="I662" s="138"/>
      <c r="J662" s="139">
        <f>ROUND(I662*H662,2)</f>
        <v>0</v>
      </c>
      <c r="K662" s="135" t="s">
        <v>197</v>
      </c>
      <c r="L662" s="33"/>
      <c r="M662" s="140" t="s">
        <v>19</v>
      </c>
      <c r="N662" s="141" t="s">
        <v>46</v>
      </c>
      <c r="P662" s="142">
        <f>O662*H662</f>
        <v>0</v>
      </c>
      <c r="Q662" s="142">
        <v>8.5122080000000003E-3</v>
      </c>
      <c r="R662" s="142">
        <f>Q662*H662</f>
        <v>0.1517301076</v>
      </c>
      <c r="S662" s="142">
        <v>0</v>
      </c>
      <c r="T662" s="143">
        <f>S662*H662</f>
        <v>0</v>
      </c>
      <c r="AR662" s="144" t="s">
        <v>193</v>
      </c>
      <c r="AT662" s="144" t="s">
        <v>189</v>
      </c>
      <c r="AU662" s="144" t="s">
        <v>87</v>
      </c>
      <c r="AY662" s="18" t="s">
        <v>187</v>
      </c>
      <c r="BE662" s="145">
        <f>IF(N662="základní",J662,0)</f>
        <v>0</v>
      </c>
      <c r="BF662" s="145">
        <f>IF(N662="snížená",J662,0)</f>
        <v>0</v>
      </c>
      <c r="BG662" s="145">
        <f>IF(N662="zákl. přenesená",J662,0)</f>
        <v>0</v>
      </c>
      <c r="BH662" s="145">
        <f>IF(N662="sníž. přenesená",J662,0)</f>
        <v>0</v>
      </c>
      <c r="BI662" s="145">
        <f>IF(N662="nulová",J662,0)</f>
        <v>0</v>
      </c>
      <c r="BJ662" s="18" t="s">
        <v>87</v>
      </c>
      <c r="BK662" s="145">
        <f>ROUND(I662*H662,2)</f>
        <v>0</v>
      </c>
      <c r="BL662" s="18" t="s">
        <v>193</v>
      </c>
      <c r="BM662" s="144" t="s">
        <v>1528</v>
      </c>
    </row>
    <row r="663" spans="2:65" s="1" customFormat="1">
      <c r="B663" s="33"/>
      <c r="D663" s="146" t="s">
        <v>199</v>
      </c>
      <c r="F663" s="147" t="s">
        <v>1529</v>
      </c>
      <c r="I663" s="148"/>
      <c r="L663" s="33"/>
      <c r="M663" s="149"/>
      <c r="T663" s="52"/>
      <c r="AT663" s="18" t="s">
        <v>199</v>
      </c>
      <c r="AU663" s="18" t="s">
        <v>87</v>
      </c>
    </row>
    <row r="664" spans="2:65" s="12" customFormat="1">
      <c r="B664" s="150"/>
      <c r="D664" s="151" t="s">
        <v>201</v>
      </c>
      <c r="E664" s="152" t="s">
        <v>19</v>
      </c>
      <c r="F664" s="153" t="s">
        <v>1247</v>
      </c>
      <c r="H664" s="152" t="s">
        <v>19</v>
      </c>
      <c r="I664" s="154"/>
      <c r="L664" s="150"/>
      <c r="M664" s="155"/>
      <c r="T664" s="156"/>
      <c r="AT664" s="152" t="s">
        <v>201</v>
      </c>
      <c r="AU664" s="152" t="s">
        <v>87</v>
      </c>
      <c r="AV664" s="12" t="s">
        <v>81</v>
      </c>
      <c r="AW664" s="12" t="s">
        <v>33</v>
      </c>
      <c r="AX664" s="12" t="s">
        <v>74</v>
      </c>
      <c r="AY664" s="152" t="s">
        <v>187</v>
      </c>
    </row>
    <row r="665" spans="2:65" s="12" customFormat="1">
      <c r="B665" s="150"/>
      <c r="D665" s="151" t="s">
        <v>201</v>
      </c>
      <c r="E665" s="152" t="s">
        <v>19</v>
      </c>
      <c r="F665" s="153" t="s">
        <v>1530</v>
      </c>
      <c r="H665" s="152" t="s">
        <v>19</v>
      </c>
      <c r="I665" s="154"/>
      <c r="L665" s="150"/>
      <c r="M665" s="155"/>
      <c r="T665" s="156"/>
      <c r="AT665" s="152" t="s">
        <v>201</v>
      </c>
      <c r="AU665" s="152" t="s">
        <v>87</v>
      </c>
      <c r="AV665" s="12" t="s">
        <v>81</v>
      </c>
      <c r="AW665" s="12" t="s">
        <v>33</v>
      </c>
      <c r="AX665" s="12" t="s">
        <v>74</v>
      </c>
      <c r="AY665" s="152" t="s">
        <v>187</v>
      </c>
    </row>
    <row r="666" spans="2:65" s="12" customFormat="1">
      <c r="B666" s="150"/>
      <c r="D666" s="151" t="s">
        <v>201</v>
      </c>
      <c r="E666" s="152" t="s">
        <v>19</v>
      </c>
      <c r="F666" s="153" t="s">
        <v>1531</v>
      </c>
      <c r="H666" s="152" t="s">
        <v>19</v>
      </c>
      <c r="I666" s="154"/>
      <c r="L666" s="150"/>
      <c r="M666" s="155"/>
      <c r="T666" s="156"/>
      <c r="AT666" s="152" t="s">
        <v>201</v>
      </c>
      <c r="AU666" s="152" t="s">
        <v>87</v>
      </c>
      <c r="AV666" s="12" t="s">
        <v>81</v>
      </c>
      <c r="AW666" s="12" t="s">
        <v>33</v>
      </c>
      <c r="AX666" s="12" t="s">
        <v>74</v>
      </c>
      <c r="AY666" s="152" t="s">
        <v>187</v>
      </c>
    </row>
    <row r="667" spans="2:65" s="13" customFormat="1">
      <c r="B667" s="157"/>
      <c r="D667" s="151" t="s">
        <v>201</v>
      </c>
      <c r="E667" s="158" t="s">
        <v>19</v>
      </c>
      <c r="F667" s="159" t="s">
        <v>1532</v>
      </c>
      <c r="H667" s="160">
        <v>17.824999999999999</v>
      </c>
      <c r="I667" s="161"/>
      <c r="L667" s="157"/>
      <c r="M667" s="162"/>
      <c r="T667" s="163"/>
      <c r="AT667" s="158" t="s">
        <v>201</v>
      </c>
      <c r="AU667" s="158" t="s">
        <v>87</v>
      </c>
      <c r="AV667" s="13" t="s">
        <v>87</v>
      </c>
      <c r="AW667" s="13" t="s">
        <v>33</v>
      </c>
      <c r="AX667" s="13" t="s">
        <v>74</v>
      </c>
      <c r="AY667" s="158" t="s">
        <v>187</v>
      </c>
    </row>
    <row r="668" spans="2:65" s="15" customFormat="1">
      <c r="B668" s="171"/>
      <c r="D668" s="151" t="s">
        <v>201</v>
      </c>
      <c r="E668" s="172" t="s">
        <v>959</v>
      </c>
      <c r="F668" s="173" t="s">
        <v>207</v>
      </c>
      <c r="H668" s="174">
        <v>17.824999999999999</v>
      </c>
      <c r="I668" s="175"/>
      <c r="L668" s="171"/>
      <c r="M668" s="176"/>
      <c r="T668" s="177"/>
      <c r="AT668" s="172" t="s">
        <v>201</v>
      </c>
      <c r="AU668" s="172" t="s">
        <v>87</v>
      </c>
      <c r="AV668" s="15" t="s">
        <v>193</v>
      </c>
      <c r="AW668" s="15" t="s">
        <v>33</v>
      </c>
      <c r="AX668" s="15" t="s">
        <v>81</v>
      </c>
      <c r="AY668" s="172" t="s">
        <v>187</v>
      </c>
    </row>
    <row r="669" spans="2:65" s="1" customFormat="1" ht="21.75" customHeight="1">
      <c r="B669" s="33"/>
      <c r="C669" s="178" t="s">
        <v>668</v>
      </c>
      <c r="D669" s="178" t="s">
        <v>238</v>
      </c>
      <c r="E669" s="179" t="s">
        <v>1533</v>
      </c>
      <c r="F669" s="180" t="s">
        <v>1534</v>
      </c>
      <c r="G669" s="181" t="s">
        <v>138</v>
      </c>
      <c r="H669" s="182">
        <v>18.716000000000001</v>
      </c>
      <c r="I669" s="183"/>
      <c r="J669" s="184">
        <f>ROUND(I669*H669,2)</f>
        <v>0</v>
      </c>
      <c r="K669" s="180" t="s">
        <v>197</v>
      </c>
      <c r="L669" s="185"/>
      <c r="M669" s="186" t="s">
        <v>19</v>
      </c>
      <c r="N669" s="187" t="s">
        <v>46</v>
      </c>
      <c r="P669" s="142">
        <f>O669*H669</f>
        <v>0</v>
      </c>
      <c r="Q669" s="142">
        <v>7.5000000000000002E-4</v>
      </c>
      <c r="R669" s="142">
        <f>Q669*H669</f>
        <v>1.4037000000000001E-2</v>
      </c>
      <c r="S669" s="142">
        <v>0</v>
      </c>
      <c r="T669" s="143">
        <f>S669*H669</f>
        <v>0</v>
      </c>
      <c r="AR669" s="144" t="s">
        <v>237</v>
      </c>
      <c r="AT669" s="144" t="s">
        <v>238</v>
      </c>
      <c r="AU669" s="144" t="s">
        <v>87</v>
      </c>
      <c r="AY669" s="18" t="s">
        <v>187</v>
      </c>
      <c r="BE669" s="145">
        <f>IF(N669="základní",J669,0)</f>
        <v>0</v>
      </c>
      <c r="BF669" s="145">
        <f>IF(N669="snížená",J669,0)</f>
        <v>0</v>
      </c>
      <c r="BG669" s="145">
        <f>IF(N669="zákl. přenesená",J669,0)</f>
        <v>0</v>
      </c>
      <c r="BH669" s="145">
        <f>IF(N669="sníž. přenesená",J669,0)</f>
        <v>0</v>
      </c>
      <c r="BI669" s="145">
        <f>IF(N669="nulová",J669,0)</f>
        <v>0</v>
      </c>
      <c r="BJ669" s="18" t="s">
        <v>87</v>
      </c>
      <c r="BK669" s="145">
        <f>ROUND(I669*H669,2)</f>
        <v>0</v>
      </c>
      <c r="BL669" s="18" t="s">
        <v>193</v>
      </c>
      <c r="BM669" s="144" t="s">
        <v>1535</v>
      </c>
    </row>
    <row r="670" spans="2:65" s="13" customFormat="1">
      <c r="B670" s="157"/>
      <c r="D670" s="151" t="s">
        <v>201</v>
      </c>
      <c r="F670" s="159" t="s">
        <v>1536</v>
      </c>
      <c r="H670" s="160">
        <v>18.716000000000001</v>
      </c>
      <c r="I670" s="161"/>
      <c r="L670" s="157"/>
      <c r="M670" s="162"/>
      <c r="T670" s="163"/>
      <c r="AT670" s="158" t="s">
        <v>201</v>
      </c>
      <c r="AU670" s="158" t="s">
        <v>87</v>
      </c>
      <c r="AV670" s="13" t="s">
        <v>87</v>
      </c>
      <c r="AW670" s="13" t="s">
        <v>4</v>
      </c>
      <c r="AX670" s="13" t="s">
        <v>81</v>
      </c>
      <c r="AY670" s="158" t="s">
        <v>187</v>
      </c>
    </row>
    <row r="671" spans="2:65" s="1" customFormat="1" ht="66.75" customHeight="1">
      <c r="B671" s="33"/>
      <c r="C671" s="133" t="s">
        <v>674</v>
      </c>
      <c r="D671" s="133" t="s">
        <v>189</v>
      </c>
      <c r="E671" s="134" t="s">
        <v>1537</v>
      </c>
      <c r="F671" s="135" t="s">
        <v>1538</v>
      </c>
      <c r="G671" s="136" t="s">
        <v>138</v>
      </c>
      <c r="H671" s="137">
        <v>310.322</v>
      </c>
      <c r="I671" s="138"/>
      <c r="J671" s="139">
        <f>ROUND(I671*H671,2)</f>
        <v>0</v>
      </c>
      <c r="K671" s="135" t="s">
        <v>197</v>
      </c>
      <c r="L671" s="33"/>
      <c r="M671" s="140" t="s">
        <v>19</v>
      </c>
      <c r="N671" s="141" t="s">
        <v>46</v>
      </c>
      <c r="P671" s="142">
        <f>O671*H671</f>
        <v>0</v>
      </c>
      <c r="Q671" s="142">
        <v>8.5961600000000003E-3</v>
      </c>
      <c r="R671" s="142">
        <f>Q671*H671</f>
        <v>2.6675775635200001</v>
      </c>
      <c r="S671" s="142">
        <v>0</v>
      </c>
      <c r="T671" s="143">
        <f>S671*H671</f>
        <v>0</v>
      </c>
      <c r="AR671" s="144" t="s">
        <v>193</v>
      </c>
      <c r="AT671" s="144" t="s">
        <v>189</v>
      </c>
      <c r="AU671" s="144" t="s">
        <v>87</v>
      </c>
      <c r="AY671" s="18" t="s">
        <v>187</v>
      </c>
      <c r="BE671" s="145">
        <f>IF(N671="základní",J671,0)</f>
        <v>0</v>
      </c>
      <c r="BF671" s="145">
        <f>IF(N671="snížená",J671,0)</f>
        <v>0</v>
      </c>
      <c r="BG671" s="145">
        <f>IF(N671="zákl. přenesená",J671,0)</f>
        <v>0</v>
      </c>
      <c r="BH671" s="145">
        <f>IF(N671="sníž. přenesená",J671,0)</f>
        <v>0</v>
      </c>
      <c r="BI671" s="145">
        <f>IF(N671="nulová",J671,0)</f>
        <v>0</v>
      </c>
      <c r="BJ671" s="18" t="s">
        <v>87</v>
      </c>
      <c r="BK671" s="145">
        <f>ROUND(I671*H671,2)</f>
        <v>0</v>
      </c>
      <c r="BL671" s="18" t="s">
        <v>193</v>
      </c>
      <c r="BM671" s="144" t="s">
        <v>1539</v>
      </c>
    </row>
    <row r="672" spans="2:65" s="1" customFormat="1">
      <c r="B672" s="33"/>
      <c r="D672" s="146" t="s">
        <v>199</v>
      </c>
      <c r="F672" s="147" t="s">
        <v>1540</v>
      </c>
      <c r="I672" s="148"/>
      <c r="L672" s="33"/>
      <c r="M672" s="149"/>
      <c r="T672" s="52"/>
      <c r="AT672" s="18" t="s">
        <v>199</v>
      </c>
      <c r="AU672" s="18" t="s">
        <v>87</v>
      </c>
    </row>
    <row r="673" spans="2:51" s="12" customFormat="1">
      <c r="B673" s="150"/>
      <c r="D673" s="151" t="s">
        <v>201</v>
      </c>
      <c r="E673" s="152" t="s">
        <v>19</v>
      </c>
      <c r="F673" s="153" t="s">
        <v>1514</v>
      </c>
      <c r="H673" s="152" t="s">
        <v>19</v>
      </c>
      <c r="I673" s="154"/>
      <c r="L673" s="150"/>
      <c r="M673" s="155"/>
      <c r="T673" s="156"/>
      <c r="AT673" s="152" t="s">
        <v>201</v>
      </c>
      <c r="AU673" s="152" t="s">
        <v>87</v>
      </c>
      <c r="AV673" s="12" t="s">
        <v>81</v>
      </c>
      <c r="AW673" s="12" t="s">
        <v>33</v>
      </c>
      <c r="AX673" s="12" t="s">
        <v>74</v>
      </c>
      <c r="AY673" s="152" t="s">
        <v>187</v>
      </c>
    </row>
    <row r="674" spans="2:51" s="13" customFormat="1">
      <c r="B674" s="157"/>
      <c r="D674" s="151" t="s">
        <v>201</v>
      </c>
      <c r="E674" s="158" t="s">
        <v>19</v>
      </c>
      <c r="F674" s="159" t="s">
        <v>1541</v>
      </c>
      <c r="H674" s="160">
        <v>106.167</v>
      </c>
      <c r="I674" s="161"/>
      <c r="L674" s="157"/>
      <c r="M674" s="162"/>
      <c r="T674" s="163"/>
      <c r="AT674" s="158" t="s">
        <v>201</v>
      </c>
      <c r="AU674" s="158" t="s">
        <v>87</v>
      </c>
      <c r="AV674" s="13" t="s">
        <v>87</v>
      </c>
      <c r="AW674" s="13" t="s">
        <v>33</v>
      </c>
      <c r="AX674" s="13" t="s">
        <v>74</v>
      </c>
      <c r="AY674" s="158" t="s">
        <v>187</v>
      </c>
    </row>
    <row r="675" spans="2:51" s="13" customFormat="1">
      <c r="B675" s="157"/>
      <c r="D675" s="151" t="s">
        <v>201</v>
      </c>
      <c r="E675" s="158" t="s">
        <v>19</v>
      </c>
      <c r="F675" s="159" t="s">
        <v>1542</v>
      </c>
      <c r="H675" s="160">
        <v>53.762</v>
      </c>
      <c r="I675" s="161"/>
      <c r="L675" s="157"/>
      <c r="M675" s="162"/>
      <c r="T675" s="163"/>
      <c r="AT675" s="158" t="s">
        <v>201</v>
      </c>
      <c r="AU675" s="158" t="s">
        <v>87</v>
      </c>
      <c r="AV675" s="13" t="s">
        <v>87</v>
      </c>
      <c r="AW675" s="13" t="s">
        <v>33</v>
      </c>
      <c r="AX675" s="13" t="s">
        <v>74</v>
      </c>
      <c r="AY675" s="158" t="s">
        <v>187</v>
      </c>
    </row>
    <row r="676" spans="2:51" s="13" customFormat="1">
      <c r="B676" s="157"/>
      <c r="D676" s="151" t="s">
        <v>201</v>
      </c>
      <c r="E676" s="158" t="s">
        <v>19</v>
      </c>
      <c r="F676" s="159" t="s">
        <v>1543</v>
      </c>
      <c r="H676" s="160">
        <v>42.978999999999999</v>
      </c>
      <c r="I676" s="161"/>
      <c r="L676" s="157"/>
      <c r="M676" s="162"/>
      <c r="T676" s="163"/>
      <c r="AT676" s="158" t="s">
        <v>201</v>
      </c>
      <c r="AU676" s="158" t="s">
        <v>87</v>
      </c>
      <c r="AV676" s="13" t="s">
        <v>87</v>
      </c>
      <c r="AW676" s="13" t="s">
        <v>33</v>
      </c>
      <c r="AX676" s="13" t="s">
        <v>74</v>
      </c>
      <c r="AY676" s="158" t="s">
        <v>187</v>
      </c>
    </row>
    <row r="677" spans="2:51" s="13" customFormat="1">
      <c r="B677" s="157"/>
      <c r="D677" s="151" t="s">
        <v>201</v>
      </c>
      <c r="E677" s="158" t="s">
        <v>19</v>
      </c>
      <c r="F677" s="159" t="s">
        <v>1544</v>
      </c>
      <c r="H677" s="160">
        <v>45.743000000000002</v>
      </c>
      <c r="I677" s="161"/>
      <c r="L677" s="157"/>
      <c r="M677" s="162"/>
      <c r="T677" s="163"/>
      <c r="AT677" s="158" t="s">
        <v>201</v>
      </c>
      <c r="AU677" s="158" t="s">
        <v>87</v>
      </c>
      <c r="AV677" s="13" t="s">
        <v>87</v>
      </c>
      <c r="AW677" s="13" t="s">
        <v>33</v>
      </c>
      <c r="AX677" s="13" t="s">
        <v>74</v>
      </c>
      <c r="AY677" s="158" t="s">
        <v>187</v>
      </c>
    </row>
    <row r="678" spans="2:51" s="13" customFormat="1">
      <c r="B678" s="157"/>
      <c r="D678" s="151" t="s">
        <v>201</v>
      </c>
      <c r="E678" s="158" t="s">
        <v>19</v>
      </c>
      <c r="F678" s="159" t="s">
        <v>1545</v>
      </c>
      <c r="H678" s="160">
        <v>39.088999999999999</v>
      </c>
      <c r="I678" s="161"/>
      <c r="L678" s="157"/>
      <c r="M678" s="162"/>
      <c r="T678" s="163"/>
      <c r="AT678" s="158" t="s">
        <v>201</v>
      </c>
      <c r="AU678" s="158" t="s">
        <v>87</v>
      </c>
      <c r="AV678" s="13" t="s">
        <v>87</v>
      </c>
      <c r="AW678" s="13" t="s">
        <v>33</v>
      </c>
      <c r="AX678" s="13" t="s">
        <v>74</v>
      </c>
      <c r="AY678" s="158" t="s">
        <v>187</v>
      </c>
    </row>
    <row r="679" spans="2:51" s="13" customFormat="1">
      <c r="B679" s="157"/>
      <c r="D679" s="151" t="s">
        <v>201</v>
      </c>
      <c r="E679" s="158" t="s">
        <v>19</v>
      </c>
      <c r="F679" s="159" t="s">
        <v>1542</v>
      </c>
      <c r="H679" s="160">
        <v>53.762</v>
      </c>
      <c r="I679" s="161"/>
      <c r="L679" s="157"/>
      <c r="M679" s="162"/>
      <c r="T679" s="163"/>
      <c r="AT679" s="158" t="s">
        <v>201</v>
      </c>
      <c r="AU679" s="158" t="s">
        <v>87</v>
      </c>
      <c r="AV679" s="13" t="s">
        <v>87</v>
      </c>
      <c r="AW679" s="13" t="s">
        <v>33</v>
      </c>
      <c r="AX679" s="13" t="s">
        <v>74</v>
      </c>
      <c r="AY679" s="158" t="s">
        <v>187</v>
      </c>
    </row>
    <row r="680" spans="2:51" s="13" customFormat="1">
      <c r="B680" s="157"/>
      <c r="D680" s="151" t="s">
        <v>201</v>
      </c>
      <c r="E680" s="158" t="s">
        <v>19</v>
      </c>
      <c r="F680" s="159" t="s">
        <v>1546</v>
      </c>
      <c r="H680" s="160">
        <v>16.803000000000001</v>
      </c>
      <c r="I680" s="161"/>
      <c r="L680" s="157"/>
      <c r="M680" s="162"/>
      <c r="T680" s="163"/>
      <c r="AT680" s="158" t="s">
        <v>201</v>
      </c>
      <c r="AU680" s="158" t="s">
        <v>87</v>
      </c>
      <c r="AV680" s="13" t="s">
        <v>87</v>
      </c>
      <c r="AW680" s="13" t="s">
        <v>33</v>
      </c>
      <c r="AX680" s="13" t="s">
        <v>74</v>
      </c>
      <c r="AY680" s="158" t="s">
        <v>187</v>
      </c>
    </row>
    <row r="681" spans="2:51" s="14" customFormat="1">
      <c r="B681" s="164"/>
      <c r="D681" s="151" t="s">
        <v>201</v>
      </c>
      <c r="E681" s="165" t="s">
        <v>19</v>
      </c>
      <c r="F681" s="166" t="s">
        <v>204</v>
      </c>
      <c r="H681" s="167">
        <v>358.30500000000001</v>
      </c>
      <c r="I681" s="168"/>
      <c r="L681" s="164"/>
      <c r="M681" s="169"/>
      <c r="T681" s="170"/>
      <c r="AT681" s="165" t="s">
        <v>201</v>
      </c>
      <c r="AU681" s="165" t="s">
        <v>87</v>
      </c>
      <c r="AV681" s="14" t="s">
        <v>96</v>
      </c>
      <c r="AW681" s="14" t="s">
        <v>33</v>
      </c>
      <c r="AX681" s="14" t="s">
        <v>74</v>
      </c>
      <c r="AY681" s="165" t="s">
        <v>187</v>
      </c>
    </row>
    <row r="682" spans="2:51" s="12" customFormat="1">
      <c r="B682" s="150"/>
      <c r="D682" s="151" t="s">
        <v>201</v>
      </c>
      <c r="E682" s="152" t="s">
        <v>19</v>
      </c>
      <c r="F682" s="153" t="s">
        <v>1547</v>
      </c>
      <c r="H682" s="152" t="s">
        <v>19</v>
      </c>
      <c r="I682" s="154"/>
      <c r="L682" s="150"/>
      <c r="M682" s="155"/>
      <c r="T682" s="156"/>
      <c r="AT682" s="152" t="s">
        <v>201</v>
      </c>
      <c r="AU682" s="152" t="s">
        <v>87</v>
      </c>
      <c r="AV682" s="12" t="s">
        <v>81</v>
      </c>
      <c r="AW682" s="12" t="s">
        <v>33</v>
      </c>
      <c r="AX682" s="12" t="s">
        <v>74</v>
      </c>
      <c r="AY682" s="152" t="s">
        <v>187</v>
      </c>
    </row>
    <row r="683" spans="2:51" s="12" customFormat="1">
      <c r="B683" s="150"/>
      <c r="D683" s="151" t="s">
        <v>201</v>
      </c>
      <c r="E683" s="152" t="s">
        <v>19</v>
      </c>
      <c r="F683" s="153" t="s">
        <v>1548</v>
      </c>
      <c r="H683" s="152" t="s">
        <v>19</v>
      </c>
      <c r="I683" s="154"/>
      <c r="L683" s="150"/>
      <c r="M683" s="155"/>
      <c r="T683" s="156"/>
      <c r="AT683" s="152" t="s">
        <v>201</v>
      </c>
      <c r="AU683" s="152" t="s">
        <v>87</v>
      </c>
      <c r="AV683" s="12" t="s">
        <v>81</v>
      </c>
      <c r="AW683" s="12" t="s">
        <v>33</v>
      </c>
      <c r="AX683" s="12" t="s">
        <v>74</v>
      </c>
      <c r="AY683" s="152" t="s">
        <v>187</v>
      </c>
    </row>
    <row r="684" spans="2:51" s="13" customFormat="1" ht="40.799999999999997">
      <c r="B684" s="157"/>
      <c r="D684" s="151" t="s">
        <v>201</v>
      </c>
      <c r="E684" s="158" t="s">
        <v>19</v>
      </c>
      <c r="F684" s="159" t="s">
        <v>1549</v>
      </c>
      <c r="H684" s="160">
        <v>-27.4</v>
      </c>
      <c r="I684" s="161"/>
      <c r="L684" s="157"/>
      <c r="M684" s="162"/>
      <c r="T684" s="163"/>
      <c r="AT684" s="158" t="s">
        <v>201</v>
      </c>
      <c r="AU684" s="158" t="s">
        <v>87</v>
      </c>
      <c r="AV684" s="13" t="s">
        <v>87</v>
      </c>
      <c r="AW684" s="13" t="s">
        <v>33</v>
      </c>
      <c r="AX684" s="13" t="s">
        <v>74</v>
      </c>
      <c r="AY684" s="158" t="s">
        <v>187</v>
      </c>
    </row>
    <row r="685" spans="2:51" s="13" customFormat="1" ht="30.6">
      <c r="B685" s="157"/>
      <c r="D685" s="151" t="s">
        <v>201</v>
      </c>
      <c r="E685" s="158" t="s">
        <v>19</v>
      </c>
      <c r="F685" s="159" t="s">
        <v>1550</v>
      </c>
      <c r="H685" s="160">
        <v>-9.5839999999999996</v>
      </c>
      <c r="I685" s="161"/>
      <c r="L685" s="157"/>
      <c r="M685" s="162"/>
      <c r="T685" s="163"/>
      <c r="AT685" s="158" t="s">
        <v>201</v>
      </c>
      <c r="AU685" s="158" t="s">
        <v>87</v>
      </c>
      <c r="AV685" s="13" t="s">
        <v>87</v>
      </c>
      <c r="AW685" s="13" t="s">
        <v>33</v>
      </c>
      <c r="AX685" s="13" t="s">
        <v>74</v>
      </c>
      <c r="AY685" s="158" t="s">
        <v>187</v>
      </c>
    </row>
    <row r="686" spans="2:51" s="12" customFormat="1">
      <c r="B686" s="150"/>
      <c r="D686" s="151" t="s">
        <v>201</v>
      </c>
      <c r="E686" s="152" t="s">
        <v>19</v>
      </c>
      <c r="F686" s="153" t="s">
        <v>1551</v>
      </c>
      <c r="H686" s="152" t="s">
        <v>19</v>
      </c>
      <c r="I686" s="154"/>
      <c r="L686" s="150"/>
      <c r="M686" s="155"/>
      <c r="T686" s="156"/>
      <c r="AT686" s="152" t="s">
        <v>201</v>
      </c>
      <c r="AU686" s="152" t="s">
        <v>87</v>
      </c>
      <c r="AV686" s="12" t="s">
        <v>81</v>
      </c>
      <c r="AW686" s="12" t="s">
        <v>33</v>
      </c>
      <c r="AX686" s="12" t="s">
        <v>74</v>
      </c>
      <c r="AY686" s="152" t="s">
        <v>187</v>
      </c>
    </row>
    <row r="687" spans="2:51" s="13" customFormat="1">
      <c r="B687" s="157"/>
      <c r="D687" s="151" t="s">
        <v>201</v>
      </c>
      <c r="E687" s="158" t="s">
        <v>19</v>
      </c>
      <c r="F687" s="159" t="s">
        <v>1552</v>
      </c>
      <c r="H687" s="160">
        <v>-10.999000000000001</v>
      </c>
      <c r="I687" s="161"/>
      <c r="L687" s="157"/>
      <c r="M687" s="162"/>
      <c r="T687" s="163"/>
      <c r="AT687" s="158" t="s">
        <v>201</v>
      </c>
      <c r="AU687" s="158" t="s">
        <v>87</v>
      </c>
      <c r="AV687" s="13" t="s">
        <v>87</v>
      </c>
      <c r="AW687" s="13" t="s">
        <v>33</v>
      </c>
      <c r="AX687" s="13" t="s">
        <v>74</v>
      </c>
      <c r="AY687" s="158" t="s">
        <v>187</v>
      </c>
    </row>
    <row r="688" spans="2:51" s="14" customFormat="1">
      <c r="B688" s="164"/>
      <c r="D688" s="151" t="s">
        <v>201</v>
      </c>
      <c r="E688" s="165" t="s">
        <v>19</v>
      </c>
      <c r="F688" s="166" t="s">
        <v>204</v>
      </c>
      <c r="H688" s="167">
        <v>-47.982999999999997</v>
      </c>
      <c r="I688" s="168"/>
      <c r="L688" s="164"/>
      <c r="M688" s="169"/>
      <c r="T688" s="170"/>
      <c r="AT688" s="165" t="s">
        <v>201</v>
      </c>
      <c r="AU688" s="165" t="s">
        <v>87</v>
      </c>
      <c r="AV688" s="14" t="s">
        <v>96</v>
      </c>
      <c r="AW688" s="14" t="s">
        <v>33</v>
      </c>
      <c r="AX688" s="14" t="s">
        <v>74</v>
      </c>
      <c r="AY688" s="165" t="s">
        <v>187</v>
      </c>
    </row>
    <row r="689" spans="2:65" s="15" customFormat="1">
      <c r="B689" s="171"/>
      <c r="D689" s="151" t="s">
        <v>201</v>
      </c>
      <c r="E689" s="172" t="s">
        <v>1038</v>
      </c>
      <c r="F689" s="173" t="s">
        <v>207</v>
      </c>
      <c r="H689" s="174">
        <v>310.322</v>
      </c>
      <c r="I689" s="175"/>
      <c r="L689" s="171"/>
      <c r="M689" s="176"/>
      <c r="T689" s="177"/>
      <c r="AT689" s="172" t="s">
        <v>201</v>
      </c>
      <c r="AU689" s="172" t="s">
        <v>87</v>
      </c>
      <c r="AV689" s="15" t="s">
        <v>193</v>
      </c>
      <c r="AW689" s="15" t="s">
        <v>33</v>
      </c>
      <c r="AX689" s="15" t="s">
        <v>81</v>
      </c>
      <c r="AY689" s="172" t="s">
        <v>187</v>
      </c>
    </row>
    <row r="690" spans="2:65" s="1" customFormat="1" ht="21.75" customHeight="1">
      <c r="B690" s="33"/>
      <c r="C690" s="178" t="s">
        <v>680</v>
      </c>
      <c r="D690" s="178" t="s">
        <v>238</v>
      </c>
      <c r="E690" s="179" t="s">
        <v>1553</v>
      </c>
      <c r="F690" s="180" t="s">
        <v>1554</v>
      </c>
      <c r="G690" s="181" t="s">
        <v>138</v>
      </c>
      <c r="H690" s="182">
        <v>325.83800000000002</v>
      </c>
      <c r="I690" s="183"/>
      <c r="J690" s="184">
        <f>ROUND(I690*H690,2)</f>
        <v>0</v>
      </c>
      <c r="K690" s="180" t="s">
        <v>197</v>
      </c>
      <c r="L690" s="185"/>
      <c r="M690" s="186" t="s">
        <v>19</v>
      </c>
      <c r="N690" s="187" t="s">
        <v>46</v>
      </c>
      <c r="P690" s="142">
        <f>O690*H690</f>
        <v>0</v>
      </c>
      <c r="Q690" s="142">
        <v>2.0999999999999999E-3</v>
      </c>
      <c r="R690" s="142">
        <f>Q690*H690</f>
        <v>0.68425979999999997</v>
      </c>
      <c r="S690" s="142">
        <v>0</v>
      </c>
      <c r="T690" s="143">
        <f>S690*H690</f>
        <v>0</v>
      </c>
      <c r="AR690" s="144" t="s">
        <v>237</v>
      </c>
      <c r="AT690" s="144" t="s">
        <v>238</v>
      </c>
      <c r="AU690" s="144" t="s">
        <v>87</v>
      </c>
      <c r="AY690" s="18" t="s">
        <v>187</v>
      </c>
      <c r="BE690" s="145">
        <f>IF(N690="základní",J690,0)</f>
        <v>0</v>
      </c>
      <c r="BF690" s="145">
        <f>IF(N690="snížená",J690,0)</f>
        <v>0</v>
      </c>
      <c r="BG690" s="145">
        <f>IF(N690="zákl. přenesená",J690,0)</f>
        <v>0</v>
      </c>
      <c r="BH690" s="145">
        <f>IF(N690="sníž. přenesená",J690,0)</f>
        <v>0</v>
      </c>
      <c r="BI690" s="145">
        <f>IF(N690="nulová",J690,0)</f>
        <v>0</v>
      </c>
      <c r="BJ690" s="18" t="s">
        <v>87</v>
      </c>
      <c r="BK690" s="145">
        <f>ROUND(I690*H690,2)</f>
        <v>0</v>
      </c>
      <c r="BL690" s="18" t="s">
        <v>193</v>
      </c>
      <c r="BM690" s="144" t="s">
        <v>1555</v>
      </c>
    </row>
    <row r="691" spans="2:65" s="13" customFormat="1">
      <c r="B691" s="157"/>
      <c r="D691" s="151" t="s">
        <v>201</v>
      </c>
      <c r="F691" s="159" t="s">
        <v>1556</v>
      </c>
      <c r="H691" s="160">
        <v>325.83800000000002</v>
      </c>
      <c r="I691" s="161"/>
      <c r="L691" s="157"/>
      <c r="M691" s="162"/>
      <c r="T691" s="163"/>
      <c r="AT691" s="158" t="s">
        <v>201</v>
      </c>
      <c r="AU691" s="158" t="s">
        <v>87</v>
      </c>
      <c r="AV691" s="13" t="s">
        <v>87</v>
      </c>
      <c r="AW691" s="13" t="s">
        <v>4</v>
      </c>
      <c r="AX691" s="13" t="s">
        <v>81</v>
      </c>
      <c r="AY691" s="158" t="s">
        <v>187</v>
      </c>
    </row>
    <row r="692" spans="2:65" s="1" customFormat="1" ht="55.5" customHeight="1">
      <c r="B692" s="33"/>
      <c r="C692" s="133" t="s">
        <v>687</v>
      </c>
      <c r="D692" s="133" t="s">
        <v>189</v>
      </c>
      <c r="E692" s="134" t="s">
        <v>1557</v>
      </c>
      <c r="F692" s="135" t="s">
        <v>1558</v>
      </c>
      <c r="G692" s="136" t="s">
        <v>138</v>
      </c>
      <c r="H692" s="137">
        <v>58.386000000000003</v>
      </c>
      <c r="I692" s="138"/>
      <c r="J692" s="139">
        <f>ROUND(I692*H692,2)</f>
        <v>0</v>
      </c>
      <c r="K692" s="135" t="s">
        <v>197</v>
      </c>
      <c r="L692" s="33"/>
      <c r="M692" s="140" t="s">
        <v>19</v>
      </c>
      <c r="N692" s="141" t="s">
        <v>46</v>
      </c>
      <c r="P692" s="142">
        <f>O692*H692</f>
        <v>0</v>
      </c>
      <c r="Q692" s="142">
        <v>8.6724160000000005E-3</v>
      </c>
      <c r="R692" s="142">
        <f>Q692*H692</f>
        <v>0.5063476805760001</v>
      </c>
      <c r="S692" s="142">
        <v>0</v>
      </c>
      <c r="T692" s="143">
        <f>S692*H692</f>
        <v>0</v>
      </c>
      <c r="AR692" s="144" t="s">
        <v>193</v>
      </c>
      <c r="AT692" s="144" t="s">
        <v>189</v>
      </c>
      <c r="AU692" s="144" t="s">
        <v>87</v>
      </c>
      <c r="AY692" s="18" t="s">
        <v>187</v>
      </c>
      <c r="BE692" s="145">
        <f>IF(N692="základní",J692,0)</f>
        <v>0</v>
      </c>
      <c r="BF692" s="145">
        <f>IF(N692="snížená",J692,0)</f>
        <v>0</v>
      </c>
      <c r="BG692" s="145">
        <f>IF(N692="zákl. přenesená",J692,0)</f>
        <v>0</v>
      </c>
      <c r="BH692" s="145">
        <f>IF(N692="sníž. přenesená",J692,0)</f>
        <v>0</v>
      </c>
      <c r="BI692" s="145">
        <f>IF(N692="nulová",J692,0)</f>
        <v>0</v>
      </c>
      <c r="BJ692" s="18" t="s">
        <v>87</v>
      </c>
      <c r="BK692" s="145">
        <f>ROUND(I692*H692,2)</f>
        <v>0</v>
      </c>
      <c r="BL692" s="18" t="s">
        <v>193</v>
      </c>
      <c r="BM692" s="144" t="s">
        <v>1559</v>
      </c>
    </row>
    <row r="693" spans="2:65" s="1" customFormat="1">
      <c r="B693" s="33"/>
      <c r="D693" s="146" t="s">
        <v>199</v>
      </c>
      <c r="F693" s="147" t="s">
        <v>1560</v>
      </c>
      <c r="I693" s="148"/>
      <c r="L693" s="33"/>
      <c r="M693" s="149"/>
      <c r="T693" s="52"/>
      <c r="AT693" s="18" t="s">
        <v>199</v>
      </c>
      <c r="AU693" s="18" t="s">
        <v>87</v>
      </c>
    </row>
    <row r="694" spans="2:65" s="12" customFormat="1">
      <c r="B694" s="150"/>
      <c r="D694" s="151" t="s">
        <v>201</v>
      </c>
      <c r="E694" s="152" t="s">
        <v>19</v>
      </c>
      <c r="F694" s="153" t="s">
        <v>1514</v>
      </c>
      <c r="H694" s="152" t="s">
        <v>19</v>
      </c>
      <c r="I694" s="154"/>
      <c r="L694" s="150"/>
      <c r="M694" s="155"/>
      <c r="T694" s="156"/>
      <c r="AT694" s="152" t="s">
        <v>201</v>
      </c>
      <c r="AU694" s="152" t="s">
        <v>87</v>
      </c>
      <c r="AV694" s="12" t="s">
        <v>81</v>
      </c>
      <c r="AW694" s="12" t="s">
        <v>33</v>
      </c>
      <c r="AX694" s="12" t="s">
        <v>74</v>
      </c>
      <c r="AY694" s="152" t="s">
        <v>187</v>
      </c>
    </row>
    <row r="695" spans="2:65" s="12" customFormat="1">
      <c r="B695" s="150"/>
      <c r="D695" s="151" t="s">
        <v>201</v>
      </c>
      <c r="E695" s="152" t="s">
        <v>19</v>
      </c>
      <c r="F695" s="153" t="s">
        <v>1091</v>
      </c>
      <c r="H695" s="152" t="s">
        <v>19</v>
      </c>
      <c r="I695" s="154"/>
      <c r="L695" s="150"/>
      <c r="M695" s="155"/>
      <c r="T695" s="156"/>
      <c r="AT695" s="152" t="s">
        <v>201</v>
      </c>
      <c r="AU695" s="152" t="s">
        <v>87</v>
      </c>
      <c r="AV695" s="12" t="s">
        <v>81</v>
      </c>
      <c r="AW695" s="12" t="s">
        <v>33</v>
      </c>
      <c r="AX695" s="12" t="s">
        <v>74</v>
      </c>
      <c r="AY695" s="152" t="s">
        <v>187</v>
      </c>
    </row>
    <row r="696" spans="2:65" s="13" customFormat="1">
      <c r="B696" s="157"/>
      <c r="D696" s="151" t="s">
        <v>201</v>
      </c>
      <c r="E696" s="158" t="s">
        <v>19</v>
      </c>
      <c r="F696" s="159" t="s">
        <v>1561</v>
      </c>
      <c r="H696" s="160">
        <v>64.382000000000005</v>
      </c>
      <c r="I696" s="161"/>
      <c r="L696" s="157"/>
      <c r="M696" s="162"/>
      <c r="T696" s="163"/>
      <c r="AT696" s="158" t="s">
        <v>201</v>
      </c>
      <c r="AU696" s="158" t="s">
        <v>87</v>
      </c>
      <c r="AV696" s="13" t="s">
        <v>87</v>
      </c>
      <c r="AW696" s="13" t="s">
        <v>33</v>
      </c>
      <c r="AX696" s="13" t="s">
        <v>74</v>
      </c>
      <c r="AY696" s="158" t="s">
        <v>187</v>
      </c>
    </row>
    <row r="697" spans="2:65" s="14" customFormat="1">
      <c r="B697" s="164"/>
      <c r="D697" s="151" t="s">
        <v>201</v>
      </c>
      <c r="E697" s="165" t="s">
        <v>19</v>
      </c>
      <c r="F697" s="166" t="s">
        <v>204</v>
      </c>
      <c r="H697" s="167">
        <v>64.382000000000005</v>
      </c>
      <c r="I697" s="168"/>
      <c r="L697" s="164"/>
      <c r="M697" s="169"/>
      <c r="T697" s="170"/>
      <c r="AT697" s="165" t="s">
        <v>201</v>
      </c>
      <c r="AU697" s="165" t="s">
        <v>87</v>
      </c>
      <c r="AV697" s="14" t="s">
        <v>96</v>
      </c>
      <c r="AW697" s="14" t="s">
        <v>33</v>
      </c>
      <c r="AX697" s="14" t="s">
        <v>74</v>
      </c>
      <c r="AY697" s="165" t="s">
        <v>187</v>
      </c>
    </row>
    <row r="698" spans="2:65" s="12" customFormat="1">
      <c r="B698" s="150"/>
      <c r="D698" s="151" t="s">
        <v>201</v>
      </c>
      <c r="E698" s="152" t="s">
        <v>19</v>
      </c>
      <c r="F698" s="153" t="s">
        <v>1547</v>
      </c>
      <c r="H698" s="152" t="s">
        <v>19</v>
      </c>
      <c r="I698" s="154"/>
      <c r="L698" s="150"/>
      <c r="M698" s="155"/>
      <c r="T698" s="156"/>
      <c r="AT698" s="152" t="s">
        <v>201</v>
      </c>
      <c r="AU698" s="152" t="s">
        <v>87</v>
      </c>
      <c r="AV698" s="12" t="s">
        <v>81</v>
      </c>
      <c r="AW698" s="12" t="s">
        <v>33</v>
      </c>
      <c r="AX698" s="12" t="s">
        <v>74</v>
      </c>
      <c r="AY698" s="152" t="s">
        <v>187</v>
      </c>
    </row>
    <row r="699" spans="2:65" s="12" customFormat="1">
      <c r="B699" s="150"/>
      <c r="D699" s="151" t="s">
        <v>201</v>
      </c>
      <c r="E699" s="152" t="s">
        <v>19</v>
      </c>
      <c r="F699" s="153" t="s">
        <v>1548</v>
      </c>
      <c r="H699" s="152" t="s">
        <v>19</v>
      </c>
      <c r="I699" s="154"/>
      <c r="L699" s="150"/>
      <c r="M699" s="155"/>
      <c r="T699" s="156"/>
      <c r="AT699" s="152" t="s">
        <v>201</v>
      </c>
      <c r="AU699" s="152" t="s">
        <v>87</v>
      </c>
      <c r="AV699" s="12" t="s">
        <v>81</v>
      </c>
      <c r="AW699" s="12" t="s">
        <v>33</v>
      </c>
      <c r="AX699" s="12" t="s">
        <v>74</v>
      </c>
      <c r="AY699" s="152" t="s">
        <v>187</v>
      </c>
    </row>
    <row r="700" spans="2:65" s="13" customFormat="1">
      <c r="B700" s="157"/>
      <c r="D700" s="151" t="s">
        <v>201</v>
      </c>
      <c r="E700" s="158" t="s">
        <v>19</v>
      </c>
      <c r="F700" s="159" t="s">
        <v>1562</v>
      </c>
      <c r="H700" s="160">
        <v>-5.9960000000000004</v>
      </c>
      <c r="I700" s="161"/>
      <c r="L700" s="157"/>
      <c r="M700" s="162"/>
      <c r="T700" s="163"/>
      <c r="AT700" s="158" t="s">
        <v>201</v>
      </c>
      <c r="AU700" s="158" t="s">
        <v>87</v>
      </c>
      <c r="AV700" s="13" t="s">
        <v>87</v>
      </c>
      <c r="AW700" s="13" t="s">
        <v>33</v>
      </c>
      <c r="AX700" s="13" t="s">
        <v>74</v>
      </c>
      <c r="AY700" s="158" t="s">
        <v>187</v>
      </c>
    </row>
    <row r="701" spans="2:65" s="14" customFormat="1">
      <c r="B701" s="164"/>
      <c r="D701" s="151" t="s">
        <v>201</v>
      </c>
      <c r="E701" s="165" t="s">
        <v>19</v>
      </c>
      <c r="F701" s="166" t="s">
        <v>204</v>
      </c>
      <c r="H701" s="167">
        <v>-5.9960000000000004</v>
      </c>
      <c r="I701" s="168"/>
      <c r="L701" s="164"/>
      <c r="M701" s="169"/>
      <c r="T701" s="170"/>
      <c r="AT701" s="165" t="s">
        <v>201</v>
      </c>
      <c r="AU701" s="165" t="s">
        <v>87</v>
      </c>
      <c r="AV701" s="14" t="s">
        <v>96</v>
      </c>
      <c r="AW701" s="14" t="s">
        <v>33</v>
      </c>
      <c r="AX701" s="14" t="s">
        <v>74</v>
      </c>
      <c r="AY701" s="165" t="s">
        <v>187</v>
      </c>
    </row>
    <row r="702" spans="2:65" s="15" customFormat="1">
      <c r="B702" s="171"/>
      <c r="D702" s="151" t="s">
        <v>201</v>
      </c>
      <c r="E702" s="172" t="s">
        <v>1041</v>
      </c>
      <c r="F702" s="173" t="s">
        <v>207</v>
      </c>
      <c r="H702" s="174">
        <v>58.386000000000003</v>
      </c>
      <c r="I702" s="175"/>
      <c r="L702" s="171"/>
      <c r="M702" s="176"/>
      <c r="T702" s="177"/>
      <c r="AT702" s="172" t="s">
        <v>201</v>
      </c>
      <c r="AU702" s="172" t="s">
        <v>87</v>
      </c>
      <c r="AV702" s="15" t="s">
        <v>193</v>
      </c>
      <c r="AW702" s="15" t="s">
        <v>33</v>
      </c>
      <c r="AX702" s="15" t="s">
        <v>81</v>
      </c>
      <c r="AY702" s="172" t="s">
        <v>187</v>
      </c>
    </row>
    <row r="703" spans="2:65" s="1" customFormat="1" ht="21.75" customHeight="1">
      <c r="B703" s="33"/>
      <c r="C703" s="178" t="s">
        <v>695</v>
      </c>
      <c r="D703" s="178" t="s">
        <v>238</v>
      </c>
      <c r="E703" s="179" t="s">
        <v>1553</v>
      </c>
      <c r="F703" s="180" t="s">
        <v>1554</v>
      </c>
      <c r="G703" s="181" t="s">
        <v>138</v>
      </c>
      <c r="H703" s="182">
        <v>61.305</v>
      </c>
      <c r="I703" s="183"/>
      <c r="J703" s="184">
        <f>ROUND(I703*H703,2)</f>
        <v>0</v>
      </c>
      <c r="K703" s="180" t="s">
        <v>197</v>
      </c>
      <c r="L703" s="185"/>
      <c r="M703" s="186" t="s">
        <v>19</v>
      </c>
      <c r="N703" s="187" t="s">
        <v>46</v>
      </c>
      <c r="P703" s="142">
        <f>O703*H703</f>
        <v>0</v>
      </c>
      <c r="Q703" s="142">
        <v>2.0999999999999999E-3</v>
      </c>
      <c r="R703" s="142">
        <f>Q703*H703</f>
        <v>0.12874049999999998</v>
      </c>
      <c r="S703" s="142">
        <v>0</v>
      </c>
      <c r="T703" s="143">
        <f>S703*H703</f>
        <v>0</v>
      </c>
      <c r="AR703" s="144" t="s">
        <v>237</v>
      </c>
      <c r="AT703" s="144" t="s">
        <v>238</v>
      </c>
      <c r="AU703" s="144" t="s">
        <v>87</v>
      </c>
      <c r="AY703" s="18" t="s">
        <v>187</v>
      </c>
      <c r="BE703" s="145">
        <f>IF(N703="základní",J703,0)</f>
        <v>0</v>
      </c>
      <c r="BF703" s="145">
        <f>IF(N703="snížená",J703,0)</f>
        <v>0</v>
      </c>
      <c r="BG703" s="145">
        <f>IF(N703="zákl. přenesená",J703,0)</f>
        <v>0</v>
      </c>
      <c r="BH703" s="145">
        <f>IF(N703="sníž. přenesená",J703,0)</f>
        <v>0</v>
      </c>
      <c r="BI703" s="145">
        <f>IF(N703="nulová",J703,0)</f>
        <v>0</v>
      </c>
      <c r="BJ703" s="18" t="s">
        <v>87</v>
      </c>
      <c r="BK703" s="145">
        <f>ROUND(I703*H703,2)</f>
        <v>0</v>
      </c>
      <c r="BL703" s="18" t="s">
        <v>193</v>
      </c>
      <c r="BM703" s="144" t="s">
        <v>1563</v>
      </c>
    </row>
    <row r="704" spans="2:65" s="13" customFormat="1">
      <c r="B704" s="157"/>
      <c r="D704" s="151" t="s">
        <v>201</v>
      </c>
      <c r="F704" s="159" t="s">
        <v>1564</v>
      </c>
      <c r="H704" s="160">
        <v>61.305</v>
      </c>
      <c r="I704" s="161"/>
      <c r="L704" s="157"/>
      <c r="M704" s="162"/>
      <c r="T704" s="163"/>
      <c r="AT704" s="158" t="s">
        <v>201</v>
      </c>
      <c r="AU704" s="158" t="s">
        <v>87</v>
      </c>
      <c r="AV704" s="13" t="s">
        <v>87</v>
      </c>
      <c r="AW704" s="13" t="s">
        <v>4</v>
      </c>
      <c r="AX704" s="13" t="s">
        <v>81</v>
      </c>
      <c r="AY704" s="158" t="s">
        <v>187</v>
      </c>
    </row>
    <row r="705" spans="2:65" s="1" customFormat="1" ht="55.5" customHeight="1">
      <c r="B705" s="33"/>
      <c r="C705" s="133" t="s">
        <v>700</v>
      </c>
      <c r="D705" s="133" t="s">
        <v>189</v>
      </c>
      <c r="E705" s="134" t="s">
        <v>1565</v>
      </c>
      <c r="F705" s="135" t="s">
        <v>1566</v>
      </c>
      <c r="G705" s="136" t="s">
        <v>138</v>
      </c>
      <c r="H705" s="137">
        <v>522.73299999999995</v>
      </c>
      <c r="I705" s="138"/>
      <c r="J705" s="139">
        <f>ROUND(I705*H705,2)</f>
        <v>0</v>
      </c>
      <c r="K705" s="135" t="s">
        <v>197</v>
      </c>
      <c r="L705" s="33"/>
      <c r="M705" s="140" t="s">
        <v>19</v>
      </c>
      <c r="N705" s="141" t="s">
        <v>46</v>
      </c>
      <c r="P705" s="142">
        <f>O705*H705</f>
        <v>0</v>
      </c>
      <c r="Q705" s="142">
        <v>8.0599999999999994E-5</v>
      </c>
      <c r="R705" s="142">
        <f>Q705*H705</f>
        <v>4.2132279799999992E-2</v>
      </c>
      <c r="S705" s="142">
        <v>0</v>
      </c>
      <c r="T705" s="143">
        <f>S705*H705</f>
        <v>0</v>
      </c>
      <c r="AR705" s="144" t="s">
        <v>193</v>
      </c>
      <c r="AT705" s="144" t="s">
        <v>189</v>
      </c>
      <c r="AU705" s="144" t="s">
        <v>87</v>
      </c>
      <c r="AY705" s="18" t="s">
        <v>187</v>
      </c>
      <c r="BE705" s="145">
        <f>IF(N705="základní",J705,0)</f>
        <v>0</v>
      </c>
      <c r="BF705" s="145">
        <f>IF(N705="snížená",J705,0)</f>
        <v>0</v>
      </c>
      <c r="BG705" s="145">
        <f>IF(N705="zákl. přenesená",J705,0)</f>
        <v>0</v>
      </c>
      <c r="BH705" s="145">
        <f>IF(N705="sníž. přenesená",J705,0)</f>
        <v>0</v>
      </c>
      <c r="BI705" s="145">
        <f>IF(N705="nulová",J705,0)</f>
        <v>0</v>
      </c>
      <c r="BJ705" s="18" t="s">
        <v>87</v>
      </c>
      <c r="BK705" s="145">
        <f>ROUND(I705*H705,2)</f>
        <v>0</v>
      </c>
      <c r="BL705" s="18" t="s">
        <v>193</v>
      </c>
      <c r="BM705" s="144" t="s">
        <v>1567</v>
      </c>
    </row>
    <row r="706" spans="2:65" s="1" customFormat="1">
      <c r="B706" s="33"/>
      <c r="D706" s="146" t="s">
        <v>199</v>
      </c>
      <c r="F706" s="147" t="s">
        <v>1568</v>
      </c>
      <c r="I706" s="148"/>
      <c r="L706" s="33"/>
      <c r="M706" s="149"/>
      <c r="T706" s="52"/>
      <c r="AT706" s="18" t="s">
        <v>199</v>
      </c>
      <c r="AU706" s="18" t="s">
        <v>87</v>
      </c>
    </row>
    <row r="707" spans="2:65" s="13" customFormat="1">
      <c r="B707" s="157"/>
      <c r="D707" s="151" t="s">
        <v>201</v>
      </c>
      <c r="E707" s="158" t="s">
        <v>19</v>
      </c>
      <c r="F707" s="159" t="s">
        <v>1569</v>
      </c>
      <c r="H707" s="160">
        <v>522.73299999999995</v>
      </c>
      <c r="I707" s="161"/>
      <c r="L707" s="157"/>
      <c r="M707" s="162"/>
      <c r="T707" s="163"/>
      <c r="AT707" s="158" t="s">
        <v>201</v>
      </c>
      <c r="AU707" s="158" t="s">
        <v>87</v>
      </c>
      <c r="AV707" s="13" t="s">
        <v>87</v>
      </c>
      <c r="AW707" s="13" t="s">
        <v>33</v>
      </c>
      <c r="AX707" s="13" t="s">
        <v>74</v>
      </c>
      <c r="AY707" s="158" t="s">
        <v>187</v>
      </c>
    </row>
    <row r="708" spans="2:65" s="15" customFormat="1">
      <c r="B708" s="171"/>
      <c r="D708" s="151" t="s">
        <v>201</v>
      </c>
      <c r="E708" s="172" t="s">
        <v>19</v>
      </c>
      <c r="F708" s="173" t="s">
        <v>207</v>
      </c>
      <c r="H708" s="174">
        <v>522.73299999999995</v>
      </c>
      <c r="I708" s="175"/>
      <c r="L708" s="171"/>
      <c r="M708" s="176"/>
      <c r="T708" s="177"/>
      <c r="AT708" s="172" t="s">
        <v>201</v>
      </c>
      <c r="AU708" s="172" t="s">
        <v>87</v>
      </c>
      <c r="AV708" s="15" t="s">
        <v>193</v>
      </c>
      <c r="AW708" s="15" t="s">
        <v>33</v>
      </c>
      <c r="AX708" s="15" t="s">
        <v>81</v>
      </c>
      <c r="AY708" s="172" t="s">
        <v>187</v>
      </c>
    </row>
    <row r="709" spans="2:65" s="1" customFormat="1" ht="49.2" customHeight="1">
      <c r="B709" s="33"/>
      <c r="C709" s="133" t="s">
        <v>706</v>
      </c>
      <c r="D709" s="133" t="s">
        <v>189</v>
      </c>
      <c r="E709" s="134" t="s">
        <v>1570</v>
      </c>
      <c r="F709" s="135" t="s">
        <v>1571</v>
      </c>
      <c r="G709" s="136" t="s">
        <v>138</v>
      </c>
      <c r="H709" s="137">
        <v>522.73299999999995</v>
      </c>
      <c r="I709" s="138"/>
      <c r="J709" s="139">
        <f>ROUND(I709*H709,2)</f>
        <v>0</v>
      </c>
      <c r="K709" s="135" t="s">
        <v>197</v>
      </c>
      <c r="L709" s="33"/>
      <c r="M709" s="140" t="s">
        <v>19</v>
      </c>
      <c r="N709" s="141" t="s">
        <v>46</v>
      </c>
      <c r="P709" s="142">
        <f>O709*H709</f>
        <v>0</v>
      </c>
      <c r="Q709" s="142">
        <v>0</v>
      </c>
      <c r="R709" s="142">
        <f>Q709*H709</f>
        <v>0</v>
      </c>
      <c r="S709" s="142">
        <v>0</v>
      </c>
      <c r="T709" s="143">
        <f>S709*H709</f>
        <v>0</v>
      </c>
      <c r="AR709" s="144" t="s">
        <v>193</v>
      </c>
      <c r="AT709" s="144" t="s">
        <v>189</v>
      </c>
      <c r="AU709" s="144" t="s">
        <v>87</v>
      </c>
      <c r="AY709" s="18" t="s">
        <v>187</v>
      </c>
      <c r="BE709" s="145">
        <f>IF(N709="základní",J709,0)</f>
        <v>0</v>
      </c>
      <c r="BF709" s="145">
        <f>IF(N709="snížená",J709,0)</f>
        <v>0</v>
      </c>
      <c r="BG709" s="145">
        <f>IF(N709="zákl. přenesená",J709,0)</f>
        <v>0</v>
      </c>
      <c r="BH709" s="145">
        <f>IF(N709="sníž. přenesená",J709,0)</f>
        <v>0</v>
      </c>
      <c r="BI709" s="145">
        <f>IF(N709="nulová",J709,0)</f>
        <v>0</v>
      </c>
      <c r="BJ709" s="18" t="s">
        <v>87</v>
      </c>
      <c r="BK709" s="145">
        <f>ROUND(I709*H709,2)</f>
        <v>0</v>
      </c>
      <c r="BL709" s="18" t="s">
        <v>193</v>
      </c>
      <c r="BM709" s="144" t="s">
        <v>1572</v>
      </c>
    </row>
    <row r="710" spans="2:65" s="1" customFormat="1">
      <c r="B710" s="33"/>
      <c r="D710" s="146" t="s">
        <v>199</v>
      </c>
      <c r="F710" s="147" t="s">
        <v>1573</v>
      </c>
      <c r="I710" s="148"/>
      <c r="L710" s="33"/>
      <c r="M710" s="149"/>
      <c r="T710" s="52"/>
      <c r="AT710" s="18" t="s">
        <v>199</v>
      </c>
      <c r="AU710" s="18" t="s">
        <v>87</v>
      </c>
    </row>
    <row r="711" spans="2:65" s="13" customFormat="1">
      <c r="B711" s="157"/>
      <c r="D711" s="151" t="s">
        <v>201</v>
      </c>
      <c r="E711" s="158" t="s">
        <v>19</v>
      </c>
      <c r="F711" s="159" t="s">
        <v>1569</v>
      </c>
      <c r="H711" s="160">
        <v>522.73299999999995</v>
      </c>
      <c r="I711" s="161"/>
      <c r="L711" s="157"/>
      <c r="M711" s="162"/>
      <c r="T711" s="163"/>
      <c r="AT711" s="158" t="s">
        <v>201</v>
      </c>
      <c r="AU711" s="158" t="s">
        <v>87</v>
      </c>
      <c r="AV711" s="13" t="s">
        <v>87</v>
      </c>
      <c r="AW711" s="13" t="s">
        <v>33</v>
      </c>
      <c r="AX711" s="13" t="s">
        <v>74</v>
      </c>
      <c r="AY711" s="158" t="s">
        <v>187</v>
      </c>
    </row>
    <row r="712" spans="2:65" s="15" customFormat="1">
      <c r="B712" s="171"/>
      <c r="D712" s="151" t="s">
        <v>201</v>
      </c>
      <c r="E712" s="172" t="s">
        <v>19</v>
      </c>
      <c r="F712" s="173" t="s">
        <v>207</v>
      </c>
      <c r="H712" s="174">
        <v>522.73299999999995</v>
      </c>
      <c r="I712" s="175"/>
      <c r="L712" s="171"/>
      <c r="M712" s="176"/>
      <c r="T712" s="177"/>
      <c r="AT712" s="172" t="s">
        <v>201</v>
      </c>
      <c r="AU712" s="172" t="s">
        <v>87</v>
      </c>
      <c r="AV712" s="15" t="s">
        <v>193</v>
      </c>
      <c r="AW712" s="15" t="s">
        <v>33</v>
      </c>
      <c r="AX712" s="15" t="s">
        <v>81</v>
      </c>
      <c r="AY712" s="172" t="s">
        <v>187</v>
      </c>
    </row>
    <row r="713" spans="2:65" s="1" customFormat="1" ht="24.15" customHeight="1">
      <c r="B713" s="33"/>
      <c r="C713" s="133" t="s">
        <v>712</v>
      </c>
      <c r="D713" s="133" t="s">
        <v>189</v>
      </c>
      <c r="E713" s="134" t="s">
        <v>1574</v>
      </c>
      <c r="F713" s="135" t="s">
        <v>1575</v>
      </c>
      <c r="G713" s="136" t="s">
        <v>384</v>
      </c>
      <c r="H713" s="137">
        <v>91.35</v>
      </c>
      <c r="I713" s="138"/>
      <c r="J713" s="139">
        <f>ROUND(I713*H713,2)</f>
        <v>0</v>
      </c>
      <c r="K713" s="135" t="s">
        <v>197</v>
      </c>
      <c r="L713" s="33"/>
      <c r="M713" s="140" t="s">
        <v>19</v>
      </c>
      <c r="N713" s="141" t="s">
        <v>46</v>
      </c>
      <c r="P713" s="142">
        <f>O713*H713</f>
        <v>0</v>
      </c>
      <c r="Q713" s="142">
        <v>9.7399999999999996E-5</v>
      </c>
      <c r="R713" s="142">
        <f>Q713*H713</f>
        <v>8.8974899999999992E-3</v>
      </c>
      <c r="S713" s="142">
        <v>0</v>
      </c>
      <c r="T713" s="143">
        <f>S713*H713</f>
        <v>0</v>
      </c>
      <c r="AR713" s="144" t="s">
        <v>193</v>
      </c>
      <c r="AT713" s="144" t="s">
        <v>189</v>
      </c>
      <c r="AU713" s="144" t="s">
        <v>87</v>
      </c>
      <c r="AY713" s="18" t="s">
        <v>187</v>
      </c>
      <c r="BE713" s="145">
        <f>IF(N713="základní",J713,0)</f>
        <v>0</v>
      </c>
      <c r="BF713" s="145">
        <f>IF(N713="snížená",J713,0)</f>
        <v>0</v>
      </c>
      <c r="BG713" s="145">
        <f>IF(N713="zákl. přenesená",J713,0)</f>
        <v>0</v>
      </c>
      <c r="BH713" s="145">
        <f>IF(N713="sníž. přenesená",J713,0)</f>
        <v>0</v>
      </c>
      <c r="BI713" s="145">
        <f>IF(N713="nulová",J713,0)</f>
        <v>0</v>
      </c>
      <c r="BJ713" s="18" t="s">
        <v>87</v>
      </c>
      <c r="BK713" s="145">
        <f>ROUND(I713*H713,2)</f>
        <v>0</v>
      </c>
      <c r="BL713" s="18" t="s">
        <v>193</v>
      </c>
      <c r="BM713" s="144" t="s">
        <v>1576</v>
      </c>
    </row>
    <row r="714" spans="2:65" s="1" customFormat="1">
      <c r="B714" s="33"/>
      <c r="D714" s="146" t="s">
        <v>199</v>
      </c>
      <c r="F714" s="147" t="s">
        <v>1577</v>
      </c>
      <c r="I714" s="148"/>
      <c r="L714" s="33"/>
      <c r="M714" s="149"/>
      <c r="T714" s="52"/>
      <c r="AT714" s="18" t="s">
        <v>199</v>
      </c>
      <c r="AU714" s="18" t="s">
        <v>87</v>
      </c>
    </row>
    <row r="715" spans="2:65" s="12" customFormat="1">
      <c r="B715" s="150"/>
      <c r="D715" s="151" t="s">
        <v>201</v>
      </c>
      <c r="E715" s="152" t="s">
        <v>19</v>
      </c>
      <c r="F715" s="153" t="s">
        <v>1578</v>
      </c>
      <c r="H715" s="152" t="s">
        <v>19</v>
      </c>
      <c r="I715" s="154"/>
      <c r="L715" s="150"/>
      <c r="M715" s="155"/>
      <c r="T715" s="156"/>
      <c r="AT715" s="152" t="s">
        <v>201</v>
      </c>
      <c r="AU715" s="152" t="s">
        <v>87</v>
      </c>
      <c r="AV715" s="12" t="s">
        <v>81</v>
      </c>
      <c r="AW715" s="12" t="s">
        <v>33</v>
      </c>
      <c r="AX715" s="12" t="s">
        <v>74</v>
      </c>
      <c r="AY715" s="152" t="s">
        <v>187</v>
      </c>
    </row>
    <row r="716" spans="2:65" s="12" customFormat="1">
      <c r="B716" s="150"/>
      <c r="D716" s="151" t="s">
        <v>201</v>
      </c>
      <c r="E716" s="152" t="s">
        <v>19</v>
      </c>
      <c r="F716" s="153" t="s">
        <v>1579</v>
      </c>
      <c r="H716" s="152" t="s">
        <v>19</v>
      </c>
      <c r="I716" s="154"/>
      <c r="L716" s="150"/>
      <c r="M716" s="155"/>
      <c r="T716" s="156"/>
      <c r="AT716" s="152" t="s">
        <v>201</v>
      </c>
      <c r="AU716" s="152" t="s">
        <v>87</v>
      </c>
      <c r="AV716" s="12" t="s">
        <v>81</v>
      </c>
      <c r="AW716" s="12" t="s">
        <v>33</v>
      </c>
      <c r="AX716" s="12" t="s">
        <v>74</v>
      </c>
      <c r="AY716" s="152" t="s">
        <v>187</v>
      </c>
    </row>
    <row r="717" spans="2:65" s="13" customFormat="1">
      <c r="B717" s="157"/>
      <c r="D717" s="151" t="s">
        <v>201</v>
      </c>
      <c r="E717" s="158" t="s">
        <v>19</v>
      </c>
      <c r="F717" s="159" t="s">
        <v>1580</v>
      </c>
      <c r="H717" s="160">
        <v>74.540000000000006</v>
      </c>
      <c r="I717" s="161"/>
      <c r="L717" s="157"/>
      <c r="M717" s="162"/>
      <c r="T717" s="163"/>
      <c r="AT717" s="158" t="s">
        <v>201</v>
      </c>
      <c r="AU717" s="158" t="s">
        <v>87</v>
      </c>
      <c r="AV717" s="13" t="s">
        <v>87</v>
      </c>
      <c r="AW717" s="13" t="s">
        <v>33</v>
      </c>
      <c r="AX717" s="13" t="s">
        <v>74</v>
      </c>
      <c r="AY717" s="158" t="s">
        <v>187</v>
      </c>
    </row>
    <row r="718" spans="2:65" s="12" customFormat="1">
      <c r="B718" s="150"/>
      <c r="D718" s="151" t="s">
        <v>201</v>
      </c>
      <c r="E718" s="152" t="s">
        <v>19</v>
      </c>
      <c r="F718" s="153" t="s">
        <v>1091</v>
      </c>
      <c r="H718" s="152" t="s">
        <v>19</v>
      </c>
      <c r="I718" s="154"/>
      <c r="L718" s="150"/>
      <c r="M718" s="155"/>
      <c r="T718" s="156"/>
      <c r="AT718" s="152" t="s">
        <v>201</v>
      </c>
      <c r="AU718" s="152" t="s">
        <v>87</v>
      </c>
      <c r="AV718" s="12" t="s">
        <v>81</v>
      </c>
      <c r="AW718" s="12" t="s">
        <v>33</v>
      </c>
      <c r="AX718" s="12" t="s">
        <v>74</v>
      </c>
      <c r="AY718" s="152" t="s">
        <v>187</v>
      </c>
    </row>
    <row r="719" spans="2:65" s="13" customFormat="1">
      <c r="B719" s="157"/>
      <c r="D719" s="151" t="s">
        <v>201</v>
      </c>
      <c r="E719" s="158" t="s">
        <v>19</v>
      </c>
      <c r="F719" s="159" t="s">
        <v>1581</v>
      </c>
      <c r="H719" s="160">
        <v>16.809999999999999</v>
      </c>
      <c r="I719" s="161"/>
      <c r="L719" s="157"/>
      <c r="M719" s="162"/>
      <c r="T719" s="163"/>
      <c r="AT719" s="158" t="s">
        <v>201</v>
      </c>
      <c r="AU719" s="158" t="s">
        <v>87</v>
      </c>
      <c r="AV719" s="13" t="s">
        <v>87</v>
      </c>
      <c r="AW719" s="13" t="s">
        <v>33</v>
      </c>
      <c r="AX719" s="13" t="s">
        <v>74</v>
      </c>
      <c r="AY719" s="158" t="s">
        <v>187</v>
      </c>
    </row>
    <row r="720" spans="2:65" s="15" customFormat="1">
      <c r="B720" s="171"/>
      <c r="D720" s="151" t="s">
        <v>201</v>
      </c>
      <c r="E720" s="172" t="s">
        <v>19</v>
      </c>
      <c r="F720" s="173" t="s">
        <v>207</v>
      </c>
      <c r="H720" s="174">
        <v>91.35</v>
      </c>
      <c r="I720" s="175"/>
      <c r="L720" s="171"/>
      <c r="M720" s="176"/>
      <c r="T720" s="177"/>
      <c r="AT720" s="172" t="s">
        <v>201</v>
      </c>
      <c r="AU720" s="172" t="s">
        <v>87</v>
      </c>
      <c r="AV720" s="15" t="s">
        <v>193</v>
      </c>
      <c r="AW720" s="15" t="s">
        <v>33</v>
      </c>
      <c r="AX720" s="15" t="s">
        <v>81</v>
      </c>
      <c r="AY720" s="172" t="s">
        <v>187</v>
      </c>
    </row>
    <row r="721" spans="2:65" s="1" customFormat="1" ht="24.15" customHeight="1">
      <c r="B721" s="33"/>
      <c r="C721" s="178" t="s">
        <v>719</v>
      </c>
      <c r="D721" s="178" t="s">
        <v>238</v>
      </c>
      <c r="E721" s="179" t="s">
        <v>1582</v>
      </c>
      <c r="F721" s="180" t="s">
        <v>1583</v>
      </c>
      <c r="G721" s="181" t="s">
        <v>384</v>
      </c>
      <c r="H721" s="182">
        <v>95.918000000000006</v>
      </c>
      <c r="I721" s="183"/>
      <c r="J721" s="184">
        <f>ROUND(I721*H721,2)</f>
        <v>0</v>
      </c>
      <c r="K721" s="180" t="s">
        <v>197</v>
      </c>
      <c r="L721" s="185"/>
      <c r="M721" s="186" t="s">
        <v>19</v>
      </c>
      <c r="N721" s="187" t="s">
        <v>46</v>
      </c>
      <c r="P721" s="142">
        <f>O721*H721</f>
        <v>0</v>
      </c>
      <c r="Q721" s="142">
        <v>5.0000000000000001E-4</v>
      </c>
      <c r="R721" s="142">
        <f>Q721*H721</f>
        <v>4.7959000000000002E-2</v>
      </c>
      <c r="S721" s="142">
        <v>0</v>
      </c>
      <c r="T721" s="143">
        <f>S721*H721</f>
        <v>0</v>
      </c>
      <c r="AR721" s="144" t="s">
        <v>237</v>
      </c>
      <c r="AT721" s="144" t="s">
        <v>238</v>
      </c>
      <c r="AU721" s="144" t="s">
        <v>87</v>
      </c>
      <c r="AY721" s="18" t="s">
        <v>187</v>
      </c>
      <c r="BE721" s="145">
        <f>IF(N721="základní",J721,0)</f>
        <v>0</v>
      </c>
      <c r="BF721" s="145">
        <f>IF(N721="snížená",J721,0)</f>
        <v>0</v>
      </c>
      <c r="BG721" s="145">
        <f>IF(N721="zákl. přenesená",J721,0)</f>
        <v>0</v>
      </c>
      <c r="BH721" s="145">
        <f>IF(N721="sníž. přenesená",J721,0)</f>
        <v>0</v>
      </c>
      <c r="BI721" s="145">
        <f>IF(N721="nulová",J721,0)</f>
        <v>0</v>
      </c>
      <c r="BJ721" s="18" t="s">
        <v>87</v>
      </c>
      <c r="BK721" s="145">
        <f>ROUND(I721*H721,2)</f>
        <v>0</v>
      </c>
      <c r="BL721" s="18" t="s">
        <v>193</v>
      </c>
      <c r="BM721" s="144" t="s">
        <v>1584</v>
      </c>
    </row>
    <row r="722" spans="2:65" s="13" customFormat="1">
      <c r="B722" s="157"/>
      <c r="D722" s="151" t="s">
        <v>201</v>
      </c>
      <c r="F722" s="159" t="s">
        <v>1585</v>
      </c>
      <c r="H722" s="160">
        <v>95.918000000000006</v>
      </c>
      <c r="I722" s="161"/>
      <c r="L722" s="157"/>
      <c r="M722" s="162"/>
      <c r="T722" s="163"/>
      <c r="AT722" s="158" t="s">
        <v>201</v>
      </c>
      <c r="AU722" s="158" t="s">
        <v>87</v>
      </c>
      <c r="AV722" s="13" t="s">
        <v>87</v>
      </c>
      <c r="AW722" s="13" t="s">
        <v>4</v>
      </c>
      <c r="AX722" s="13" t="s">
        <v>81</v>
      </c>
      <c r="AY722" s="158" t="s">
        <v>187</v>
      </c>
    </row>
    <row r="723" spans="2:65" s="1" customFormat="1" ht="24.15" customHeight="1">
      <c r="B723" s="33"/>
      <c r="C723" s="133" t="s">
        <v>724</v>
      </c>
      <c r="D723" s="133" t="s">
        <v>189</v>
      </c>
      <c r="E723" s="134" t="s">
        <v>1586</v>
      </c>
      <c r="F723" s="135" t="s">
        <v>1587</v>
      </c>
      <c r="G723" s="136" t="s">
        <v>384</v>
      </c>
      <c r="H723" s="137">
        <v>292.39499999999998</v>
      </c>
      <c r="I723" s="138"/>
      <c r="J723" s="139">
        <f>ROUND(I723*H723,2)</f>
        <v>0</v>
      </c>
      <c r="K723" s="135" t="s">
        <v>197</v>
      </c>
      <c r="L723" s="33"/>
      <c r="M723" s="140" t="s">
        <v>19</v>
      </c>
      <c r="N723" s="141" t="s">
        <v>46</v>
      </c>
      <c r="P723" s="142">
        <f>O723*H723</f>
        <v>0</v>
      </c>
      <c r="Q723" s="142">
        <v>0</v>
      </c>
      <c r="R723" s="142">
        <f>Q723*H723</f>
        <v>0</v>
      </c>
      <c r="S723" s="142">
        <v>0</v>
      </c>
      <c r="T723" s="143">
        <f>S723*H723</f>
        <v>0</v>
      </c>
      <c r="AR723" s="144" t="s">
        <v>193</v>
      </c>
      <c r="AT723" s="144" t="s">
        <v>189</v>
      </c>
      <c r="AU723" s="144" t="s">
        <v>87</v>
      </c>
      <c r="AY723" s="18" t="s">
        <v>187</v>
      </c>
      <c r="BE723" s="145">
        <f>IF(N723="základní",J723,0)</f>
        <v>0</v>
      </c>
      <c r="BF723" s="145">
        <f>IF(N723="snížená",J723,0)</f>
        <v>0</v>
      </c>
      <c r="BG723" s="145">
        <f>IF(N723="zákl. přenesená",J723,0)</f>
        <v>0</v>
      </c>
      <c r="BH723" s="145">
        <f>IF(N723="sníž. přenesená",J723,0)</f>
        <v>0</v>
      </c>
      <c r="BI723" s="145">
        <f>IF(N723="nulová",J723,0)</f>
        <v>0</v>
      </c>
      <c r="BJ723" s="18" t="s">
        <v>87</v>
      </c>
      <c r="BK723" s="145">
        <f>ROUND(I723*H723,2)</f>
        <v>0</v>
      </c>
      <c r="BL723" s="18" t="s">
        <v>193</v>
      </c>
      <c r="BM723" s="144" t="s">
        <v>1588</v>
      </c>
    </row>
    <row r="724" spans="2:65" s="1" customFormat="1">
      <c r="B724" s="33"/>
      <c r="D724" s="146" t="s">
        <v>199</v>
      </c>
      <c r="F724" s="147" t="s">
        <v>1589</v>
      </c>
      <c r="I724" s="148"/>
      <c r="L724" s="33"/>
      <c r="M724" s="149"/>
      <c r="T724" s="52"/>
      <c r="AT724" s="18" t="s">
        <v>199</v>
      </c>
      <c r="AU724" s="18" t="s">
        <v>87</v>
      </c>
    </row>
    <row r="725" spans="2:65" s="12" customFormat="1">
      <c r="B725" s="150"/>
      <c r="D725" s="151" t="s">
        <v>201</v>
      </c>
      <c r="E725" s="152" t="s">
        <v>19</v>
      </c>
      <c r="F725" s="153" t="s">
        <v>1590</v>
      </c>
      <c r="H725" s="152" t="s">
        <v>19</v>
      </c>
      <c r="I725" s="154"/>
      <c r="L725" s="150"/>
      <c r="M725" s="155"/>
      <c r="T725" s="156"/>
      <c r="AT725" s="152" t="s">
        <v>201</v>
      </c>
      <c r="AU725" s="152" t="s">
        <v>87</v>
      </c>
      <c r="AV725" s="12" t="s">
        <v>81</v>
      </c>
      <c r="AW725" s="12" t="s">
        <v>33</v>
      </c>
      <c r="AX725" s="12" t="s">
        <v>74</v>
      </c>
      <c r="AY725" s="152" t="s">
        <v>187</v>
      </c>
    </row>
    <row r="726" spans="2:65" s="12" customFormat="1">
      <c r="B726" s="150"/>
      <c r="D726" s="151" t="s">
        <v>201</v>
      </c>
      <c r="E726" s="152" t="s">
        <v>19</v>
      </c>
      <c r="F726" s="153" t="s">
        <v>1548</v>
      </c>
      <c r="H726" s="152" t="s">
        <v>19</v>
      </c>
      <c r="I726" s="154"/>
      <c r="L726" s="150"/>
      <c r="M726" s="155"/>
      <c r="T726" s="156"/>
      <c r="AT726" s="152" t="s">
        <v>201</v>
      </c>
      <c r="AU726" s="152" t="s">
        <v>87</v>
      </c>
      <c r="AV726" s="12" t="s">
        <v>81</v>
      </c>
      <c r="AW726" s="12" t="s">
        <v>33</v>
      </c>
      <c r="AX726" s="12" t="s">
        <v>74</v>
      </c>
      <c r="AY726" s="152" t="s">
        <v>187</v>
      </c>
    </row>
    <row r="727" spans="2:65" s="13" customFormat="1" ht="30.6">
      <c r="B727" s="157"/>
      <c r="D727" s="151" t="s">
        <v>201</v>
      </c>
      <c r="E727" s="158" t="s">
        <v>19</v>
      </c>
      <c r="F727" s="159" t="s">
        <v>1591</v>
      </c>
      <c r="H727" s="160">
        <v>51.034999999999997</v>
      </c>
      <c r="I727" s="161"/>
      <c r="L727" s="157"/>
      <c r="M727" s="162"/>
      <c r="T727" s="163"/>
      <c r="AT727" s="158" t="s">
        <v>201</v>
      </c>
      <c r="AU727" s="158" t="s">
        <v>87</v>
      </c>
      <c r="AV727" s="13" t="s">
        <v>87</v>
      </c>
      <c r="AW727" s="13" t="s">
        <v>33</v>
      </c>
      <c r="AX727" s="13" t="s">
        <v>74</v>
      </c>
      <c r="AY727" s="158" t="s">
        <v>187</v>
      </c>
    </row>
    <row r="728" spans="2:65" s="13" customFormat="1" ht="30.6">
      <c r="B728" s="157"/>
      <c r="D728" s="151" t="s">
        <v>201</v>
      </c>
      <c r="E728" s="158" t="s">
        <v>19</v>
      </c>
      <c r="F728" s="159" t="s">
        <v>1592</v>
      </c>
      <c r="H728" s="160">
        <v>36.049999999999997</v>
      </c>
      <c r="I728" s="161"/>
      <c r="L728" s="157"/>
      <c r="M728" s="162"/>
      <c r="T728" s="163"/>
      <c r="AT728" s="158" t="s">
        <v>201</v>
      </c>
      <c r="AU728" s="158" t="s">
        <v>87</v>
      </c>
      <c r="AV728" s="13" t="s">
        <v>87</v>
      </c>
      <c r="AW728" s="13" t="s">
        <v>33</v>
      </c>
      <c r="AX728" s="13" t="s">
        <v>74</v>
      </c>
      <c r="AY728" s="158" t="s">
        <v>187</v>
      </c>
    </row>
    <row r="729" spans="2:65" s="12" customFormat="1">
      <c r="B729" s="150"/>
      <c r="D729" s="151" t="s">
        <v>201</v>
      </c>
      <c r="E729" s="152" t="s">
        <v>19</v>
      </c>
      <c r="F729" s="153" t="s">
        <v>1551</v>
      </c>
      <c r="H729" s="152" t="s">
        <v>19</v>
      </c>
      <c r="I729" s="154"/>
      <c r="L729" s="150"/>
      <c r="M729" s="155"/>
      <c r="T729" s="156"/>
      <c r="AT729" s="152" t="s">
        <v>201</v>
      </c>
      <c r="AU729" s="152" t="s">
        <v>87</v>
      </c>
      <c r="AV729" s="12" t="s">
        <v>81</v>
      </c>
      <c r="AW729" s="12" t="s">
        <v>33</v>
      </c>
      <c r="AX729" s="12" t="s">
        <v>74</v>
      </c>
      <c r="AY729" s="152" t="s">
        <v>187</v>
      </c>
    </row>
    <row r="730" spans="2:65" s="13" customFormat="1">
      <c r="B730" s="157"/>
      <c r="D730" s="151" t="s">
        <v>201</v>
      </c>
      <c r="E730" s="158" t="s">
        <v>19</v>
      </c>
      <c r="F730" s="159" t="s">
        <v>1593</v>
      </c>
      <c r="H730" s="160">
        <v>29.93</v>
      </c>
      <c r="I730" s="161"/>
      <c r="L730" s="157"/>
      <c r="M730" s="162"/>
      <c r="T730" s="163"/>
      <c r="AT730" s="158" t="s">
        <v>201</v>
      </c>
      <c r="AU730" s="158" t="s">
        <v>87</v>
      </c>
      <c r="AV730" s="13" t="s">
        <v>87</v>
      </c>
      <c r="AW730" s="13" t="s">
        <v>33</v>
      </c>
      <c r="AX730" s="13" t="s">
        <v>74</v>
      </c>
      <c r="AY730" s="158" t="s">
        <v>187</v>
      </c>
    </row>
    <row r="731" spans="2:65" s="12" customFormat="1">
      <c r="B731" s="150"/>
      <c r="D731" s="151" t="s">
        <v>201</v>
      </c>
      <c r="E731" s="152" t="s">
        <v>19</v>
      </c>
      <c r="F731" s="153" t="s">
        <v>1091</v>
      </c>
      <c r="H731" s="152" t="s">
        <v>19</v>
      </c>
      <c r="I731" s="154"/>
      <c r="L731" s="150"/>
      <c r="M731" s="155"/>
      <c r="T731" s="156"/>
      <c r="AT731" s="152" t="s">
        <v>201</v>
      </c>
      <c r="AU731" s="152" t="s">
        <v>87</v>
      </c>
      <c r="AV731" s="12" t="s">
        <v>81</v>
      </c>
      <c r="AW731" s="12" t="s">
        <v>33</v>
      </c>
      <c r="AX731" s="12" t="s">
        <v>74</v>
      </c>
      <c r="AY731" s="152" t="s">
        <v>187</v>
      </c>
    </row>
    <row r="732" spans="2:65" s="13" customFormat="1">
      <c r="B732" s="157"/>
      <c r="D732" s="151" t="s">
        <v>201</v>
      </c>
      <c r="E732" s="158" t="s">
        <v>19</v>
      </c>
      <c r="F732" s="159" t="s">
        <v>1594</v>
      </c>
      <c r="H732" s="160">
        <v>14.16</v>
      </c>
      <c r="I732" s="161"/>
      <c r="L732" s="157"/>
      <c r="M732" s="162"/>
      <c r="T732" s="163"/>
      <c r="AT732" s="158" t="s">
        <v>201</v>
      </c>
      <c r="AU732" s="158" t="s">
        <v>87</v>
      </c>
      <c r="AV732" s="13" t="s">
        <v>87</v>
      </c>
      <c r="AW732" s="13" t="s">
        <v>33</v>
      </c>
      <c r="AX732" s="13" t="s">
        <v>74</v>
      </c>
      <c r="AY732" s="158" t="s">
        <v>187</v>
      </c>
    </row>
    <row r="733" spans="2:65" s="14" customFormat="1">
      <c r="B733" s="164"/>
      <c r="D733" s="151" t="s">
        <v>201</v>
      </c>
      <c r="E733" s="165" t="s">
        <v>1060</v>
      </c>
      <c r="F733" s="166" t="s">
        <v>204</v>
      </c>
      <c r="H733" s="167">
        <v>131.17500000000001</v>
      </c>
      <c r="I733" s="168"/>
      <c r="L733" s="164"/>
      <c r="M733" s="169"/>
      <c r="T733" s="170"/>
      <c r="AT733" s="165" t="s">
        <v>201</v>
      </c>
      <c r="AU733" s="165" t="s">
        <v>87</v>
      </c>
      <c r="AV733" s="14" t="s">
        <v>96</v>
      </c>
      <c r="AW733" s="14" t="s">
        <v>33</v>
      </c>
      <c r="AX733" s="14" t="s">
        <v>74</v>
      </c>
      <c r="AY733" s="165" t="s">
        <v>187</v>
      </c>
    </row>
    <row r="734" spans="2:65" s="12" customFormat="1">
      <c r="B734" s="150"/>
      <c r="D734" s="151" t="s">
        <v>201</v>
      </c>
      <c r="E734" s="152" t="s">
        <v>19</v>
      </c>
      <c r="F734" s="153" t="s">
        <v>1595</v>
      </c>
      <c r="H734" s="152" t="s">
        <v>19</v>
      </c>
      <c r="I734" s="154"/>
      <c r="L734" s="150"/>
      <c r="M734" s="155"/>
      <c r="T734" s="156"/>
      <c r="AT734" s="152" t="s">
        <v>201</v>
      </c>
      <c r="AU734" s="152" t="s">
        <v>87</v>
      </c>
      <c r="AV734" s="12" t="s">
        <v>81</v>
      </c>
      <c r="AW734" s="12" t="s">
        <v>33</v>
      </c>
      <c r="AX734" s="12" t="s">
        <v>74</v>
      </c>
      <c r="AY734" s="152" t="s">
        <v>187</v>
      </c>
    </row>
    <row r="735" spans="2:65" s="12" customFormat="1">
      <c r="B735" s="150"/>
      <c r="D735" s="151" t="s">
        <v>201</v>
      </c>
      <c r="E735" s="152" t="s">
        <v>19</v>
      </c>
      <c r="F735" s="153" t="s">
        <v>1548</v>
      </c>
      <c r="H735" s="152" t="s">
        <v>19</v>
      </c>
      <c r="I735" s="154"/>
      <c r="L735" s="150"/>
      <c r="M735" s="155"/>
      <c r="T735" s="156"/>
      <c r="AT735" s="152" t="s">
        <v>201</v>
      </c>
      <c r="AU735" s="152" t="s">
        <v>87</v>
      </c>
      <c r="AV735" s="12" t="s">
        <v>81</v>
      </c>
      <c r="AW735" s="12" t="s">
        <v>33</v>
      </c>
      <c r="AX735" s="12" t="s">
        <v>74</v>
      </c>
      <c r="AY735" s="152" t="s">
        <v>187</v>
      </c>
    </row>
    <row r="736" spans="2:65" s="13" customFormat="1" ht="20.399999999999999">
      <c r="B736" s="157"/>
      <c r="D736" s="151" t="s">
        <v>201</v>
      </c>
      <c r="E736" s="158" t="s">
        <v>19</v>
      </c>
      <c r="F736" s="159" t="s">
        <v>1596</v>
      </c>
      <c r="H736" s="160">
        <v>37.57</v>
      </c>
      <c r="I736" s="161"/>
      <c r="L736" s="157"/>
      <c r="M736" s="162"/>
      <c r="T736" s="163"/>
      <c r="AT736" s="158" t="s">
        <v>201</v>
      </c>
      <c r="AU736" s="158" t="s">
        <v>87</v>
      </c>
      <c r="AV736" s="13" t="s">
        <v>87</v>
      </c>
      <c r="AW736" s="13" t="s">
        <v>33</v>
      </c>
      <c r="AX736" s="13" t="s">
        <v>74</v>
      </c>
      <c r="AY736" s="158" t="s">
        <v>187</v>
      </c>
    </row>
    <row r="737" spans="2:51" s="13" customFormat="1" ht="20.399999999999999">
      <c r="B737" s="157"/>
      <c r="D737" s="151" t="s">
        <v>201</v>
      </c>
      <c r="E737" s="158" t="s">
        <v>19</v>
      </c>
      <c r="F737" s="159" t="s">
        <v>1597</v>
      </c>
      <c r="H737" s="160">
        <v>24.62</v>
      </c>
      <c r="I737" s="161"/>
      <c r="L737" s="157"/>
      <c r="M737" s="162"/>
      <c r="T737" s="163"/>
      <c r="AT737" s="158" t="s">
        <v>201</v>
      </c>
      <c r="AU737" s="158" t="s">
        <v>87</v>
      </c>
      <c r="AV737" s="13" t="s">
        <v>87</v>
      </c>
      <c r="AW737" s="13" t="s">
        <v>33</v>
      </c>
      <c r="AX737" s="13" t="s">
        <v>74</v>
      </c>
      <c r="AY737" s="158" t="s">
        <v>187</v>
      </c>
    </row>
    <row r="738" spans="2:51" s="12" customFormat="1">
      <c r="B738" s="150"/>
      <c r="D738" s="151" t="s">
        <v>201</v>
      </c>
      <c r="E738" s="152" t="s">
        <v>19</v>
      </c>
      <c r="F738" s="153" t="s">
        <v>1551</v>
      </c>
      <c r="H738" s="152" t="s">
        <v>19</v>
      </c>
      <c r="I738" s="154"/>
      <c r="L738" s="150"/>
      <c r="M738" s="155"/>
      <c r="T738" s="156"/>
      <c r="AT738" s="152" t="s">
        <v>201</v>
      </c>
      <c r="AU738" s="152" t="s">
        <v>87</v>
      </c>
      <c r="AV738" s="12" t="s">
        <v>81</v>
      </c>
      <c r="AW738" s="12" t="s">
        <v>33</v>
      </c>
      <c r="AX738" s="12" t="s">
        <v>74</v>
      </c>
      <c r="AY738" s="152" t="s">
        <v>187</v>
      </c>
    </row>
    <row r="739" spans="2:51" s="13" customFormat="1">
      <c r="B739" s="157"/>
      <c r="D739" s="151" t="s">
        <v>201</v>
      </c>
      <c r="E739" s="158" t="s">
        <v>19</v>
      </c>
      <c r="F739" s="159" t="s">
        <v>1598</v>
      </c>
      <c r="H739" s="160">
        <v>21.48</v>
      </c>
      <c r="I739" s="161"/>
      <c r="L739" s="157"/>
      <c r="M739" s="162"/>
      <c r="T739" s="163"/>
      <c r="AT739" s="158" t="s">
        <v>201</v>
      </c>
      <c r="AU739" s="158" t="s">
        <v>87</v>
      </c>
      <c r="AV739" s="13" t="s">
        <v>87</v>
      </c>
      <c r="AW739" s="13" t="s">
        <v>33</v>
      </c>
      <c r="AX739" s="13" t="s">
        <v>74</v>
      </c>
      <c r="AY739" s="158" t="s">
        <v>187</v>
      </c>
    </row>
    <row r="740" spans="2:51" s="12" customFormat="1">
      <c r="B740" s="150"/>
      <c r="D740" s="151" t="s">
        <v>201</v>
      </c>
      <c r="E740" s="152" t="s">
        <v>19</v>
      </c>
      <c r="F740" s="153" t="s">
        <v>1091</v>
      </c>
      <c r="H740" s="152" t="s">
        <v>19</v>
      </c>
      <c r="I740" s="154"/>
      <c r="L740" s="150"/>
      <c r="M740" s="155"/>
      <c r="T740" s="156"/>
      <c r="AT740" s="152" t="s">
        <v>201</v>
      </c>
      <c r="AU740" s="152" t="s">
        <v>87</v>
      </c>
      <c r="AV740" s="12" t="s">
        <v>81</v>
      </c>
      <c r="AW740" s="12" t="s">
        <v>33</v>
      </c>
      <c r="AX740" s="12" t="s">
        <v>74</v>
      </c>
      <c r="AY740" s="152" t="s">
        <v>187</v>
      </c>
    </row>
    <row r="741" spans="2:51" s="13" customFormat="1">
      <c r="B741" s="157"/>
      <c r="D741" s="151" t="s">
        <v>201</v>
      </c>
      <c r="E741" s="158" t="s">
        <v>19</v>
      </c>
      <c r="F741" s="159" t="s">
        <v>1599</v>
      </c>
      <c r="H741" s="160">
        <v>9.4</v>
      </c>
      <c r="I741" s="161"/>
      <c r="L741" s="157"/>
      <c r="M741" s="162"/>
      <c r="T741" s="163"/>
      <c r="AT741" s="158" t="s">
        <v>201</v>
      </c>
      <c r="AU741" s="158" t="s">
        <v>87</v>
      </c>
      <c r="AV741" s="13" t="s">
        <v>87</v>
      </c>
      <c r="AW741" s="13" t="s">
        <v>33</v>
      </c>
      <c r="AX741" s="13" t="s">
        <v>74</v>
      </c>
      <c r="AY741" s="158" t="s">
        <v>187</v>
      </c>
    </row>
    <row r="742" spans="2:51" s="14" customFormat="1">
      <c r="B742" s="164"/>
      <c r="D742" s="151" t="s">
        <v>201</v>
      </c>
      <c r="E742" s="165" t="s">
        <v>1063</v>
      </c>
      <c r="F742" s="166" t="s">
        <v>204</v>
      </c>
      <c r="H742" s="167">
        <v>93.07</v>
      </c>
      <c r="I742" s="168"/>
      <c r="L742" s="164"/>
      <c r="M742" s="169"/>
      <c r="T742" s="170"/>
      <c r="AT742" s="165" t="s">
        <v>201</v>
      </c>
      <c r="AU742" s="165" t="s">
        <v>87</v>
      </c>
      <c r="AV742" s="14" t="s">
        <v>96</v>
      </c>
      <c r="AW742" s="14" t="s">
        <v>33</v>
      </c>
      <c r="AX742" s="14" t="s">
        <v>74</v>
      </c>
      <c r="AY742" s="165" t="s">
        <v>187</v>
      </c>
    </row>
    <row r="743" spans="2:51" s="12" customFormat="1">
      <c r="B743" s="150"/>
      <c r="D743" s="151" t="s">
        <v>201</v>
      </c>
      <c r="E743" s="152" t="s">
        <v>19</v>
      </c>
      <c r="F743" s="153" t="s">
        <v>1600</v>
      </c>
      <c r="H743" s="152" t="s">
        <v>19</v>
      </c>
      <c r="I743" s="154"/>
      <c r="L743" s="150"/>
      <c r="M743" s="155"/>
      <c r="T743" s="156"/>
      <c r="AT743" s="152" t="s">
        <v>201</v>
      </c>
      <c r="AU743" s="152" t="s">
        <v>87</v>
      </c>
      <c r="AV743" s="12" t="s">
        <v>81</v>
      </c>
      <c r="AW743" s="12" t="s">
        <v>33</v>
      </c>
      <c r="AX743" s="12" t="s">
        <v>74</v>
      </c>
      <c r="AY743" s="152" t="s">
        <v>187</v>
      </c>
    </row>
    <row r="744" spans="2:51" s="12" customFormat="1">
      <c r="B744" s="150"/>
      <c r="D744" s="151" t="s">
        <v>201</v>
      </c>
      <c r="E744" s="152" t="s">
        <v>19</v>
      </c>
      <c r="F744" s="153" t="s">
        <v>1548</v>
      </c>
      <c r="H744" s="152" t="s">
        <v>19</v>
      </c>
      <c r="I744" s="154"/>
      <c r="L744" s="150"/>
      <c r="M744" s="155"/>
      <c r="T744" s="156"/>
      <c r="AT744" s="152" t="s">
        <v>201</v>
      </c>
      <c r="AU744" s="152" t="s">
        <v>87</v>
      </c>
      <c r="AV744" s="12" t="s">
        <v>81</v>
      </c>
      <c r="AW744" s="12" t="s">
        <v>33</v>
      </c>
      <c r="AX744" s="12" t="s">
        <v>74</v>
      </c>
      <c r="AY744" s="152" t="s">
        <v>187</v>
      </c>
    </row>
    <row r="745" spans="2:51" s="13" customFormat="1" ht="20.399999999999999">
      <c r="B745" s="157"/>
      <c r="D745" s="151" t="s">
        <v>201</v>
      </c>
      <c r="E745" s="158" t="s">
        <v>19</v>
      </c>
      <c r="F745" s="159" t="s">
        <v>1601</v>
      </c>
      <c r="H745" s="160">
        <v>13.465</v>
      </c>
      <c r="I745" s="161"/>
      <c r="L745" s="157"/>
      <c r="M745" s="162"/>
      <c r="T745" s="163"/>
      <c r="AT745" s="158" t="s">
        <v>201</v>
      </c>
      <c r="AU745" s="158" t="s">
        <v>87</v>
      </c>
      <c r="AV745" s="13" t="s">
        <v>87</v>
      </c>
      <c r="AW745" s="13" t="s">
        <v>33</v>
      </c>
      <c r="AX745" s="13" t="s">
        <v>74</v>
      </c>
      <c r="AY745" s="158" t="s">
        <v>187</v>
      </c>
    </row>
    <row r="746" spans="2:51" s="13" customFormat="1">
      <c r="B746" s="157"/>
      <c r="D746" s="151" t="s">
        <v>201</v>
      </c>
      <c r="E746" s="158" t="s">
        <v>19</v>
      </c>
      <c r="F746" s="159" t="s">
        <v>1602</v>
      </c>
      <c r="H746" s="160">
        <v>11.43</v>
      </c>
      <c r="I746" s="161"/>
      <c r="L746" s="157"/>
      <c r="M746" s="162"/>
      <c r="T746" s="163"/>
      <c r="AT746" s="158" t="s">
        <v>201</v>
      </c>
      <c r="AU746" s="158" t="s">
        <v>87</v>
      </c>
      <c r="AV746" s="13" t="s">
        <v>87</v>
      </c>
      <c r="AW746" s="13" t="s">
        <v>33</v>
      </c>
      <c r="AX746" s="13" t="s">
        <v>74</v>
      </c>
      <c r="AY746" s="158" t="s">
        <v>187</v>
      </c>
    </row>
    <row r="747" spans="2:51" s="12" customFormat="1">
      <c r="B747" s="150"/>
      <c r="D747" s="151" t="s">
        <v>201</v>
      </c>
      <c r="E747" s="152" t="s">
        <v>19</v>
      </c>
      <c r="F747" s="153" t="s">
        <v>1551</v>
      </c>
      <c r="H747" s="152" t="s">
        <v>19</v>
      </c>
      <c r="I747" s="154"/>
      <c r="L747" s="150"/>
      <c r="M747" s="155"/>
      <c r="T747" s="156"/>
      <c r="AT747" s="152" t="s">
        <v>201</v>
      </c>
      <c r="AU747" s="152" t="s">
        <v>87</v>
      </c>
      <c r="AV747" s="12" t="s">
        <v>81</v>
      </c>
      <c r="AW747" s="12" t="s">
        <v>33</v>
      </c>
      <c r="AX747" s="12" t="s">
        <v>74</v>
      </c>
      <c r="AY747" s="152" t="s">
        <v>187</v>
      </c>
    </row>
    <row r="748" spans="2:51" s="13" customFormat="1">
      <c r="B748" s="157"/>
      <c r="D748" s="151" t="s">
        <v>201</v>
      </c>
      <c r="E748" s="158" t="s">
        <v>19</v>
      </c>
      <c r="F748" s="159" t="s">
        <v>1603</v>
      </c>
      <c r="H748" s="160">
        <v>8.4499999999999993</v>
      </c>
      <c r="I748" s="161"/>
      <c r="L748" s="157"/>
      <c r="M748" s="162"/>
      <c r="T748" s="163"/>
      <c r="AT748" s="158" t="s">
        <v>201</v>
      </c>
      <c r="AU748" s="158" t="s">
        <v>87</v>
      </c>
      <c r="AV748" s="13" t="s">
        <v>87</v>
      </c>
      <c r="AW748" s="13" t="s">
        <v>33</v>
      </c>
      <c r="AX748" s="13" t="s">
        <v>74</v>
      </c>
      <c r="AY748" s="158" t="s">
        <v>187</v>
      </c>
    </row>
    <row r="749" spans="2:51" s="12" customFormat="1">
      <c r="B749" s="150"/>
      <c r="D749" s="151" t="s">
        <v>201</v>
      </c>
      <c r="E749" s="152" t="s">
        <v>19</v>
      </c>
      <c r="F749" s="153" t="s">
        <v>1091</v>
      </c>
      <c r="H749" s="152" t="s">
        <v>19</v>
      </c>
      <c r="I749" s="154"/>
      <c r="L749" s="150"/>
      <c r="M749" s="155"/>
      <c r="T749" s="156"/>
      <c r="AT749" s="152" t="s">
        <v>201</v>
      </c>
      <c r="AU749" s="152" t="s">
        <v>87</v>
      </c>
      <c r="AV749" s="12" t="s">
        <v>81</v>
      </c>
      <c r="AW749" s="12" t="s">
        <v>33</v>
      </c>
      <c r="AX749" s="12" t="s">
        <v>74</v>
      </c>
      <c r="AY749" s="152" t="s">
        <v>187</v>
      </c>
    </row>
    <row r="750" spans="2:51" s="13" customFormat="1">
      <c r="B750" s="157"/>
      <c r="D750" s="151" t="s">
        <v>201</v>
      </c>
      <c r="E750" s="158" t="s">
        <v>19</v>
      </c>
      <c r="F750" s="159" t="s">
        <v>1604</v>
      </c>
      <c r="H750" s="160">
        <v>4.76</v>
      </c>
      <c r="I750" s="161"/>
      <c r="L750" s="157"/>
      <c r="M750" s="162"/>
      <c r="T750" s="163"/>
      <c r="AT750" s="158" t="s">
        <v>201</v>
      </c>
      <c r="AU750" s="158" t="s">
        <v>87</v>
      </c>
      <c r="AV750" s="13" t="s">
        <v>87</v>
      </c>
      <c r="AW750" s="13" t="s">
        <v>33</v>
      </c>
      <c r="AX750" s="13" t="s">
        <v>74</v>
      </c>
      <c r="AY750" s="158" t="s">
        <v>187</v>
      </c>
    </row>
    <row r="751" spans="2:51" s="14" customFormat="1">
      <c r="B751" s="164"/>
      <c r="D751" s="151" t="s">
        <v>201</v>
      </c>
      <c r="E751" s="165" t="s">
        <v>1067</v>
      </c>
      <c r="F751" s="166" t="s">
        <v>204</v>
      </c>
      <c r="H751" s="167">
        <v>38.104999999999997</v>
      </c>
      <c r="I751" s="168"/>
      <c r="L751" s="164"/>
      <c r="M751" s="169"/>
      <c r="T751" s="170"/>
      <c r="AT751" s="165" t="s">
        <v>201</v>
      </c>
      <c r="AU751" s="165" t="s">
        <v>87</v>
      </c>
      <c r="AV751" s="14" t="s">
        <v>96</v>
      </c>
      <c r="AW751" s="14" t="s">
        <v>33</v>
      </c>
      <c r="AX751" s="14" t="s">
        <v>74</v>
      </c>
      <c r="AY751" s="165" t="s">
        <v>187</v>
      </c>
    </row>
    <row r="752" spans="2:51" s="12" customFormat="1">
      <c r="B752" s="150"/>
      <c r="D752" s="151" t="s">
        <v>201</v>
      </c>
      <c r="E752" s="152" t="s">
        <v>19</v>
      </c>
      <c r="F752" s="153" t="s">
        <v>1605</v>
      </c>
      <c r="H752" s="152" t="s">
        <v>19</v>
      </c>
      <c r="I752" s="154"/>
      <c r="L752" s="150"/>
      <c r="M752" s="155"/>
      <c r="T752" s="156"/>
      <c r="AT752" s="152" t="s">
        <v>201</v>
      </c>
      <c r="AU752" s="152" t="s">
        <v>87</v>
      </c>
      <c r="AV752" s="12" t="s">
        <v>81</v>
      </c>
      <c r="AW752" s="12" t="s">
        <v>33</v>
      </c>
      <c r="AX752" s="12" t="s">
        <v>74</v>
      </c>
      <c r="AY752" s="152" t="s">
        <v>187</v>
      </c>
    </row>
    <row r="753" spans="2:65" s="12" customFormat="1">
      <c r="B753" s="150"/>
      <c r="D753" s="151" t="s">
        <v>201</v>
      </c>
      <c r="E753" s="152" t="s">
        <v>19</v>
      </c>
      <c r="F753" s="153" t="s">
        <v>1548</v>
      </c>
      <c r="H753" s="152" t="s">
        <v>19</v>
      </c>
      <c r="I753" s="154"/>
      <c r="L753" s="150"/>
      <c r="M753" s="155"/>
      <c r="T753" s="156"/>
      <c r="AT753" s="152" t="s">
        <v>201</v>
      </c>
      <c r="AU753" s="152" t="s">
        <v>87</v>
      </c>
      <c r="AV753" s="12" t="s">
        <v>81</v>
      </c>
      <c r="AW753" s="12" t="s">
        <v>33</v>
      </c>
      <c r="AX753" s="12" t="s">
        <v>74</v>
      </c>
      <c r="AY753" s="152" t="s">
        <v>187</v>
      </c>
    </row>
    <row r="754" spans="2:65" s="13" customFormat="1">
      <c r="B754" s="157"/>
      <c r="D754" s="151" t="s">
        <v>201</v>
      </c>
      <c r="E754" s="158" t="s">
        <v>19</v>
      </c>
      <c r="F754" s="159" t="s">
        <v>1606</v>
      </c>
      <c r="H754" s="160">
        <v>11.385</v>
      </c>
      <c r="I754" s="161"/>
      <c r="L754" s="157"/>
      <c r="M754" s="162"/>
      <c r="T754" s="163"/>
      <c r="AT754" s="158" t="s">
        <v>201</v>
      </c>
      <c r="AU754" s="158" t="s">
        <v>87</v>
      </c>
      <c r="AV754" s="13" t="s">
        <v>87</v>
      </c>
      <c r="AW754" s="13" t="s">
        <v>33</v>
      </c>
      <c r="AX754" s="13" t="s">
        <v>74</v>
      </c>
      <c r="AY754" s="158" t="s">
        <v>187</v>
      </c>
    </row>
    <row r="755" spans="2:65" s="13" customFormat="1">
      <c r="B755" s="157"/>
      <c r="D755" s="151" t="s">
        <v>201</v>
      </c>
      <c r="E755" s="158" t="s">
        <v>19</v>
      </c>
      <c r="F755" s="159" t="s">
        <v>1607</v>
      </c>
      <c r="H755" s="160">
        <v>8</v>
      </c>
      <c r="I755" s="161"/>
      <c r="L755" s="157"/>
      <c r="M755" s="162"/>
      <c r="T755" s="163"/>
      <c r="AT755" s="158" t="s">
        <v>201</v>
      </c>
      <c r="AU755" s="158" t="s">
        <v>87</v>
      </c>
      <c r="AV755" s="13" t="s">
        <v>87</v>
      </c>
      <c r="AW755" s="13" t="s">
        <v>33</v>
      </c>
      <c r="AX755" s="13" t="s">
        <v>74</v>
      </c>
      <c r="AY755" s="158" t="s">
        <v>187</v>
      </c>
    </row>
    <row r="756" spans="2:65" s="12" customFormat="1">
      <c r="B756" s="150"/>
      <c r="D756" s="151" t="s">
        <v>201</v>
      </c>
      <c r="E756" s="152" t="s">
        <v>19</v>
      </c>
      <c r="F756" s="153" t="s">
        <v>1551</v>
      </c>
      <c r="H756" s="152" t="s">
        <v>19</v>
      </c>
      <c r="I756" s="154"/>
      <c r="L756" s="150"/>
      <c r="M756" s="155"/>
      <c r="T756" s="156"/>
      <c r="AT756" s="152" t="s">
        <v>201</v>
      </c>
      <c r="AU756" s="152" t="s">
        <v>87</v>
      </c>
      <c r="AV756" s="12" t="s">
        <v>81</v>
      </c>
      <c r="AW756" s="12" t="s">
        <v>33</v>
      </c>
      <c r="AX756" s="12" t="s">
        <v>74</v>
      </c>
      <c r="AY756" s="152" t="s">
        <v>187</v>
      </c>
    </row>
    <row r="757" spans="2:65" s="13" customFormat="1">
      <c r="B757" s="157"/>
      <c r="D757" s="151" t="s">
        <v>201</v>
      </c>
      <c r="E757" s="158" t="s">
        <v>19</v>
      </c>
      <c r="F757" s="159" t="s">
        <v>1608</v>
      </c>
      <c r="H757" s="160">
        <v>7.4</v>
      </c>
      <c r="I757" s="161"/>
      <c r="L757" s="157"/>
      <c r="M757" s="162"/>
      <c r="T757" s="163"/>
      <c r="AT757" s="158" t="s">
        <v>201</v>
      </c>
      <c r="AU757" s="158" t="s">
        <v>87</v>
      </c>
      <c r="AV757" s="13" t="s">
        <v>87</v>
      </c>
      <c r="AW757" s="13" t="s">
        <v>33</v>
      </c>
      <c r="AX757" s="13" t="s">
        <v>74</v>
      </c>
      <c r="AY757" s="158" t="s">
        <v>187</v>
      </c>
    </row>
    <row r="758" spans="2:65" s="12" customFormat="1">
      <c r="B758" s="150"/>
      <c r="D758" s="151" t="s">
        <v>201</v>
      </c>
      <c r="E758" s="152" t="s">
        <v>19</v>
      </c>
      <c r="F758" s="153" t="s">
        <v>1091</v>
      </c>
      <c r="H758" s="152" t="s">
        <v>19</v>
      </c>
      <c r="I758" s="154"/>
      <c r="L758" s="150"/>
      <c r="M758" s="155"/>
      <c r="T758" s="156"/>
      <c r="AT758" s="152" t="s">
        <v>201</v>
      </c>
      <c r="AU758" s="152" t="s">
        <v>87</v>
      </c>
      <c r="AV758" s="12" t="s">
        <v>81</v>
      </c>
      <c r="AW758" s="12" t="s">
        <v>33</v>
      </c>
      <c r="AX758" s="12" t="s">
        <v>74</v>
      </c>
      <c r="AY758" s="152" t="s">
        <v>187</v>
      </c>
    </row>
    <row r="759" spans="2:65" s="13" customFormat="1">
      <c r="B759" s="157"/>
      <c r="D759" s="151" t="s">
        <v>201</v>
      </c>
      <c r="E759" s="158" t="s">
        <v>19</v>
      </c>
      <c r="F759" s="159" t="s">
        <v>1609</v>
      </c>
      <c r="H759" s="160">
        <v>3.26</v>
      </c>
      <c r="I759" s="161"/>
      <c r="L759" s="157"/>
      <c r="M759" s="162"/>
      <c r="T759" s="163"/>
      <c r="AT759" s="158" t="s">
        <v>201</v>
      </c>
      <c r="AU759" s="158" t="s">
        <v>87</v>
      </c>
      <c r="AV759" s="13" t="s">
        <v>87</v>
      </c>
      <c r="AW759" s="13" t="s">
        <v>33</v>
      </c>
      <c r="AX759" s="13" t="s">
        <v>74</v>
      </c>
      <c r="AY759" s="158" t="s">
        <v>187</v>
      </c>
    </row>
    <row r="760" spans="2:65" s="14" customFormat="1">
      <c r="B760" s="164"/>
      <c r="D760" s="151" t="s">
        <v>201</v>
      </c>
      <c r="E760" s="165" t="s">
        <v>924</v>
      </c>
      <c r="F760" s="166" t="s">
        <v>204</v>
      </c>
      <c r="H760" s="167">
        <v>30.045000000000002</v>
      </c>
      <c r="I760" s="168"/>
      <c r="L760" s="164"/>
      <c r="M760" s="169"/>
      <c r="T760" s="170"/>
      <c r="AT760" s="165" t="s">
        <v>201</v>
      </c>
      <c r="AU760" s="165" t="s">
        <v>87</v>
      </c>
      <c r="AV760" s="14" t="s">
        <v>96</v>
      </c>
      <c r="AW760" s="14" t="s">
        <v>33</v>
      </c>
      <c r="AX760" s="14" t="s">
        <v>74</v>
      </c>
      <c r="AY760" s="165" t="s">
        <v>187</v>
      </c>
    </row>
    <row r="761" spans="2:65" s="15" customFormat="1">
      <c r="B761" s="171"/>
      <c r="D761" s="151" t="s">
        <v>201</v>
      </c>
      <c r="E761" s="172" t="s">
        <v>19</v>
      </c>
      <c r="F761" s="173" t="s">
        <v>207</v>
      </c>
      <c r="H761" s="174">
        <v>292.39499999999998</v>
      </c>
      <c r="I761" s="175"/>
      <c r="L761" s="171"/>
      <c r="M761" s="176"/>
      <c r="T761" s="177"/>
      <c r="AT761" s="172" t="s">
        <v>201</v>
      </c>
      <c r="AU761" s="172" t="s">
        <v>87</v>
      </c>
      <c r="AV761" s="15" t="s">
        <v>193</v>
      </c>
      <c r="AW761" s="15" t="s">
        <v>33</v>
      </c>
      <c r="AX761" s="15" t="s">
        <v>81</v>
      </c>
      <c r="AY761" s="172" t="s">
        <v>187</v>
      </c>
    </row>
    <row r="762" spans="2:65" s="1" customFormat="1" ht="21.75" customHeight="1">
      <c r="B762" s="33"/>
      <c r="C762" s="178" t="s">
        <v>731</v>
      </c>
      <c r="D762" s="178" t="s">
        <v>238</v>
      </c>
      <c r="E762" s="179" t="s">
        <v>1610</v>
      </c>
      <c r="F762" s="180" t="s">
        <v>1611</v>
      </c>
      <c r="G762" s="181" t="s">
        <v>384</v>
      </c>
      <c r="H762" s="182">
        <v>137.73400000000001</v>
      </c>
      <c r="I762" s="183"/>
      <c r="J762" s="184">
        <f>ROUND(I762*H762,2)</f>
        <v>0</v>
      </c>
      <c r="K762" s="180" t="s">
        <v>197</v>
      </c>
      <c r="L762" s="185"/>
      <c r="M762" s="186" t="s">
        <v>19</v>
      </c>
      <c r="N762" s="187" t="s">
        <v>46</v>
      </c>
      <c r="P762" s="142">
        <f>O762*H762</f>
        <v>0</v>
      </c>
      <c r="Q762" s="142">
        <v>1.2E-4</v>
      </c>
      <c r="R762" s="142">
        <f>Q762*H762</f>
        <v>1.6528080000000001E-2</v>
      </c>
      <c r="S762" s="142">
        <v>0</v>
      </c>
      <c r="T762" s="143">
        <f>S762*H762</f>
        <v>0</v>
      </c>
      <c r="AR762" s="144" t="s">
        <v>237</v>
      </c>
      <c r="AT762" s="144" t="s">
        <v>238</v>
      </c>
      <c r="AU762" s="144" t="s">
        <v>87</v>
      </c>
      <c r="AY762" s="18" t="s">
        <v>187</v>
      </c>
      <c r="BE762" s="145">
        <f>IF(N762="základní",J762,0)</f>
        <v>0</v>
      </c>
      <c r="BF762" s="145">
        <f>IF(N762="snížená",J762,0)</f>
        <v>0</v>
      </c>
      <c r="BG762" s="145">
        <f>IF(N762="zákl. přenesená",J762,0)</f>
        <v>0</v>
      </c>
      <c r="BH762" s="145">
        <f>IF(N762="sníž. přenesená",J762,0)</f>
        <v>0</v>
      </c>
      <c r="BI762" s="145">
        <f>IF(N762="nulová",J762,0)</f>
        <v>0</v>
      </c>
      <c r="BJ762" s="18" t="s">
        <v>87</v>
      </c>
      <c r="BK762" s="145">
        <f>ROUND(I762*H762,2)</f>
        <v>0</v>
      </c>
      <c r="BL762" s="18" t="s">
        <v>193</v>
      </c>
      <c r="BM762" s="144" t="s">
        <v>1612</v>
      </c>
    </row>
    <row r="763" spans="2:65" s="13" customFormat="1">
      <c r="B763" s="157"/>
      <c r="D763" s="151" t="s">
        <v>201</v>
      </c>
      <c r="E763" s="158" t="s">
        <v>19</v>
      </c>
      <c r="F763" s="159" t="s">
        <v>1060</v>
      </c>
      <c r="H763" s="160">
        <v>131.17500000000001</v>
      </c>
      <c r="I763" s="161"/>
      <c r="L763" s="157"/>
      <c r="M763" s="162"/>
      <c r="T763" s="163"/>
      <c r="AT763" s="158" t="s">
        <v>201</v>
      </c>
      <c r="AU763" s="158" t="s">
        <v>87</v>
      </c>
      <c r="AV763" s="13" t="s">
        <v>87</v>
      </c>
      <c r="AW763" s="13" t="s">
        <v>33</v>
      </c>
      <c r="AX763" s="13" t="s">
        <v>74</v>
      </c>
      <c r="AY763" s="158" t="s">
        <v>187</v>
      </c>
    </row>
    <row r="764" spans="2:65" s="15" customFormat="1">
      <c r="B764" s="171"/>
      <c r="D764" s="151" t="s">
        <v>201</v>
      </c>
      <c r="E764" s="172" t="s">
        <v>19</v>
      </c>
      <c r="F764" s="173" t="s">
        <v>207</v>
      </c>
      <c r="H764" s="174">
        <v>131.17500000000001</v>
      </c>
      <c r="I764" s="175"/>
      <c r="L764" s="171"/>
      <c r="M764" s="176"/>
      <c r="T764" s="177"/>
      <c r="AT764" s="172" t="s">
        <v>201</v>
      </c>
      <c r="AU764" s="172" t="s">
        <v>87</v>
      </c>
      <c r="AV764" s="15" t="s">
        <v>193</v>
      </c>
      <c r="AW764" s="15" t="s">
        <v>33</v>
      </c>
      <c r="AX764" s="15" t="s">
        <v>81</v>
      </c>
      <c r="AY764" s="172" t="s">
        <v>187</v>
      </c>
    </row>
    <row r="765" spans="2:65" s="13" customFormat="1">
      <c r="B765" s="157"/>
      <c r="D765" s="151" t="s">
        <v>201</v>
      </c>
      <c r="F765" s="159" t="s">
        <v>1613</v>
      </c>
      <c r="H765" s="160">
        <v>137.73400000000001</v>
      </c>
      <c r="I765" s="161"/>
      <c r="L765" s="157"/>
      <c r="M765" s="162"/>
      <c r="T765" s="163"/>
      <c r="AT765" s="158" t="s">
        <v>201</v>
      </c>
      <c r="AU765" s="158" t="s">
        <v>87</v>
      </c>
      <c r="AV765" s="13" t="s">
        <v>87</v>
      </c>
      <c r="AW765" s="13" t="s">
        <v>4</v>
      </c>
      <c r="AX765" s="13" t="s">
        <v>81</v>
      </c>
      <c r="AY765" s="158" t="s">
        <v>187</v>
      </c>
    </row>
    <row r="766" spans="2:65" s="1" customFormat="1" ht="24.15" customHeight="1">
      <c r="B766" s="33"/>
      <c r="C766" s="178" t="s">
        <v>736</v>
      </c>
      <c r="D766" s="178" t="s">
        <v>238</v>
      </c>
      <c r="E766" s="179" t="s">
        <v>1614</v>
      </c>
      <c r="F766" s="180" t="s">
        <v>1615</v>
      </c>
      <c r="G766" s="181" t="s">
        <v>384</v>
      </c>
      <c r="H766" s="182">
        <v>97.724000000000004</v>
      </c>
      <c r="I766" s="183"/>
      <c r="J766" s="184">
        <f>ROUND(I766*H766,2)</f>
        <v>0</v>
      </c>
      <c r="K766" s="180" t="s">
        <v>197</v>
      </c>
      <c r="L766" s="185"/>
      <c r="M766" s="186" t="s">
        <v>19</v>
      </c>
      <c r="N766" s="187" t="s">
        <v>46</v>
      </c>
      <c r="P766" s="142">
        <f>O766*H766</f>
        <v>0</v>
      </c>
      <c r="Q766" s="142">
        <v>4.0000000000000003E-5</v>
      </c>
      <c r="R766" s="142">
        <f>Q766*H766</f>
        <v>3.9089600000000004E-3</v>
      </c>
      <c r="S766" s="142">
        <v>0</v>
      </c>
      <c r="T766" s="143">
        <f>S766*H766</f>
        <v>0</v>
      </c>
      <c r="AR766" s="144" t="s">
        <v>237</v>
      </c>
      <c r="AT766" s="144" t="s">
        <v>238</v>
      </c>
      <c r="AU766" s="144" t="s">
        <v>87</v>
      </c>
      <c r="AY766" s="18" t="s">
        <v>187</v>
      </c>
      <c r="BE766" s="145">
        <f>IF(N766="základní",J766,0)</f>
        <v>0</v>
      </c>
      <c r="BF766" s="145">
        <f>IF(N766="snížená",J766,0)</f>
        <v>0</v>
      </c>
      <c r="BG766" s="145">
        <f>IF(N766="zákl. přenesená",J766,0)</f>
        <v>0</v>
      </c>
      <c r="BH766" s="145">
        <f>IF(N766="sníž. přenesená",J766,0)</f>
        <v>0</v>
      </c>
      <c r="BI766" s="145">
        <f>IF(N766="nulová",J766,0)</f>
        <v>0</v>
      </c>
      <c r="BJ766" s="18" t="s">
        <v>87</v>
      </c>
      <c r="BK766" s="145">
        <f>ROUND(I766*H766,2)</f>
        <v>0</v>
      </c>
      <c r="BL766" s="18" t="s">
        <v>193</v>
      </c>
      <c r="BM766" s="144" t="s">
        <v>1616</v>
      </c>
    </row>
    <row r="767" spans="2:65" s="13" customFormat="1">
      <c r="B767" s="157"/>
      <c r="D767" s="151" t="s">
        <v>201</v>
      </c>
      <c r="E767" s="158" t="s">
        <v>19</v>
      </c>
      <c r="F767" s="159" t="s">
        <v>1063</v>
      </c>
      <c r="H767" s="160">
        <v>93.07</v>
      </c>
      <c r="I767" s="161"/>
      <c r="L767" s="157"/>
      <c r="M767" s="162"/>
      <c r="T767" s="163"/>
      <c r="AT767" s="158" t="s">
        <v>201</v>
      </c>
      <c r="AU767" s="158" t="s">
        <v>87</v>
      </c>
      <c r="AV767" s="13" t="s">
        <v>87</v>
      </c>
      <c r="AW767" s="13" t="s">
        <v>33</v>
      </c>
      <c r="AX767" s="13" t="s">
        <v>74</v>
      </c>
      <c r="AY767" s="158" t="s">
        <v>187</v>
      </c>
    </row>
    <row r="768" spans="2:65" s="15" customFormat="1">
      <c r="B768" s="171"/>
      <c r="D768" s="151" t="s">
        <v>201</v>
      </c>
      <c r="E768" s="172" t="s">
        <v>19</v>
      </c>
      <c r="F768" s="173" t="s">
        <v>207</v>
      </c>
      <c r="H768" s="174">
        <v>93.07</v>
      </c>
      <c r="I768" s="175"/>
      <c r="L768" s="171"/>
      <c r="M768" s="176"/>
      <c r="T768" s="177"/>
      <c r="AT768" s="172" t="s">
        <v>201</v>
      </c>
      <c r="AU768" s="172" t="s">
        <v>87</v>
      </c>
      <c r="AV768" s="15" t="s">
        <v>193</v>
      </c>
      <c r="AW768" s="15" t="s">
        <v>33</v>
      </c>
      <c r="AX768" s="15" t="s">
        <v>81</v>
      </c>
      <c r="AY768" s="172" t="s">
        <v>187</v>
      </c>
    </row>
    <row r="769" spans="2:65" s="13" customFormat="1">
      <c r="B769" s="157"/>
      <c r="D769" s="151" t="s">
        <v>201</v>
      </c>
      <c r="F769" s="159" t="s">
        <v>1617</v>
      </c>
      <c r="H769" s="160">
        <v>97.724000000000004</v>
      </c>
      <c r="I769" s="161"/>
      <c r="L769" s="157"/>
      <c r="M769" s="162"/>
      <c r="T769" s="163"/>
      <c r="AT769" s="158" t="s">
        <v>201</v>
      </c>
      <c r="AU769" s="158" t="s">
        <v>87</v>
      </c>
      <c r="AV769" s="13" t="s">
        <v>87</v>
      </c>
      <c r="AW769" s="13" t="s">
        <v>4</v>
      </c>
      <c r="AX769" s="13" t="s">
        <v>81</v>
      </c>
      <c r="AY769" s="158" t="s">
        <v>187</v>
      </c>
    </row>
    <row r="770" spans="2:65" s="1" customFormat="1" ht="24.15" customHeight="1">
      <c r="B770" s="33"/>
      <c r="C770" s="178" t="s">
        <v>745</v>
      </c>
      <c r="D770" s="178" t="s">
        <v>238</v>
      </c>
      <c r="E770" s="179" t="s">
        <v>1618</v>
      </c>
      <c r="F770" s="180" t="s">
        <v>1619</v>
      </c>
      <c r="G770" s="181" t="s">
        <v>384</v>
      </c>
      <c r="H770" s="182">
        <v>40.01</v>
      </c>
      <c r="I770" s="183"/>
      <c r="J770" s="184">
        <f>ROUND(I770*H770,2)</f>
        <v>0</v>
      </c>
      <c r="K770" s="180" t="s">
        <v>197</v>
      </c>
      <c r="L770" s="185"/>
      <c r="M770" s="186" t="s">
        <v>19</v>
      </c>
      <c r="N770" s="187" t="s">
        <v>46</v>
      </c>
      <c r="P770" s="142">
        <f>O770*H770</f>
        <v>0</v>
      </c>
      <c r="Q770" s="142">
        <v>2.9999999999999997E-4</v>
      </c>
      <c r="R770" s="142">
        <f>Q770*H770</f>
        <v>1.2002999999999998E-2</v>
      </c>
      <c r="S770" s="142">
        <v>0</v>
      </c>
      <c r="T770" s="143">
        <f>S770*H770</f>
        <v>0</v>
      </c>
      <c r="AR770" s="144" t="s">
        <v>237</v>
      </c>
      <c r="AT770" s="144" t="s">
        <v>238</v>
      </c>
      <c r="AU770" s="144" t="s">
        <v>87</v>
      </c>
      <c r="AY770" s="18" t="s">
        <v>187</v>
      </c>
      <c r="BE770" s="145">
        <f>IF(N770="základní",J770,0)</f>
        <v>0</v>
      </c>
      <c r="BF770" s="145">
        <f>IF(N770="snížená",J770,0)</f>
        <v>0</v>
      </c>
      <c r="BG770" s="145">
        <f>IF(N770="zákl. přenesená",J770,0)</f>
        <v>0</v>
      </c>
      <c r="BH770" s="145">
        <f>IF(N770="sníž. přenesená",J770,0)</f>
        <v>0</v>
      </c>
      <c r="BI770" s="145">
        <f>IF(N770="nulová",J770,0)</f>
        <v>0</v>
      </c>
      <c r="BJ770" s="18" t="s">
        <v>87</v>
      </c>
      <c r="BK770" s="145">
        <f>ROUND(I770*H770,2)</f>
        <v>0</v>
      </c>
      <c r="BL770" s="18" t="s">
        <v>193</v>
      </c>
      <c r="BM770" s="144" t="s">
        <v>1620</v>
      </c>
    </row>
    <row r="771" spans="2:65" s="13" customFormat="1">
      <c r="B771" s="157"/>
      <c r="D771" s="151" t="s">
        <v>201</v>
      </c>
      <c r="E771" s="158" t="s">
        <v>19</v>
      </c>
      <c r="F771" s="159" t="s">
        <v>1067</v>
      </c>
      <c r="H771" s="160">
        <v>38.104999999999997</v>
      </c>
      <c r="I771" s="161"/>
      <c r="L771" s="157"/>
      <c r="M771" s="162"/>
      <c r="T771" s="163"/>
      <c r="AT771" s="158" t="s">
        <v>201</v>
      </c>
      <c r="AU771" s="158" t="s">
        <v>87</v>
      </c>
      <c r="AV771" s="13" t="s">
        <v>87</v>
      </c>
      <c r="AW771" s="13" t="s">
        <v>33</v>
      </c>
      <c r="AX771" s="13" t="s">
        <v>74</v>
      </c>
      <c r="AY771" s="158" t="s">
        <v>187</v>
      </c>
    </row>
    <row r="772" spans="2:65" s="15" customFormat="1">
      <c r="B772" s="171"/>
      <c r="D772" s="151" t="s">
        <v>201</v>
      </c>
      <c r="E772" s="172" t="s">
        <v>19</v>
      </c>
      <c r="F772" s="173" t="s">
        <v>207</v>
      </c>
      <c r="H772" s="174">
        <v>38.104999999999997</v>
      </c>
      <c r="I772" s="175"/>
      <c r="L772" s="171"/>
      <c r="M772" s="176"/>
      <c r="T772" s="177"/>
      <c r="AT772" s="172" t="s">
        <v>201</v>
      </c>
      <c r="AU772" s="172" t="s">
        <v>87</v>
      </c>
      <c r="AV772" s="15" t="s">
        <v>193</v>
      </c>
      <c r="AW772" s="15" t="s">
        <v>33</v>
      </c>
      <c r="AX772" s="15" t="s">
        <v>81</v>
      </c>
      <c r="AY772" s="172" t="s">
        <v>187</v>
      </c>
    </row>
    <row r="773" spans="2:65" s="13" customFormat="1">
      <c r="B773" s="157"/>
      <c r="D773" s="151" t="s">
        <v>201</v>
      </c>
      <c r="F773" s="159" t="s">
        <v>1621</v>
      </c>
      <c r="H773" s="160">
        <v>40.01</v>
      </c>
      <c r="I773" s="161"/>
      <c r="L773" s="157"/>
      <c r="M773" s="162"/>
      <c r="T773" s="163"/>
      <c r="AT773" s="158" t="s">
        <v>201</v>
      </c>
      <c r="AU773" s="158" t="s">
        <v>87</v>
      </c>
      <c r="AV773" s="13" t="s">
        <v>87</v>
      </c>
      <c r="AW773" s="13" t="s">
        <v>4</v>
      </c>
      <c r="AX773" s="13" t="s">
        <v>81</v>
      </c>
      <c r="AY773" s="158" t="s">
        <v>187</v>
      </c>
    </row>
    <row r="774" spans="2:65" s="1" customFormat="1" ht="24.15" customHeight="1">
      <c r="B774" s="33"/>
      <c r="C774" s="178" t="s">
        <v>751</v>
      </c>
      <c r="D774" s="178" t="s">
        <v>238</v>
      </c>
      <c r="E774" s="179" t="s">
        <v>1622</v>
      </c>
      <c r="F774" s="180" t="s">
        <v>1623</v>
      </c>
      <c r="G774" s="181" t="s">
        <v>384</v>
      </c>
      <c r="H774" s="182">
        <v>31.547000000000001</v>
      </c>
      <c r="I774" s="183"/>
      <c r="J774" s="184">
        <f>ROUND(I774*H774,2)</f>
        <v>0</v>
      </c>
      <c r="K774" s="180" t="s">
        <v>197</v>
      </c>
      <c r="L774" s="185"/>
      <c r="M774" s="186" t="s">
        <v>19</v>
      </c>
      <c r="N774" s="187" t="s">
        <v>46</v>
      </c>
      <c r="P774" s="142">
        <f>O774*H774</f>
        <v>0</v>
      </c>
      <c r="Q774" s="142">
        <v>2.0000000000000001E-4</v>
      </c>
      <c r="R774" s="142">
        <f>Q774*H774</f>
        <v>6.3094000000000006E-3</v>
      </c>
      <c r="S774" s="142">
        <v>0</v>
      </c>
      <c r="T774" s="143">
        <f>S774*H774</f>
        <v>0</v>
      </c>
      <c r="AR774" s="144" t="s">
        <v>237</v>
      </c>
      <c r="AT774" s="144" t="s">
        <v>238</v>
      </c>
      <c r="AU774" s="144" t="s">
        <v>87</v>
      </c>
      <c r="AY774" s="18" t="s">
        <v>187</v>
      </c>
      <c r="BE774" s="145">
        <f>IF(N774="základní",J774,0)</f>
        <v>0</v>
      </c>
      <c r="BF774" s="145">
        <f>IF(N774="snížená",J774,0)</f>
        <v>0</v>
      </c>
      <c r="BG774" s="145">
        <f>IF(N774="zákl. přenesená",J774,0)</f>
        <v>0</v>
      </c>
      <c r="BH774" s="145">
        <f>IF(N774="sníž. přenesená",J774,0)</f>
        <v>0</v>
      </c>
      <c r="BI774" s="145">
        <f>IF(N774="nulová",J774,0)</f>
        <v>0</v>
      </c>
      <c r="BJ774" s="18" t="s">
        <v>87</v>
      </c>
      <c r="BK774" s="145">
        <f>ROUND(I774*H774,2)</f>
        <v>0</v>
      </c>
      <c r="BL774" s="18" t="s">
        <v>193</v>
      </c>
      <c r="BM774" s="144" t="s">
        <v>1624</v>
      </c>
    </row>
    <row r="775" spans="2:65" s="13" customFormat="1">
      <c r="B775" s="157"/>
      <c r="D775" s="151" t="s">
        <v>201</v>
      </c>
      <c r="E775" s="158" t="s">
        <v>19</v>
      </c>
      <c r="F775" s="159" t="s">
        <v>924</v>
      </c>
      <c r="H775" s="160">
        <v>30.045000000000002</v>
      </c>
      <c r="I775" s="161"/>
      <c r="L775" s="157"/>
      <c r="M775" s="162"/>
      <c r="T775" s="163"/>
      <c r="AT775" s="158" t="s">
        <v>201</v>
      </c>
      <c r="AU775" s="158" t="s">
        <v>87</v>
      </c>
      <c r="AV775" s="13" t="s">
        <v>87</v>
      </c>
      <c r="AW775" s="13" t="s">
        <v>33</v>
      </c>
      <c r="AX775" s="13" t="s">
        <v>74</v>
      </c>
      <c r="AY775" s="158" t="s">
        <v>187</v>
      </c>
    </row>
    <row r="776" spans="2:65" s="15" customFormat="1">
      <c r="B776" s="171"/>
      <c r="D776" s="151" t="s">
        <v>201</v>
      </c>
      <c r="E776" s="172" t="s">
        <v>19</v>
      </c>
      <c r="F776" s="173" t="s">
        <v>207</v>
      </c>
      <c r="H776" s="174">
        <v>30.045000000000002</v>
      </c>
      <c r="I776" s="175"/>
      <c r="L776" s="171"/>
      <c r="M776" s="176"/>
      <c r="T776" s="177"/>
      <c r="AT776" s="172" t="s">
        <v>201</v>
      </c>
      <c r="AU776" s="172" t="s">
        <v>87</v>
      </c>
      <c r="AV776" s="15" t="s">
        <v>193</v>
      </c>
      <c r="AW776" s="15" t="s">
        <v>33</v>
      </c>
      <c r="AX776" s="15" t="s">
        <v>81</v>
      </c>
      <c r="AY776" s="172" t="s">
        <v>187</v>
      </c>
    </row>
    <row r="777" spans="2:65" s="13" customFormat="1">
      <c r="B777" s="157"/>
      <c r="D777" s="151" t="s">
        <v>201</v>
      </c>
      <c r="F777" s="159" t="s">
        <v>1625</v>
      </c>
      <c r="H777" s="160">
        <v>31.547000000000001</v>
      </c>
      <c r="I777" s="161"/>
      <c r="L777" s="157"/>
      <c r="M777" s="162"/>
      <c r="T777" s="163"/>
      <c r="AT777" s="158" t="s">
        <v>201</v>
      </c>
      <c r="AU777" s="158" t="s">
        <v>87</v>
      </c>
      <c r="AV777" s="13" t="s">
        <v>87</v>
      </c>
      <c r="AW777" s="13" t="s">
        <v>4</v>
      </c>
      <c r="AX777" s="13" t="s">
        <v>81</v>
      </c>
      <c r="AY777" s="158" t="s">
        <v>187</v>
      </c>
    </row>
    <row r="778" spans="2:65" s="1" customFormat="1" ht="37.950000000000003" customHeight="1">
      <c r="B778" s="33"/>
      <c r="C778" s="133" t="s">
        <v>758</v>
      </c>
      <c r="D778" s="133" t="s">
        <v>189</v>
      </c>
      <c r="E778" s="134" t="s">
        <v>1626</v>
      </c>
      <c r="F778" s="135" t="s">
        <v>1627</v>
      </c>
      <c r="G778" s="136" t="s">
        <v>138</v>
      </c>
      <c r="H778" s="137">
        <v>70.33</v>
      </c>
      <c r="I778" s="138"/>
      <c r="J778" s="139">
        <f>ROUND(I778*H778,2)</f>
        <v>0</v>
      </c>
      <c r="K778" s="135" t="s">
        <v>197</v>
      </c>
      <c r="L778" s="33"/>
      <c r="M778" s="140" t="s">
        <v>19</v>
      </c>
      <c r="N778" s="141" t="s">
        <v>46</v>
      </c>
      <c r="P778" s="142">
        <f>O778*H778</f>
        <v>0</v>
      </c>
      <c r="Q778" s="142">
        <v>3.2000000000000002E-3</v>
      </c>
      <c r="R778" s="142">
        <f>Q778*H778</f>
        <v>0.22505600000000001</v>
      </c>
      <c r="S778" s="142">
        <v>0</v>
      </c>
      <c r="T778" s="143">
        <f>S778*H778</f>
        <v>0</v>
      </c>
      <c r="AR778" s="144" t="s">
        <v>193</v>
      </c>
      <c r="AT778" s="144" t="s">
        <v>189</v>
      </c>
      <c r="AU778" s="144" t="s">
        <v>87</v>
      </c>
      <c r="AY778" s="18" t="s">
        <v>187</v>
      </c>
      <c r="BE778" s="145">
        <f>IF(N778="základní",J778,0)</f>
        <v>0</v>
      </c>
      <c r="BF778" s="145">
        <f>IF(N778="snížená",J778,0)</f>
        <v>0</v>
      </c>
      <c r="BG778" s="145">
        <f>IF(N778="zákl. přenesená",J778,0)</f>
        <v>0</v>
      </c>
      <c r="BH778" s="145">
        <f>IF(N778="sníž. přenesená",J778,0)</f>
        <v>0</v>
      </c>
      <c r="BI778" s="145">
        <f>IF(N778="nulová",J778,0)</f>
        <v>0</v>
      </c>
      <c r="BJ778" s="18" t="s">
        <v>87</v>
      </c>
      <c r="BK778" s="145">
        <f>ROUND(I778*H778,2)</f>
        <v>0</v>
      </c>
      <c r="BL778" s="18" t="s">
        <v>193</v>
      </c>
      <c r="BM778" s="144" t="s">
        <v>1628</v>
      </c>
    </row>
    <row r="779" spans="2:65" s="1" customFormat="1">
      <c r="B779" s="33"/>
      <c r="D779" s="146" t="s">
        <v>199</v>
      </c>
      <c r="F779" s="147" t="s">
        <v>1629</v>
      </c>
      <c r="I779" s="148"/>
      <c r="L779" s="33"/>
      <c r="M779" s="149"/>
      <c r="T779" s="52"/>
      <c r="AT779" s="18" t="s">
        <v>199</v>
      </c>
      <c r="AU779" s="18" t="s">
        <v>87</v>
      </c>
    </row>
    <row r="780" spans="2:65" s="13" customFormat="1">
      <c r="B780" s="157"/>
      <c r="D780" s="151" t="s">
        <v>201</v>
      </c>
      <c r="E780" s="158" t="s">
        <v>19</v>
      </c>
      <c r="F780" s="159" t="s">
        <v>1043</v>
      </c>
      <c r="H780" s="160">
        <v>136.19999999999999</v>
      </c>
      <c r="I780" s="161"/>
      <c r="L780" s="157"/>
      <c r="M780" s="162"/>
      <c r="T780" s="163"/>
      <c r="AT780" s="158" t="s">
        <v>201</v>
      </c>
      <c r="AU780" s="158" t="s">
        <v>87</v>
      </c>
      <c r="AV780" s="13" t="s">
        <v>87</v>
      </c>
      <c r="AW780" s="13" t="s">
        <v>33</v>
      </c>
      <c r="AX780" s="13" t="s">
        <v>74</v>
      </c>
      <c r="AY780" s="158" t="s">
        <v>187</v>
      </c>
    </row>
    <row r="781" spans="2:65" s="14" customFormat="1">
      <c r="B781" s="164"/>
      <c r="D781" s="151" t="s">
        <v>201</v>
      </c>
      <c r="E781" s="165" t="s">
        <v>19</v>
      </c>
      <c r="F781" s="166" t="s">
        <v>204</v>
      </c>
      <c r="H781" s="167">
        <v>136.19999999999999</v>
      </c>
      <c r="I781" s="168"/>
      <c r="L781" s="164"/>
      <c r="M781" s="169"/>
      <c r="T781" s="170"/>
      <c r="AT781" s="165" t="s">
        <v>201</v>
      </c>
      <c r="AU781" s="165" t="s">
        <v>87</v>
      </c>
      <c r="AV781" s="14" t="s">
        <v>96</v>
      </c>
      <c r="AW781" s="14" t="s">
        <v>33</v>
      </c>
      <c r="AX781" s="14" t="s">
        <v>74</v>
      </c>
      <c r="AY781" s="165" t="s">
        <v>187</v>
      </c>
    </row>
    <row r="782" spans="2:65" s="12" customFormat="1">
      <c r="B782" s="150"/>
      <c r="D782" s="151" t="s">
        <v>201</v>
      </c>
      <c r="E782" s="152" t="s">
        <v>19</v>
      </c>
      <c r="F782" s="153" t="s">
        <v>1630</v>
      </c>
      <c r="H782" s="152" t="s">
        <v>19</v>
      </c>
      <c r="I782" s="154"/>
      <c r="L782" s="150"/>
      <c r="M782" s="155"/>
      <c r="T782" s="156"/>
      <c r="AT782" s="152" t="s">
        <v>201</v>
      </c>
      <c r="AU782" s="152" t="s">
        <v>87</v>
      </c>
      <c r="AV782" s="12" t="s">
        <v>81</v>
      </c>
      <c r="AW782" s="12" t="s">
        <v>33</v>
      </c>
      <c r="AX782" s="12" t="s">
        <v>74</v>
      </c>
      <c r="AY782" s="152" t="s">
        <v>187</v>
      </c>
    </row>
    <row r="783" spans="2:65" s="13" customFormat="1">
      <c r="B783" s="157"/>
      <c r="D783" s="151" t="s">
        <v>201</v>
      </c>
      <c r="E783" s="158" t="s">
        <v>19</v>
      </c>
      <c r="F783" s="159" t="s">
        <v>1631</v>
      </c>
      <c r="H783" s="160">
        <v>-44.13</v>
      </c>
      <c r="I783" s="161"/>
      <c r="L783" s="157"/>
      <c r="M783" s="162"/>
      <c r="T783" s="163"/>
      <c r="AT783" s="158" t="s">
        <v>201</v>
      </c>
      <c r="AU783" s="158" t="s">
        <v>87</v>
      </c>
      <c r="AV783" s="13" t="s">
        <v>87</v>
      </c>
      <c r="AW783" s="13" t="s">
        <v>33</v>
      </c>
      <c r="AX783" s="13" t="s">
        <v>74</v>
      </c>
      <c r="AY783" s="158" t="s">
        <v>187</v>
      </c>
    </row>
    <row r="784" spans="2:65" s="13" customFormat="1">
      <c r="B784" s="157"/>
      <c r="D784" s="151" t="s">
        <v>201</v>
      </c>
      <c r="E784" s="158" t="s">
        <v>19</v>
      </c>
      <c r="F784" s="159" t="s">
        <v>1632</v>
      </c>
      <c r="H784" s="160">
        <v>-21.74</v>
      </c>
      <c r="I784" s="161"/>
      <c r="L784" s="157"/>
      <c r="M784" s="162"/>
      <c r="T784" s="163"/>
      <c r="AT784" s="158" t="s">
        <v>201</v>
      </c>
      <c r="AU784" s="158" t="s">
        <v>87</v>
      </c>
      <c r="AV784" s="13" t="s">
        <v>87</v>
      </c>
      <c r="AW784" s="13" t="s">
        <v>33</v>
      </c>
      <c r="AX784" s="13" t="s">
        <v>74</v>
      </c>
      <c r="AY784" s="158" t="s">
        <v>187</v>
      </c>
    </row>
    <row r="785" spans="2:65" s="14" customFormat="1">
      <c r="B785" s="164"/>
      <c r="D785" s="151" t="s">
        <v>201</v>
      </c>
      <c r="E785" s="165" t="s">
        <v>19</v>
      </c>
      <c r="F785" s="166" t="s">
        <v>204</v>
      </c>
      <c r="H785" s="167">
        <v>-65.87</v>
      </c>
      <c r="I785" s="168"/>
      <c r="L785" s="164"/>
      <c r="M785" s="169"/>
      <c r="T785" s="170"/>
      <c r="AT785" s="165" t="s">
        <v>201</v>
      </c>
      <c r="AU785" s="165" t="s">
        <v>87</v>
      </c>
      <c r="AV785" s="14" t="s">
        <v>96</v>
      </c>
      <c r="AW785" s="14" t="s">
        <v>33</v>
      </c>
      <c r="AX785" s="14" t="s">
        <v>74</v>
      </c>
      <c r="AY785" s="165" t="s">
        <v>187</v>
      </c>
    </row>
    <row r="786" spans="2:65" s="15" customFormat="1">
      <c r="B786" s="171"/>
      <c r="D786" s="151" t="s">
        <v>201</v>
      </c>
      <c r="E786" s="172" t="s">
        <v>1049</v>
      </c>
      <c r="F786" s="173" t="s">
        <v>207</v>
      </c>
      <c r="H786" s="174">
        <v>70.33</v>
      </c>
      <c r="I786" s="175"/>
      <c r="L786" s="171"/>
      <c r="M786" s="176"/>
      <c r="T786" s="177"/>
      <c r="AT786" s="172" t="s">
        <v>201</v>
      </c>
      <c r="AU786" s="172" t="s">
        <v>87</v>
      </c>
      <c r="AV786" s="15" t="s">
        <v>193</v>
      </c>
      <c r="AW786" s="15" t="s">
        <v>33</v>
      </c>
      <c r="AX786" s="15" t="s">
        <v>81</v>
      </c>
      <c r="AY786" s="172" t="s">
        <v>187</v>
      </c>
    </row>
    <row r="787" spans="2:65" s="1" customFormat="1" ht="37.950000000000003" customHeight="1">
      <c r="B787" s="33"/>
      <c r="C787" s="133" t="s">
        <v>764</v>
      </c>
      <c r="D787" s="133" t="s">
        <v>189</v>
      </c>
      <c r="E787" s="134" t="s">
        <v>1633</v>
      </c>
      <c r="F787" s="135" t="s">
        <v>1634</v>
      </c>
      <c r="G787" s="136" t="s">
        <v>138</v>
      </c>
      <c r="H787" s="137">
        <v>399.72699999999998</v>
      </c>
      <c r="I787" s="138"/>
      <c r="J787" s="139">
        <f>ROUND(I787*H787,2)</f>
        <v>0</v>
      </c>
      <c r="K787" s="135" t="s">
        <v>197</v>
      </c>
      <c r="L787" s="33"/>
      <c r="M787" s="140" t="s">
        <v>19</v>
      </c>
      <c r="N787" s="141" t="s">
        <v>46</v>
      </c>
      <c r="P787" s="142">
        <f>O787*H787</f>
        <v>0</v>
      </c>
      <c r="Q787" s="142">
        <v>2.8500000000000001E-3</v>
      </c>
      <c r="R787" s="142">
        <f>Q787*H787</f>
        <v>1.13922195</v>
      </c>
      <c r="S787" s="142">
        <v>0</v>
      </c>
      <c r="T787" s="143">
        <f>S787*H787</f>
        <v>0</v>
      </c>
      <c r="AR787" s="144" t="s">
        <v>193</v>
      </c>
      <c r="AT787" s="144" t="s">
        <v>189</v>
      </c>
      <c r="AU787" s="144" t="s">
        <v>87</v>
      </c>
      <c r="AY787" s="18" t="s">
        <v>187</v>
      </c>
      <c r="BE787" s="145">
        <f>IF(N787="základní",J787,0)</f>
        <v>0</v>
      </c>
      <c r="BF787" s="145">
        <f>IF(N787="snížená",J787,0)</f>
        <v>0</v>
      </c>
      <c r="BG787" s="145">
        <f>IF(N787="zákl. přenesená",J787,0)</f>
        <v>0</v>
      </c>
      <c r="BH787" s="145">
        <f>IF(N787="sníž. přenesená",J787,0)</f>
        <v>0</v>
      </c>
      <c r="BI787" s="145">
        <f>IF(N787="nulová",J787,0)</f>
        <v>0</v>
      </c>
      <c r="BJ787" s="18" t="s">
        <v>87</v>
      </c>
      <c r="BK787" s="145">
        <f>ROUND(I787*H787,2)</f>
        <v>0</v>
      </c>
      <c r="BL787" s="18" t="s">
        <v>193</v>
      </c>
      <c r="BM787" s="144" t="s">
        <v>1635</v>
      </c>
    </row>
    <row r="788" spans="2:65" s="1" customFormat="1">
      <c r="B788" s="33"/>
      <c r="D788" s="146" t="s">
        <v>199</v>
      </c>
      <c r="F788" s="147" t="s">
        <v>1636</v>
      </c>
      <c r="I788" s="148"/>
      <c r="L788" s="33"/>
      <c r="M788" s="149"/>
      <c r="T788" s="52"/>
      <c r="AT788" s="18" t="s">
        <v>199</v>
      </c>
      <c r="AU788" s="18" t="s">
        <v>87</v>
      </c>
    </row>
    <row r="789" spans="2:65" s="13" customFormat="1">
      <c r="B789" s="157"/>
      <c r="D789" s="151" t="s">
        <v>201</v>
      </c>
      <c r="E789" s="158" t="s">
        <v>19</v>
      </c>
      <c r="F789" s="159" t="s">
        <v>1637</v>
      </c>
      <c r="H789" s="160">
        <v>386.53300000000002</v>
      </c>
      <c r="I789" s="161"/>
      <c r="L789" s="157"/>
      <c r="M789" s="162"/>
      <c r="T789" s="163"/>
      <c r="AT789" s="158" t="s">
        <v>201</v>
      </c>
      <c r="AU789" s="158" t="s">
        <v>87</v>
      </c>
      <c r="AV789" s="13" t="s">
        <v>87</v>
      </c>
      <c r="AW789" s="13" t="s">
        <v>33</v>
      </c>
      <c r="AX789" s="13" t="s">
        <v>74</v>
      </c>
      <c r="AY789" s="158" t="s">
        <v>187</v>
      </c>
    </row>
    <row r="790" spans="2:65" s="14" customFormat="1">
      <c r="B790" s="164"/>
      <c r="D790" s="151" t="s">
        <v>201</v>
      </c>
      <c r="E790" s="165" t="s">
        <v>19</v>
      </c>
      <c r="F790" s="166" t="s">
        <v>204</v>
      </c>
      <c r="H790" s="167">
        <v>386.53300000000002</v>
      </c>
      <c r="I790" s="168"/>
      <c r="L790" s="164"/>
      <c r="M790" s="169"/>
      <c r="T790" s="170"/>
      <c r="AT790" s="165" t="s">
        <v>201</v>
      </c>
      <c r="AU790" s="165" t="s">
        <v>87</v>
      </c>
      <c r="AV790" s="14" t="s">
        <v>96</v>
      </c>
      <c r="AW790" s="14" t="s">
        <v>33</v>
      </c>
      <c r="AX790" s="14" t="s">
        <v>74</v>
      </c>
      <c r="AY790" s="165" t="s">
        <v>187</v>
      </c>
    </row>
    <row r="791" spans="2:65" s="12" customFormat="1">
      <c r="B791" s="150"/>
      <c r="D791" s="151" t="s">
        <v>201</v>
      </c>
      <c r="E791" s="152" t="s">
        <v>19</v>
      </c>
      <c r="F791" s="153" t="s">
        <v>1638</v>
      </c>
      <c r="H791" s="152" t="s">
        <v>19</v>
      </c>
      <c r="I791" s="154"/>
      <c r="L791" s="150"/>
      <c r="M791" s="155"/>
      <c r="T791" s="156"/>
      <c r="AT791" s="152" t="s">
        <v>201</v>
      </c>
      <c r="AU791" s="152" t="s">
        <v>87</v>
      </c>
      <c r="AV791" s="12" t="s">
        <v>81</v>
      </c>
      <c r="AW791" s="12" t="s">
        <v>33</v>
      </c>
      <c r="AX791" s="12" t="s">
        <v>74</v>
      </c>
      <c r="AY791" s="152" t="s">
        <v>187</v>
      </c>
    </row>
    <row r="792" spans="2:65" s="12" customFormat="1">
      <c r="B792" s="150"/>
      <c r="D792" s="151" t="s">
        <v>201</v>
      </c>
      <c r="E792" s="152" t="s">
        <v>19</v>
      </c>
      <c r="F792" s="153" t="s">
        <v>1548</v>
      </c>
      <c r="H792" s="152" t="s">
        <v>19</v>
      </c>
      <c r="I792" s="154"/>
      <c r="L792" s="150"/>
      <c r="M792" s="155"/>
      <c r="T792" s="156"/>
      <c r="AT792" s="152" t="s">
        <v>201</v>
      </c>
      <c r="AU792" s="152" t="s">
        <v>87</v>
      </c>
      <c r="AV792" s="12" t="s">
        <v>81</v>
      </c>
      <c r="AW792" s="12" t="s">
        <v>33</v>
      </c>
      <c r="AX792" s="12" t="s">
        <v>74</v>
      </c>
      <c r="AY792" s="152" t="s">
        <v>187</v>
      </c>
    </row>
    <row r="793" spans="2:65" s="13" customFormat="1" ht="30.6">
      <c r="B793" s="157"/>
      <c r="D793" s="151" t="s">
        <v>201</v>
      </c>
      <c r="E793" s="158" t="s">
        <v>19</v>
      </c>
      <c r="F793" s="159" t="s">
        <v>1639</v>
      </c>
      <c r="H793" s="160">
        <v>4.1100000000000003</v>
      </c>
      <c r="I793" s="161"/>
      <c r="L793" s="157"/>
      <c r="M793" s="162"/>
      <c r="T793" s="163"/>
      <c r="AT793" s="158" t="s">
        <v>201</v>
      </c>
      <c r="AU793" s="158" t="s">
        <v>87</v>
      </c>
      <c r="AV793" s="13" t="s">
        <v>87</v>
      </c>
      <c r="AW793" s="13" t="s">
        <v>33</v>
      </c>
      <c r="AX793" s="13" t="s">
        <v>74</v>
      </c>
      <c r="AY793" s="158" t="s">
        <v>187</v>
      </c>
    </row>
    <row r="794" spans="2:65" s="13" customFormat="1" ht="20.399999999999999">
      <c r="B794" s="157"/>
      <c r="D794" s="151" t="s">
        <v>201</v>
      </c>
      <c r="E794" s="158" t="s">
        <v>19</v>
      </c>
      <c r="F794" s="159" t="s">
        <v>1640</v>
      </c>
      <c r="H794" s="160">
        <v>1.4379999999999999</v>
      </c>
      <c r="I794" s="161"/>
      <c r="L794" s="157"/>
      <c r="M794" s="162"/>
      <c r="T794" s="163"/>
      <c r="AT794" s="158" t="s">
        <v>201</v>
      </c>
      <c r="AU794" s="158" t="s">
        <v>87</v>
      </c>
      <c r="AV794" s="13" t="s">
        <v>87</v>
      </c>
      <c r="AW794" s="13" t="s">
        <v>33</v>
      </c>
      <c r="AX794" s="13" t="s">
        <v>74</v>
      </c>
      <c r="AY794" s="158" t="s">
        <v>187</v>
      </c>
    </row>
    <row r="795" spans="2:65" s="12" customFormat="1">
      <c r="B795" s="150"/>
      <c r="D795" s="151" t="s">
        <v>201</v>
      </c>
      <c r="E795" s="152" t="s">
        <v>19</v>
      </c>
      <c r="F795" s="153" t="s">
        <v>1551</v>
      </c>
      <c r="H795" s="152" t="s">
        <v>19</v>
      </c>
      <c r="I795" s="154"/>
      <c r="L795" s="150"/>
      <c r="M795" s="155"/>
      <c r="T795" s="156"/>
      <c r="AT795" s="152" t="s">
        <v>201</v>
      </c>
      <c r="AU795" s="152" t="s">
        <v>87</v>
      </c>
      <c r="AV795" s="12" t="s">
        <v>81</v>
      </c>
      <c r="AW795" s="12" t="s">
        <v>33</v>
      </c>
      <c r="AX795" s="12" t="s">
        <v>74</v>
      </c>
      <c r="AY795" s="152" t="s">
        <v>187</v>
      </c>
    </row>
    <row r="796" spans="2:65" s="13" customFormat="1">
      <c r="B796" s="157"/>
      <c r="D796" s="151" t="s">
        <v>201</v>
      </c>
      <c r="E796" s="158" t="s">
        <v>19</v>
      </c>
      <c r="F796" s="159" t="s">
        <v>1641</v>
      </c>
      <c r="H796" s="160">
        <v>1.65</v>
      </c>
      <c r="I796" s="161"/>
      <c r="L796" s="157"/>
      <c r="M796" s="162"/>
      <c r="T796" s="163"/>
      <c r="AT796" s="158" t="s">
        <v>201</v>
      </c>
      <c r="AU796" s="158" t="s">
        <v>87</v>
      </c>
      <c r="AV796" s="13" t="s">
        <v>87</v>
      </c>
      <c r="AW796" s="13" t="s">
        <v>33</v>
      </c>
      <c r="AX796" s="13" t="s">
        <v>74</v>
      </c>
      <c r="AY796" s="158" t="s">
        <v>187</v>
      </c>
    </row>
    <row r="797" spans="2:65" s="12" customFormat="1">
      <c r="B797" s="150"/>
      <c r="D797" s="151" t="s">
        <v>201</v>
      </c>
      <c r="E797" s="152" t="s">
        <v>19</v>
      </c>
      <c r="F797" s="153" t="s">
        <v>1091</v>
      </c>
      <c r="H797" s="152" t="s">
        <v>19</v>
      </c>
      <c r="I797" s="154"/>
      <c r="L797" s="150"/>
      <c r="M797" s="155"/>
      <c r="T797" s="156"/>
      <c r="AT797" s="152" t="s">
        <v>201</v>
      </c>
      <c r="AU797" s="152" t="s">
        <v>87</v>
      </c>
      <c r="AV797" s="12" t="s">
        <v>81</v>
      </c>
      <c r="AW797" s="12" t="s">
        <v>33</v>
      </c>
      <c r="AX797" s="12" t="s">
        <v>74</v>
      </c>
      <c r="AY797" s="152" t="s">
        <v>187</v>
      </c>
    </row>
    <row r="798" spans="2:65" s="12" customFormat="1">
      <c r="B798" s="150"/>
      <c r="D798" s="151" t="s">
        <v>201</v>
      </c>
      <c r="E798" s="152" t="s">
        <v>19</v>
      </c>
      <c r="F798" s="153" t="s">
        <v>1548</v>
      </c>
      <c r="H798" s="152" t="s">
        <v>19</v>
      </c>
      <c r="I798" s="154"/>
      <c r="L798" s="150"/>
      <c r="M798" s="155"/>
      <c r="T798" s="156"/>
      <c r="AT798" s="152" t="s">
        <v>201</v>
      </c>
      <c r="AU798" s="152" t="s">
        <v>87</v>
      </c>
      <c r="AV798" s="12" t="s">
        <v>81</v>
      </c>
      <c r="AW798" s="12" t="s">
        <v>33</v>
      </c>
      <c r="AX798" s="12" t="s">
        <v>74</v>
      </c>
      <c r="AY798" s="152" t="s">
        <v>187</v>
      </c>
    </row>
    <row r="799" spans="2:65" s="13" customFormat="1">
      <c r="B799" s="157"/>
      <c r="D799" s="151" t="s">
        <v>201</v>
      </c>
      <c r="E799" s="158" t="s">
        <v>19</v>
      </c>
      <c r="F799" s="159" t="s">
        <v>1642</v>
      </c>
      <c r="H799" s="160">
        <v>5.9960000000000004</v>
      </c>
      <c r="I799" s="161"/>
      <c r="L799" s="157"/>
      <c r="M799" s="162"/>
      <c r="T799" s="163"/>
      <c r="AT799" s="158" t="s">
        <v>201</v>
      </c>
      <c r="AU799" s="158" t="s">
        <v>87</v>
      </c>
      <c r="AV799" s="13" t="s">
        <v>87</v>
      </c>
      <c r="AW799" s="13" t="s">
        <v>33</v>
      </c>
      <c r="AX799" s="13" t="s">
        <v>74</v>
      </c>
      <c r="AY799" s="158" t="s">
        <v>187</v>
      </c>
    </row>
    <row r="800" spans="2:65" s="14" customFormat="1">
      <c r="B800" s="164"/>
      <c r="D800" s="151" t="s">
        <v>201</v>
      </c>
      <c r="E800" s="165" t="s">
        <v>19</v>
      </c>
      <c r="F800" s="166" t="s">
        <v>204</v>
      </c>
      <c r="H800" s="167">
        <v>13.194000000000001</v>
      </c>
      <c r="I800" s="168"/>
      <c r="L800" s="164"/>
      <c r="M800" s="169"/>
      <c r="T800" s="170"/>
      <c r="AT800" s="165" t="s">
        <v>201</v>
      </c>
      <c r="AU800" s="165" t="s">
        <v>87</v>
      </c>
      <c r="AV800" s="14" t="s">
        <v>96</v>
      </c>
      <c r="AW800" s="14" t="s">
        <v>33</v>
      </c>
      <c r="AX800" s="14" t="s">
        <v>74</v>
      </c>
      <c r="AY800" s="165" t="s">
        <v>187</v>
      </c>
    </row>
    <row r="801" spans="2:65" s="15" customFormat="1">
      <c r="B801" s="171"/>
      <c r="D801" s="151" t="s">
        <v>201</v>
      </c>
      <c r="E801" s="172" t="s">
        <v>1045</v>
      </c>
      <c r="F801" s="173" t="s">
        <v>207</v>
      </c>
      <c r="H801" s="174">
        <v>399.72699999999998</v>
      </c>
      <c r="I801" s="175"/>
      <c r="L801" s="171"/>
      <c r="M801" s="176"/>
      <c r="T801" s="177"/>
      <c r="AT801" s="172" t="s">
        <v>201</v>
      </c>
      <c r="AU801" s="172" t="s">
        <v>87</v>
      </c>
      <c r="AV801" s="15" t="s">
        <v>193</v>
      </c>
      <c r="AW801" s="15" t="s">
        <v>33</v>
      </c>
      <c r="AX801" s="15" t="s">
        <v>81</v>
      </c>
      <c r="AY801" s="172" t="s">
        <v>187</v>
      </c>
    </row>
    <row r="802" spans="2:65" s="1" customFormat="1" ht="37.950000000000003" customHeight="1">
      <c r="B802" s="33"/>
      <c r="C802" s="133" t="s">
        <v>769</v>
      </c>
      <c r="D802" s="133" t="s">
        <v>189</v>
      </c>
      <c r="E802" s="134" t="s">
        <v>1643</v>
      </c>
      <c r="F802" s="135" t="s">
        <v>1644</v>
      </c>
      <c r="G802" s="136" t="s">
        <v>138</v>
      </c>
      <c r="H802" s="137">
        <v>53.978999999999999</v>
      </c>
      <c r="I802" s="138"/>
      <c r="J802" s="139">
        <f>ROUND(I802*H802,2)</f>
        <v>0</v>
      </c>
      <c r="K802" s="135" t="s">
        <v>197</v>
      </c>
      <c r="L802" s="33"/>
      <c r="M802" s="140" t="s">
        <v>19</v>
      </c>
      <c r="N802" s="141" t="s">
        <v>46</v>
      </c>
      <c r="P802" s="142">
        <f>O802*H802</f>
        <v>0</v>
      </c>
      <c r="Q802" s="142">
        <v>2.1999999999999999E-5</v>
      </c>
      <c r="R802" s="142">
        <f>Q802*H802</f>
        <v>1.1875379999999999E-3</v>
      </c>
      <c r="S802" s="142">
        <v>1.0000000000000001E-5</v>
      </c>
      <c r="T802" s="143">
        <f>S802*H802</f>
        <v>5.3979000000000006E-4</v>
      </c>
      <c r="AR802" s="144" t="s">
        <v>193</v>
      </c>
      <c r="AT802" s="144" t="s">
        <v>189</v>
      </c>
      <c r="AU802" s="144" t="s">
        <v>87</v>
      </c>
      <c r="AY802" s="18" t="s">
        <v>187</v>
      </c>
      <c r="BE802" s="145">
        <f>IF(N802="základní",J802,0)</f>
        <v>0</v>
      </c>
      <c r="BF802" s="145">
        <f>IF(N802="snížená",J802,0)</f>
        <v>0</v>
      </c>
      <c r="BG802" s="145">
        <f>IF(N802="zákl. přenesená",J802,0)</f>
        <v>0</v>
      </c>
      <c r="BH802" s="145">
        <f>IF(N802="sníž. přenesená",J802,0)</f>
        <v>0</v>
      </c>
      <c r="BI802" s="145">
        <f>IF(N802="nulová",J802,0)</f>
        <v>0</v>
      </c>
      <c r="BJ802" s="18" t="s">
        <v>87</v>
      </c>
      <c r="BK802" s="145">
        <f>ROUND(I802*H802,2)</f>
        <v>0</v>
      </c>
      <c r="BL802" s="18" t="s">
        <v>193</v>
      </c>
      <c r="BM802" s="144" t="s">
        <v>1645</v>
      </c>
    </row>
    <row r="803" spans="2:65" s="1" customFormat="1">
      <c r="B803" s="33"/>
      <c r="D803" s="146" t="s">
        <v>199</v>
      </c>
      <c r="F803" s="147" t="s">
        <v>1646</v>
      </c>
      <c r="I803" s="148"/>
      <c r="L803" s="33"/>
      <c r="M803" s="149"/>
      <c r="T803" s="52"/>
      <c r="AT803" s="18" t="s">
        <v>199</v>
      </c>
      <c r="AU803" s="18" t="s">
        <v>87</v>
      </c>
    </row>
    <row r="804" spans="2:65" s="12" customFormat="1">
      <c r="B804" s="150"/>
      <c r="D804" s="151" t="s">
        <v>201</v>
      </c>
      <c r="E804" s="152" t="s">
        <v>19</v>
      </c>
      <c r="F804" s="153" t="s">
        <v>1547</v>
      </c>
      <c r="H804" s="152" t="s">
        <v>19</v>
      </c>
      <c r="I804" s="154"/>
      <c r="L804" s="150"/>
      <c r="M804" s="155"/>
      <c r="T804" s="156"/>
      <c r="AT804" s="152" t="s">
        <v>201</v>
      </c>
      <c r="AU804" s="152" t="s">
        <v>87</v>
      </c>
      <c r="AV804" s="12" t="s">
        <v>81</v>
      </c>
      <c r="AW804" s="12" t="s">
        <v>33</v>
      </c>
      <c r="AX804" s="12" t="s">
        <v>74</v>
      </c>
      <c r="AY804" s="152" t="s">
        <v>187</v>
      </c>
    </row>
    <row r="805" spans="2:65" s="12" customFormat="1">
      <c r="B805" s="150"/>
      <c r="D805" s="151" t="s">
        <v>201</v>
      </c>
      <c r="E805" s="152" t="s">
        <v>19</v>
      </c>
      <c r="F805" s="153" t="s">
        <v>1548</v>
      </c>
      <c r="H805" s="152" t="s">
        <v>19</v>
      </c>
      <c r="I805" s="154"/>
      <c r="L805" s="150"/>
      <c r="M805" s="155"/>
      <c r="T805" s="156"/>
      <c r="AT805" s="152" t="s">
        <v>201</v>
      </c>
      <c r="AU805" s="152" t="s">
        <v>87</v>
      </c>
      <c r="AV805" s="12" t="s">
        <v>81</v>
      </c>
      <c r="AW805" s="12" t="s">
        <v>33</v>
      </c>
      <c r="AX805" s="12" t="s">
        <v>74</v>
      </c>
      <c r="AY805" s="152" t="s">
        <v>187</v>
      </c>
    </row>
    <row r="806" spans="2:65" s="13" customFormat="1" ht="30.6">
      <c r="B806" s="157"/>
      <c r="D806" s="151" t="s">
        <v>201</v>
      </c>
      <c r="E806" s="158" t="s">
        <v>19</v>
      </c>
      <c r="F806" s="159" t="s">
        <v>1647</v>
      </c>
      <c r="H806" s="160">
        <v>27.4</v>
      </c>
      <c r="I806" s="161"/>
      <c r="L806" s="157"/>
      <c r="M806" s="162"/>
      <c r="T806" s="163"/>
      <c r="AT806" s="158" t="s">
        <v>201</v>
      </c>
      <c r="AU806" s="158" t="s">
        <v>87</v>
      </c>
      <c r="AV806" s="13" t="s">
        <v>87</v>
      </c>
      <c r="AW806" s="13" t="s">
        <v>33</v>
      </c>
      <c r="AX806" s="13" t="s">
        <v>74</v>
      </c>
      <c r="AY806" s="158" t="s">
        <v>187</v>
      </c>
    </row>
    <row r="807" spans="2:65" s="13" customFormat="1" ht="20.399999999999999">
      <c r="B807" s="157"/>
      <c r="D807" s="151" t="s">
        <v>201</v>
      </c>
      <c r="E807" s="158" t="s">
        <v>19</v>
      </c>
      <c r="F807" s="159" t="s">
        <v>1648</v>
      </c>
      <c r="H807" s="160">
        <v>9.5839999999999996</v>
      </c>
      <c r="I807" s="161"/>
      <c r="L807" s="157"/>
      <c r="M807" s="162"/>
      <c r="T807" s="163"/>
      <c r="AT807" s="158" t="s">
        <v>201</v>
      </c>
      <c r="AU807" s="158" t="s">
        <v>87</v>
      </c>
      <c r="AV807" s="13" t="s">
        <v>87</v>
      </c>
      <c r="AW807" s="13" t="s">
        <v>33</v>
      </c>
      <c r="AX807" s="13" t="s">
        <v>74</v>
      </c>
      <c r="AY807" s="158" t="s">
        <v>187</v>
      </c>
    </row>
    <row r="808" spans="2:65" s="12" customFormat="1">
      <c r="B808" s="150"/>
      <c r="D808" s="151" t="s">
        <v>201</v>
      </c>
      <c r="E808" s="152" t="s">
        <v>19</v>
      </c>
      <c r="F808" s="153" t="s">
        <v>1551</v>
      </c>
      <c r="H808" s="152" t="s">
        <v>19</v>
      </c>
      <c r="I808" s="154"/>
      <c r="L808" s="150"/>
      <c r="M808" s="155"/>
      <c r="T808" s="156"/>
      <c r="AT808" s="152" t="s">
        <v>201</v>
      </c>
      <c r="AU808" s="152" t="s">
        <v>87</v>
      </c>
      <c r="AV808" s="12" t="s">
        <v>81</v>
      </c>
      <c r="AW808" s="12" t="s">
        <v>33</v>
      </c>
      <c r="AX808" s="12" t="s">
        <v>74</v>
      </c>
      <c r="AY808" s="152" t="s">
        <v>187</v>
      </c>
    </row>
    <row r="809" spans="2:65" s="13" customFormat="1">
      <c r="B809" s="157"/>
      <c r="D809" s="151" t="s">
        <v>201</v>
      </c>
      <c r="E809" s="158" t="s">
        <v>19</v>
      </c>
      <c r="F809" s="159" t="s">
        <v>1649</v>
      </c>
      <c r="H809" s="160">
        <v>10.999000000000001</v>
      </c>
      <c r="I809" s="161"/>
      <c r="L809" s="157"/>
      <c r="M809" s="162"/>
      <c r="T809" s="163"/>
      <c r="AT809" s="158" t="s">
        <v>201</v>
      </c>
      <c r="AU809" s="158" t="s">
        <v>87</v>
      </c>
      <c r="AV809" s="13" t="s">
        <v>87</v>
      </c>
      <c r="AW809" s="13" t="s">
        <v>33</v>
      </c>
      <c r="AX809" s="13" t="s">
        <v>74</v>
      </c>
      <c r="AY809" s="158" t="s">
        <v>187</v>
      </c>
    </row>
    <row r="810" spans="2:65" s="14" customFormat="1">
      <c r="B810" s="164"/>
      <c r="D810" s="151" t="s">
        <v>201</v>
      </c>
      <c r="E810" s="165" t="s">
        <v>19</v>
      </c>
      <c r="F810" s="166" t="s">
        <v>204</v>
      </c>
      <c r="H810" s="167">
        <v>47.982999999999997</v>
      </c>
      <c r="I810" s="168"/>
      <c r="L810" s="164"/>
      <c r="M810" s="169"/>
      <c r="T810" s="170"/>
      <c r="AT810" s="165" t="s">
        <v>201</v>
      </c>
      <c r="AU810" s="165" t="s">
        <v>87</v>
      </c>
      <c r="AV810" s="14" t="s">
        <v>96</v>
      </c>
      <c r="AW810" s="14" t="s">
        <v>33</v>
      </c>
      <c r="AX810" s="14" t="s">
        <v>74</v>
      </c>
      <c r="AY810" s="165" t="s">
        <v>187</v>
      </c>
    </row>
    <row r="811" spans="2:65" s="12" customFormat="1">
      <c r="B811" s="150"/>
      <c r="D811" s="151" t="s">
        <v>201</v>
      </c>
      <c r="E811" s="152" t="s">
        <v>19</v>
      </c>
      <c r="F811" s="153" t="s">
        <v>1091</v>
      </c>
      <c r="H811" s="152" t="s">
        <v>19</v>
      </c>
      <c r="I811" s="154"/>
      <c r="L811" s="150"/>
      <c r="M811" s="155"/>
      <c r="T811" s="156"/>
      <c r="AT811" s="152" t="s">
        <v>201</v>
      </c>
      <c r="AU811" s="152" t="s">
        <v>87</v>
      </c>
      <c r="AV811" s="12" t="s">
        <v>81</v>
      </c>
      <c r="AW811" s="12" t="s">
        <v>33</v>
      </c>
      <c r="AX811" s="12" t="s">
        <v>74</v>
      </c>
      <c r="AY811" s="152" t="s">
        <v>187</v>
      </c>
    </row>
    <row r="812" spans="2:65" s="12" customFormat="1">
      <c r="B812" s="150"/>
      <c r="D812" s="151" t="s">
        <v>201</v>
      </c>
      <c r="E812" s="152" t="s">
        <v>19</v>
      </c>
      <c r="F812" s="153" t="s">
        <v>1548</v>
      </c>
      <c r="H812" s="152" t="s">
        <v>19</v>
      </c>
      <c r="I812" s="154"/>
      <c r="L812" s="150"/>
      <c r="M812" s="155"/>
      <c r="T812" s="156"/>
      <c r="AT812" s="152" t="s">
        <v>201</v>
      </c>
      <c r="AU812" s="152" t="s">
        <v>87</v>
      </c>
      <c r="AV812" s="12" t="s">
        <v>81</v>
      </c>
      <c r="AW812" s="12" t="s">
        <v>33</v>
      </c>
      <c r="AX812" s="12" t="s">
        <v>74</v>
      </c>
      <c r="AY812" s="152" t="s">
        <v>187</v>
      </c>
    </row>
    <row r="813" spans="2:65" s="13" customFormat="1">
      <c r="B813" s="157"/>
      <c r="D813" s="151" t="s">
        <v>201</v>
      </c>
      <c r="E813" s="158" t="s">
        <v>19</v>
      </c>
      <c r="F813" s="159" t="s">
        <v>1642</v>
      </c>
      <c r="H813" s="160">
        <v>5.9960000000000004</v>
      </c>
      <c r="I813" s="161"/>
      <c r="L813" s="157"/>
      <c r="M813" s="162"/>
      <c r="T813" s="163"/>
      <c r="AT813" s="158" t="s">
        <v>201</v>
      </c>
      <c r="AU813" s="158" t="s">
        <v>87</v>
      </c>
      <c r="AV813" s="13" t="s">
        <v>87</v>
      </c>
      <c r="AW813" s="13" t="s">
        <v>33</v>
      </c>
      <c r="AX813" s="13" t="s">
        <v>74</v>
      </c>
      <c r="AY813" s="158" t="s">
        <v>187</v>
      </c>
    </row>
    <row r="814" spans="2:65" s="14" customFormat="1">
      <c r="B814" s="164"/>
      <c r="D814" s="151" t="s">
        <v>201</v>
      </c>
      <c r="E814" s="165" t="s">
        <v>19</v>
      </c>
      <c r="F814" s="166" t="s">
        <v>204</v>
      </c>
      <c r="H814" s="167">
        <v>5.9960000000000004</v>
      </c>
      <c r="I814" s="168"/>
      <c r="L814" s="164"/>
      <c r="M814" s="169"/>
      <c r="T814" s="170"/>
      <c r="AT814" s="165" t="s">
        <v>201</v>
      </c>
      <c r="AU814" s="165" t="s">
        <v>87</v>
      </c>
      <c r="AV814" s="14" t="s">
        <v>96</v>
      </c>
      <c r="AW814" s="14" t="s">
        <v>33</v>
      </c>
      <c r="AX814" s="14" t="s">
        <v>74</v>
      </c>
      <c r="AY814" s="165" t="s">
        <v>187</v>
      </c>
    </row>
    <row r="815" spans="2:65" s="15" customFormat="1">
      <c r="B815" s="171"/>
      <c r="D815" s="151" t="s">
        <v>201</v>
      </c>
      <c r="E815" s="172" t="s">
        <v>19</v>
      </c>
      <c r="F815" s="173" t="s">
        <v>207</v>
      </c>
      <c r="H815" s="174">
        <v>53.978999999999999</v>
      </c>
      <c r="I815" s="175"/>
      <c r="L815" s="171"/>
      <c r="M815" s="176"/>
      <c r="T815" s="177"/>
      <c r="AT815" s="172" t="s">
        <v>201</v>
      </c>
      <c r="AU815" s="172" t="s">
        <v>87</v>
      </c>
      <c r="AV815" s="15" t="s">
        <v>193</v>
      </c>
      <c r="AW815" s="15" t="s">
        <v>33</v>
      </c>
      <c r="AX815" s="15" t="s">
        <v>81</v>
      </c>
      <c r="AY815" s="172" t="s">
        <v>187</v>
      </c>
    </row>
    <row r="816" spans="2:65" s="1" customFormat="1" ht="24.15" customHeight="1">
      <c r="B816" s="33"/>
      <c r="C816" s="133" t="s">
        <v>774</v>
      </c>
      <c r="D816" s="133" t="s">
        <v>189</v>
      </c>
      <c r="E816" s="134" t="s">
        <v>1650</v>
      </c>
      <c r="F816" s="135" t="s">
        <v>1651</v>
      </c>
      <c r="G816" s="136" t="s">
        <v>138</v>
      </c>
      <c r="H816" s="137">
        <v>522.73299999999995</v>
      </c>
      <c r="I816" s="138"/>
      <c r="J816" s="139">
        <f>ROUND(I816*H816,2)</f>
        <v>0</v>
      </c>
      <c r="K816" s="135" t="s">
        <v>197</v>
      </c>
      <c r="L816" s="33"/>
      <c r="M816" s="140" t="s">
        <v>19</v>
      </c>
      <c r="N816" s="141" t="s">
        <v>46</v>
      </c>
      <c r="P816" s="142">
        <f>O816*H816</f>
        <v>0</v>
      </c>
      <c r="Q816" s="142">
        <v>0</v>
      </c>
      <c r="R816" s="142">
        <f>Q816*H816</f>
        <v>0</v>
      </c>
      <c r="S816" s="142">
        <v>0</v>
      </c>
      <c r="T816" s="143">
        <f>S816*H816</f>
        <v>0</v>
      </c>
      <c r="AR816" s="144" t="s">
        <v>193</v>
      </c>
      <c r="AT816" s="144" t="s">
        <v>189</v>
      </c>
      <c r="AU816" s="144" t="s">
        <v>87</v>
      </c>
      <c r="AY816" s="18" t="s">
        <v>187</v>
      </c>
      <c r="BE816" s="145">
        <f>IF(N816="základní",J816,0)</f>
        <v>0</v>
      </c>
      <c r="BF816" s="145">
        <f>IF(N816="snížená",J816,0)</f>
        <v>0</v>
      </c>
      <c r="BG816" s="145">
        <f>IF(N816="zákl. přenesená",J816,0)</f>
        <v>0</v>
      </c>
      <c r="BH816" s="145">
        <f>IF(N816="sníž. přenesená",J816,0)</f>
        <v>0</v>
      </c>
      <c r="BI816" s="145">
        <f>IF(N816="nulová",J816,0)</f>
        <v>0</v>
      </c>
      <c r="BJ816" s="18" t="s">
        <v>87</v>
      </c>
      <c r="BK816" s="145">
        <f>ROUND(I816*H816,2)</f>
        <v>0</v>
      </c>
      <c r="BL816" s="18" t="s">
        <v>193</v>
      </c>
      <c r="BM816" s="144" t="s">
        <v>1652</v>
      </c>
    </row>
    <row r="817" spans="2:65" s="1" customFormat="1">
      <c r="B817" s="33"/>
      <c r="D817" s="146" t="s">
        <v>199</v>
      </c>
      <c r="F817" s="147" t="s">
        <v>1653</v>
      </c>
      <c r="I817" s="148"/>
      <c r="L817" s="33"/>
      <c r="M817" s="149"/>
      <c r="T817" s="52"/>
      <c r="AT817" s="18" t="s">
        <v>199</v>
      </c>
      <c r="AU817" s="18" t="s">
        <v>87</v>
      </c>
    </row>
    <row r="818" spans="2:65" s="13" customFormat="1">
      <c r="B818" s="157"/>
      <c r="D818" s="151" t="s">
        <v>201</v>
      </c>
      <c r="E818" s="158" t="s">
        <v>19</v>
      </c>
      <c r="F818" s="159" t="s">
        <v>1569</v>
      </c>
      <c r="H818" s="160">
        <v>522.73299999999995</v>
      </c>
      <c r="I818" s="161"/>
      <c r="L818" s="157"/>
      <c r="M818" s="162"/>
      <c r="T818" s="163"/>
      <c r="AT818" s="158" t="s">
        <v>201</v>
      </c>
      <c r="AU818" s="158" t="s">
        <v>87</v>
      </c>
      <c r="AV818" s="13" t="s">
        <v>87</v>
      </c>
      <c r="AW818" s="13" t="s">
        <v>33</v>
      </c>
      <c r="AX818" s="13" t="s">
        <v>74</v>
      </c>
      <c r="AY818" s="158" t="s">
        <v>187</v>
      </c>
    </row>
    <row r="819" spans="2:65" s="15" customFormat="1">
      <c r="B819" s="171"/>
      <c r="D819" s="151" t="s">
        <v>201</v>
      </c>
      <c r="E819" s="172" t="s">
        <v>19</v>
      </c>
      <c r="F819" s="173" t="s">
        <v>207</v>
      </c>
      <c r="H819" s="174">
        <v>522.73299999999995</v>
      </c>
      <c r="I819" s="175"/>
      <c r="L819" s="171"/>
      <c r="M819" s="176"/>
      <c r="T819" s="177"/>
      <c r="AT819" s="172" t="s">
        <v>201</v>
      </c>
      <c r="AU819" s="172" t="s">
        <v>87</v>
      </c>
      <c r="AV819" s="15" t="s">
        <v>193</v>
      </c>
      <c r="AW819" s="15" t="s">
        <v>33</v>
      </c>
      <c r="AX819" s="15" t="s">
        <v>81</v>
      </c>
      <c r="AY819" s="172" t="s">
        <v>187</v>
      </c>
    </row>
    <row r="820" spans="2:65" s="1" customFormat="1" ht="33" customHeight="1">
      <c r="B820" s="33"/>
      <c r="C820" s="133" t="s">
        <v>782</v>
      </c>
      <c r="D820" s="133" t="s">
        <v>189</v>
      </c>
      <c r="E820" s="134" t="s">
        <v>1654</v>
      </c>
      <c r="F820" s="135" t="s">
        <v>1655</v>
      </c>
      <c r="G820" s="136" t="s">
        <v>142</v>
      </c>
      <c r="H820" s="137">
        <v>12.448</v>
      </c>
      <c r="I820" s="138"/>
      <c r="J820" s="139">
        <f>ROUND(I820*H820,2)</f>
        <v>0</v>
      </c>
      <c r="K820" s="135" t="s">
        <v>197</v>
      </c>
      <c r="L820" s="33"/>
      <c r="M820" s="140" t="s">
        <v>19</v>
      </c>
      <c r="N820" s="141" t="s">
        <v>46</v>
      </c>
      <c r="P820" s="142">
        <f>O820*H820</f>
        <v>0</v>
      </c>
      <c r="Q820" s="142">
        <v>2.3010199999999998</v>
      </c>
      <c r="R820" s="142">
        <f>Q820*H820</f>
        <v>28.643096959999998</v>
      </c>
      <c r="S820" s="142">
        <v>0</v>
      </c>
      <c r="T820" s="143">
        <f>S820*H820</f>
        <v>0</v>
      </c>
      <c r="AR820" s="144" t="s">
        <v>193</v>
      </c>
      <c r="AT820" s="144" t="s">
        <v>189</v>
      </c>
      <c r="AU820" s="144" t="s">
        <v>87</v>
      </c>
      <c r="AY820" s="18" t="s">
        <v>187</v>
      </c>
      <c r="BE820" s="145">
        <f>IF(N820="základní",J820,0)</f>
        <v>0</v>
      </c>
      <c r="BF820" s="145">
        <f>IF(N820="snížená",J820,0)</f>
        <v>0</v>
      </c>
      <c r="BG820" s="145">
        <f>IF(N820="zákl. přenesená",J820,0)</f>
        <v>0</v>
      </c>
      <c r="BH820" s="145">
        <f>IF(N820="sníž. přenesená",J820,0)</f>
        <v>0</v>
      </c>
      <c r="BI820" s="145">
        <f>IF(N820="nulová",J820,0)</f>
        <v>0</v>
      </c>
      <c r="BJ820" s="18" t="s">
        <v>87</v>
      </c>
      <c r="BK820" s="145">
        <f>ROUND(I820*H820,2)</f>
        <v>0</v>
      </c>
      <c r="BL820" s="18" t="s">
        <v>193</v>
      </c>
      <c r="BM820" s="144" t="s">
        <v>1656</v>
      </c>
    </row>
    <row r="821" spans="2:65" s="1" customFormat="1">
      <c r="B821" s="33"/>
      <c r="D821" s="146" t="s">
        <v>199</v>
      </c>
      <c r="F821" s="147" t="s">
        <v>1657</v>
      </c>
      <c r="I821" s="148"/>
      <c r="L821" s="33"/>
      <c r="M821" s="149"/>
      <c r="T821" s="52"/>
      <c r="AT821" s="18" t="s">
        <v>199</v>
      </c>
      <c r="AU821" s="18" t="s">
        <v>87</v>
      </c>
    </row>
    <row r="822" spans="2:65" s="12" customFormat="1">
      <c r="B822" s="150"/>
      <c r="D822" s="151" t="s">
        <v>201</v>
      </c>
      <c r="E822" s="152" t="s">
        <v>19</v>
      </c>
      <c r="F822" s="153" t="s">
        <v>251</v>
      </c>
      <c r="H822" s="152" t="s">
        <v>19</v>
      </c>
      <c r="I822" s="154"/>
      <c r="L822" s="150"/>
      <c r="M822" s="155"/>
      <c r="T822" s="156"/>
      <c r="AT822" s="152" t="s">
        <v>201</v>
      </c>
      <c r="AU822" s="152" t="s">
        <v>87</v>
      </c>
      <c r="AV822" s="12" t="s">
        <v>81</v>
      </c>
      <c r="AW822" s="12" t="s">
        <v>33</v>
      </c>
      <c r="AX822" s="12" t="s">
        <v>74</v>
      </c>
      <c r="AY822" s="152" t="s">
        <v>187</v>
      </c>
    </row>
    <row r="823" spans="2:65" s="12" customFormat="1">
      <c r="B823" s="150"/>
      <c r="D823" s="151" t="s">
        <v>201</v>
      </c>
      <c r="E823" s="152" t="s">
        <v>19</v>
      </c>
      <c r="F823" s="153" t="s">
        <v>1658</v>
      </c>
      <c r="H823" s="152" t="s">
        <v>19</v>
      </c>
      <c r="I823" s="154"/>
      <c r="L823" s="150"/>
      <c r="M823" s="155"/>
      <c r="T823" s="156"/>
      <c r="AT823" s="152" t="s">
        <v>201</v>
      </c>
      <c r="AU823" s="152" t="s">
        <v>87</v>
      </c>
      <c r="AV823" s="12" t="s">
        <v>81</v>
      </c>
      <c r="AW823" s="12" t="s">
        <v>33</v>
      </c>
      <c r="AX823" s="12" t="s">
        <v>74</v>
      </c>
      <c r="AY823" s="152" t="s">
        <v>187</v>
      </c>
    </row>
    <row r="824" spans="2:65" s="13" customFormat="1">
      <c r="B824" s="157"/>
      <c r="D824" s="151" t="s">
        <v>201</v>
      </c>
      <c r="E824" s="158" t="s">
        <v>19</v>
      </c>
      <c r="F824" s="159" t="s">
        <v>1659</v>
      </c>
      <c r="H824" s="160">
        <v>0.59499999999999997</v>
      </c>
      <c r="I824" s="161"/>
      <c r="L824" s="157"/>
      <c r="M824" s="162"/>
      <c r="T824" s="163"/>
      <c r="AT824" s="158" t="s">
        <v>201</v>
      </c>
      <c r="AU824" s="158" t="s">
        <v>87</v>
      </c>
      <c r="AV824" s="13" t="s">
        <v>87</v>
      </c>
      <c r="AW824" s="13" t="s">
        <v>33</v>
      </c>
      <c r="AX824" s="13" t="s">
        <v>74</v>
      </c>
      <c r="AY824" s="158" t="s">
        <v>187</v>
      </c>
    </row>
    <row r="825" spans="2:65" s="13" customFormat="1">
      <c r="B825" s="157"/>
      <c r="D825" s="151" t="s">
        <v>201</v>
      </c>
      <c r="E825" s="158" t="s">
        <v>19</v>
      </c>
      <c r="F825" s="159" t="s">
        <v>1660</v>
      </c>
      <c r="H825" s="160">
        <v>0.315</v>
      </c>
      <c r="I825" s="161"/>
      <c r="L825" s="157"/>
      <c r="M825" s="162"/>
      <c r="T825" s="163"/>
      <c r="AT825" s="158" t="s">
        <v>201</v>
      </c>
      <c r="AU825" s="158" t="s">
        <v>87</v>
      </c>
      <c r="AV825" s="13" t="s">
        <v>87</v>
      </c>
      <c r="AW825" s="13" t="s">
        <v>33</v>
      </c>
      <c r="AX825" s="13" t="s">
        <v>74</v>
      </c>
      <c r="AY825" s="158" t="s">
        <v>187</v>
      </c>
    </row>
    <row r="826" spans="2:65" s="13" customFormat="1">
      <c r="B826" s="157"/>
      <c r="D826" s="151" t="s">
        <v>201</v>
      </c>
      <c r="E826" s="158" t="s">
        <v>19</v>
      </c>
      <c r="F826" s="159" t="s">
        <v>1661</v>
      </c>
      <c r="H826" s="160">
        <v>0.35499999999999998</v>
      </c>
      <c r="I826" s="161"/>
      <c r="L826" s="157"/>
      <c r="M826" s="162"/>
      <c r="T826" s="163"/>
      <c r="AT826" s="158" t="s">
        <v>201</v>
      </c>
      <c r="AU826" s="158" t="s">
        <v>87</v>
      </c>
      <c r="AV826" s="13" t="s">
        <v>87</v>
      </c>
      <c r="AW826" s="13" t="s">
        <v>33</v>
      </c>
      <c r="AX826" s="13" t="s">
        <v>74</v>
      </c>
      <c r="AY826" s="158" t="s">
        <v>187</v>
      </c>
    </row>
    <row r="827" spans="2:65" s="13" customFormat="1">
      <c r="B827" s="157"/>
      <c r="D827" s="151" t="s">
        <v>201</v>
      </c>
      <c r="E827" s="158" t="s">
        <v>19</v>
      </c>
      <c r="F827" s="159" t="s">
        <v>1662</v>
      </c>
      <c r="H827" s="160">
        <v>0.13</v>
      </c>
      <c r="I827" s="161"/>
      <c r="L827" s="157"/>
      <c r="M827" s="162"/>
      <c r="T827" s="163"/>
      <c r="AT827" s="158" t="s">
        <v>201</v>
      </c>
      <c r="AU827" s="158" t="s">
        <v>87</v>
      </c>
      <c r="AV827" s="13" t="s">
        <v>87</v>
      </c>
      <c r="AW827" s="13" t="s">
        <v>33</v>
      </c>
      <c r="AX827" s="13" t="s">
        <v>74</v>
      </c>
      <c r="AY827" s="158" t="s">
        <v>187</v>
      </c>
    </row>
    <row r="828" spans="2:65" s="13" customFormat="1">
      <c r="B828" s="157"/>
      <c r="D828" s="151" t="s">
        <v>201</v>
      </c>
      <c r="E828" s="158" t="s">
        <v>19</v>
      </c>
      <c r="F828" s="159" t="s">
        <v>1663</v>
      </c>
      <c r="H828" s="160">
        <v>5.681</v>
      </c>
      <c r="I828" s="161"/>
      <c r="L828" s="157"/>
      <c r="M828" s="162"/>
      <c r="T828" s="163"/>
      <c r="AT828" s="158" t="s">
        <v>201</v>
      </c>
      <c r="AU828" s="158" t="s">
        <v>87</v>
      </c>
      <c r="AV828" s="13" t="s">
        <v>87</v>
      </c>
      <c r="AW828" s="13" t="s">
        <v>33</v>
      </c>
      <c r="AX828" s="13" t="s">
        <v>74</v>
      </c>
      <c r="AY828" s="158" t="s">
        <v>187</v>
      </c>
    </row>
    <row r="829" spans="2:65" s="13" customFormat="1">
      <c r="B829" s="157"/>
      <c r="D829" s="151" t="s">
        <v>201</v>
      </c>
      <c r="E829" s="158" t="s">
        <v>19</v>
      </c>
      <c r="F829" s="159" t="s">
        <v>1664</v>
      </c>
      <c r="H829" s="160">
        <v>1.125</v>
      </c>
      <c r="I829" s="161"/>
      <c r="L829" s="157"/>
      <c r="M829" s="162"/>
      <c r="T829" s="163"/>
      <c r="AT829" s="158" t="s">
        <v>201</v>
      </c>
      <c r="AU829" s="158" t="s">
        <v>87</v>
      </c>
      <c r="AV829" s="13" t="s">
        <v>87</v>
      </c>
      <c r="AW829" s="13" t="s">
        <v>33</v>
      </c>
      <c r="AX829" s="13" t="s">
        <v>74</v>
      </c>
      <c r="AY829" s="158" t="s">
        <v>187</v>
      </c>
    </row>
    <row r="830" spans="2:65" s="13" customFormat="1">
      <c r="B830" s="157"/>
      <c r="D830" s="151" t="s">
        <v>201</v>
      </c>
      <c r="E830" s="158" t="s">
        <v>19</v>
      </c>
      <c r="F830" s="159" t="s">
        <v>1665</v>
      </c>
      <c r="H830" s="160">
        <v>1.8</v>
      </c>
      <c r="I830" s="161"/>
      <c r="L830" s="157"/>
      <c r="M830" s="162"/>
      <c r="T830" s="163"/>
      <c r="AT830" s="158" t="s">
        <v>201</v>
      </c>
      <c r="AU830" s="158" t="s">
        <v>87</v>
      </c>
      <c r="AV830" s="13" t="s">
        <v>87</v>
      </c>
      <c r="AW830" s="13" t="s">
        <v>33</v>
      </c>
      <c r="AX830" s="13" t="s">
        <v>74</v>
      </c>
      <c r="AY830" s="158" t="s">
        <v>187</v>
      </c>
    </row>
    <row r="831" spans="2:65" s="13" customFormat="1">
      <c r="B831" s="157"/>
      <c r="D831" s="151" t="s">
        <v>201</v>
      </c>
      <c r="E831" s="158" t="s">
        <v>19</v>
      </c>
      <c r="F831" s="159" t="s">
        <v>1666</v>
      </c>
      <c r="H831" s="160">
        <v>1.05</v>
      </c>
      <c r="I831" s="161"/>
      <c r="L831" s="157"/>
      <c r="M831" s="162"/>
      <c r="T831" s="163"/>
      <c r="AT831" s="158" t="s">
        <v>201</v>
      </c>
      <c r="AU831" s="158" t="s">
        <v>87</v>
      </c>
      <c r="AV831" s="13" t="s">
        <v>87</v>
      </c>
      <c r="AW831" s="13" t="s">
        <v>33</v>
      </c>
      <c r="AX831" s="13" t="s">
        <v>74</v>
      </c>
      <c r="AY831" s="158" t="s">
        <v>187</v>
      </c>
    </row>
    <row r="832" spans="2:65" s="13" customFormat="1">
      <c r="B832" s="157"/>
      <c r="D832" s="151" t="s">
        <v>201</v>
      </c>
      <c r="E832" s="158" t="s">
        <v>19</v>
      </c>
      <c r="F832" s="159" t="s">
        <v>1667</v>
      </c>
      <c r="H832" s="160">
        <v>7.1999999999999995E-2</v>
      </c>
      <c r="I832" s="161"/>
      <c r="L832" s="157"/>
      <c r="M832" s="162"/>
      <c r="T832" s="163"/>
      <c r="AT832" s="158" t="s">
        <v>201</v>
      </c>
      <c r="AU832" s="158" t="s">
        <v>87</v>
      </c>
      <c r="AV832" s="13" t="s">
        <v>87</v>
      </c>
      <c r="AW832" s="13" t="s">
        <v>33</v>
      </c>
      <c r="AX832" s="13" t="s">
        <v>74</v>
      </c>
      <c r="AY832" s="158" t="s">
        <v>187</v>
      </c>
    </row>
    <row r="833" spans="2:65" s="13" customFormat="1">
      <c r="B833" s="157"/>
      <c r="D833" s="151" t="s">
        <v>201</v>
      </c>
      <c r="E833" s="158" t="s">
        <v>19</v>
      </c>
      <c r="F833" s="159" t="s">
        <v>1668</v>
      </c>
      <c r="H833" s="160">
        <v>0.80500000000000005</v>
      </c>
      <c r="I833" s="161"/>
      <c r="L833" s="157"/>
      <c r="M833" s="162"/>
      <c r="T833" s="163"/>
      <c r="AT833" s="158" t="s">
        <v>201</v>
      </c>
      <c r="AU833" s="158" t="s">
        <v>87</v>
      </c>
      <c r="AV833" s="13" t="s">
        <v>87</v>
      </c>
      <c r="AW833" s="13" t="s">
        <v>33</v>
      </c>
      <c r="AX833" s="13" t="s">
        <v>74</v>
      </c>
      <c r="AY833" s="158" t="s">
        <v>187</v>
      </c>
    </row>
    <row r="834" spans="2:65" s="13" customFormat="1">
      <c r="B834" s="157"/>
      <c r="D834" s="151" t="s">
        <v>201</v>
      </c>
      <c r="E834" s="158" t="s">
        <v>19</v>
      </c>
      <c r="F834" s="159" t="s">
        <v>1669</v>
      </c>
      <c r="H834" s="160">
        <v>0.52</v>
      </c>
      <c r="I834" s="161"/>
      <c r="L834" s="157"/>
      <c r="M834" s="162"/>
      <c r="T834" s="163"/>
      <c r="AT834" s="158" t="s">
        <v>201</v>
      </c>
      <c r="AU834" s="158" t="s">
        <v>87</v>
      </c>
      <c r="AV834" s="13" t="s">
        <v>87</v>
      </c>
      <c r="AW834" s="13" t="s">
        <v>33</v>
      </c>
      <c r="AX834" s="13" t="s">
        <v>74</v>
      </c>
      <c r="AY834" s="158" t="s">
        <v>187</v>
      </c>
    </row>
    <row r="835" spans="2:65" s="15" customFormat="1">
      <c r="B835" s="171"/>
      <c r="D835" s="151" t="s">
        <v>201</v>
      </c>
      <c r="E835" s="172" t="s">
        <v>836</v>
      </c>
      <c r="F835" s="173" t="s">
        <v>207</v>
      </c>
      <c r="H835" s="174">
        <v>12.448</v>
      </c>
      <c r="I835" s="175"/>
      <c r="L835" s="171"/>
      <c r="M835" s="176"/>
      <c r="T835" s="177"/>
      <c r="AT835" s="172" t="s">
        <v>201</v>
      </c>
      <c r="AU835" s="172" t="s">
        <v>87</v>
      </c>
      <c r="AV835" s="15" t="s">
        <v>193</v>
      </c>
      <c r="AW835" s="15" t="s">
        <v>33</v>
      </c>
      <c r="AX835" s="15" t="s">
        <v>81</v>
      </c>
      <c r="AY835" s="172" t="s">
        <v>187</v>
      </c>
    </row>
    <row r="836" spans="2:65" s="1" customFormat="1" ht="33" customHeight="1">
      <c r="B836" s="33"/>
      <c r="C836" s="133" t="s">
        <v>791</v>
      </c>
      <c r="D836" s="133" t="s">
        <v>189</v>
      </c>
      <c r="E836" s="134" t="s">
        <v>1670</v>
      </c>
      <c r="F836" s="135" t="s">
        <v>1671</v>
      </c>
      <c r="G836" s="136" t="s">
        <v>142</v>
      </c>
      <c r="H836" s="137">
        <v>16.332000000000001</v>
      </c>
      <c r="I836" s="138"/>
      <c r="J836" s="139">
        <f>ROUND(I836*H836,2)</f>
        <v>0</v>
      </c>
      <c r="K836" s="135" t="s">
        <v>197</v>
      </c>
      <c r="L836" s="33"/>
      <c r="M836" s="140" t="s">
        <v>19</v>
      </c>
      <c r="N836" s="141" t="s">
        <v>46</v>
      </c>
      <c r="P836" s="142">
        <f>O836*H836</f>
        <v>0</v>
      </c>
      <c r="Q836" s="142">
        <v>2.3010199999999998</v>
      </c>
      <c r="R836" s="142">
        <f>Q836*H836</f>
        <v>37.580258639999997</v>
      </c>
      <c r="S836" s="142">
        <v>0</v>
      </c>
      <c r="T836" s="143">
        <f>S836*H836</f>
        <v>0</v>
      </c>
      <c r="AR836" s="144" t="s">
        <v>193</v>
      </c>
      <c r="AT836" s="144" t="s">
        <v>189</v>
      </c>
      <c r="AU836" s="144" t="s">
        <v>87</v>
      </c>
      <c r="AY836" s="18" t="s">
        <v>187</v>
      </c>
      <c r="BE836" s="145">
        <f>IF(N836="základní",J836,0)</f>
        <v>0</v>
      </c>
      <c r="BF836" s="145">
        <f>IF(N836="snížená",J836,0)</f>
        <v>0</v>
      </c>
      <c r="BG836" s="145">
        <f>IF(N836="zákl. přenesená",J836,0)</f>
        <v>0</v>
      </c>
      <c r="BH836" s="145">
        <f>IF(N836="sníž. přenesená",J836,0)</f>
        <v>0</v>
      </c>
      <c r="BI836" s="145">
        <f>IF(N836="nulová",J836,0)</f>
        <v>0</v>
      </c>
      <c r="BJ836" s="18" t="s">
        <v>87</v>
      </c>
      <c r="BK836" s="145">
        <f>ROUND(I836*H836,2)</f>
        <v>0</v>
      </c>
      <c r="BL836" s="18" t="s">
        <v>193</v>
      </c>
      <c r="BM836" s="144" t="s">
        <v>1672</v>
      </c>
    </row>
    <row r="837" spans="2:65" s="1" customFormat="1">
      <c r="B837" s="33"/>
      <c r="D837" s="146" t="s">
        <v>199</v>
      </c>
      <c r="F837" s="147" t="s">
        <v>1673</v>
      </c>
      <c r="I837" s="148"/>
      <c r="L837" s="33"/>
      <c r="M837" s="149"/>
      <c r="T837" s="52"/>
      <c r="AT837" s="18" t="s">
        <v>199</v>
      </c>
      <c r="AU837" s="18" t="s">
        <v>87</v>
      </c>
    </row>
    <row r="838" spans="2:65" s="12" customFormat="1">
      <c r="B838" s="150"/>
      <c r="D838" s="151" t="s">
        <v>201</v>
      </c>
      <c r="E838" s="152" t="s">
        <v>19</v>
      </c>
      <c r="F838" s="153" t="s">
        <v>251</v>
      </c>
      <c r="H838" s="152" t="s">
        <v>19</v>
      </c>
      <c r="I838" s="154"/>
      <c r="L838" s="150"/>
      <c r="M838" s="155"/>
      <c r="T838" s="156"/>
      <c r="AT838" s="152" t="s">
        <v>201</v>
      </c>
      <c r="AU838" s="152" t="s">
        <v>87</v>
      </c>
      <c r="AV838" s="12" t="s">
        <v>81</v>
      </c>
      <c r="AW838" s="12" t="s">
        <v>33</v>
      </c>
      <c r="AX838" s="12" t="s">
        <v>74</v>
      </c>
      <c r="AY838" s="152" t="s">
        <v>187</v>
      </c>
    </row>
    <row r="839" spans="2:65" s="12" customFormat="1">
      <c r="B839" s="150"/>
      <c r="D839" s="151" t="s">
        <v>201</v>
      </c>
      <c r="E839" s="152" t="s">
        <v>19</v>
      </c>
      <c r="F839" s="153" t="s">
        <v>1168</v>
      </c>
      <c r="H839" s="152" t="s">
        <v>19</v>
      </c>
      <c r="I839" s="154"/>
      <c r="L839" s="150"/>
      <c r="M839" s="155"/>
      <c r="T839" s="156"/>
      <c r="AT839" s="152" t="s">
        <v>201</v>
      </c>
      <c r="AU839" s="152" t="s">
        <v>87</v>
      </c>
      <c r="AV839" s="12" t="s">
        <v>81</v>
      </c>
      <c r="AW839" s="12" t="s">
        <v>33</v>
      </c>
      <c r="AX839" s="12" t="s">
        <v>74</v>
      </c>
      <c r="AY839" s="152" t="s">
        <v>187</v>
      </c>
    </row>
    <row r="840" spans="2:65" s="13" customFormat="1">
      <c r="B840" s="157"/>
      <c r="D840" s="151" t="s">
        <v>201</v>
      </c>
      <c r="E840" s="158" t="s">
        <v>19</v>
      </c>
      <c r="F840" s="159" t="s">
        <v>1674</v>
      </c>
      <c r="H840" s="160">
        <v>10.488</v>
      </c>
      <c r="I840" s="161"/>
      <c r="L840" s="157"/>
      <c r="M840" s="162"/>
      <c r="T840" s="163"/>
      <c r="AT840" s="158" t="s">
        <v>201</v>
      </c>
      <c r="AU840" s="158" t="s">
        <v>87</v>
      </c>
      <c r="AV840" s="13" t="s">
        <v>87</v>
      </c>
      <c r="AW840" s="13" t="s">
        <v>33</v>
      </c>
      <c r="AX840" s="13" t="s">
        <v>74</v>
      </c>
      <c r="AY840" s="158" t="s">
        <v>187</v>
      </c>
    </row>
    <row r="841" spans="2:65" s="13" customFormat="1">
      <c r="B841" s="157"/>
      <c r="D841" s="151" t="s">
        <v>201</v>
      </c>
      <c r="E841" s="158" t="s">
        <v>19</v>
      </c>
      <c r="F841" s="159" t="s">
        <v>1675</v>
      </c>
      <c r="H841" s="160">
        <v>3.6</v>
      </c>
      <c r="I841" s="161"/>
      <c r="L841" s="157"/>
      <c r="M841" s="162"/>
      <c r="T841" s="163"/>
      <c r="AT841" s="158" t="s">
        <v>201</v>
      </c>
      <c r="AU841" s="158" t="s">
        <v>87</v>
      </c>
      <c r="AV841" s="13" t="s">
        <v>87</v>
      </c>
      <c r="AW841" s="13" t="s">
        <v>33</v>
      </c>
      <c r="AX841" s="13" t="s">
        <v>74</v>
      </c>
      <c r="AY841" s="158" t="s">
        <v>187</v>
      </c>
    </row>
    <row r="842" spans="2:65" s="13" customFormat="1">
      <c r="B842" s="157"/>
      <c r="D842" s="151" t="s">
        <v>201</v>
      </c>
      <c r="E842" s="158" t="s">
        <v>19</v>
      </c>
      <c r="F842" s="159" t="s">
        <v>1676</v>
      </c>
      <c r="H842" s="160">
        <v>2.1</v>
      </c>
      <c r="I842" s="161"/>
      <c r="L842" s="157"/>
      <c r="M842" s="162"/>
      <c r="T842" s="163"/>
      <c r="AT842" s="158" t="s">
        <v>201</v>
      </c>
      <c r="AU842" s="158" t="s">
        <v>87</v>
      </c>
      <c r="AV842" s="13" t="s">
        <v>87</v>
      </c>
      <c r="AW842" s="13" t="s">
        <v>33</v>
      </c>
      <c r="AX842" s="13" t="s">
        <v>74</v>
      </c>
      <c r="AY842" s="158" t="s">
        <v>187</v>
      </c>
    </row>
    <row r="843" spans="2:65" s="13" customFormat="1">
      <c r="B843" s="157"/>
      <c r="D843" s="151" t="s">
        <v>201</v>
      </c>
      <c r="E843" s="158" t="s">
        <v>19</v>
      </c>
      <c r="F843" s="159" t="s">
        <v>1677</v>
      </c>
      <c r="H843" s="160">
        <v>0.14399999999999999</v>
      </c>
      <c r="I843" s="161"/>
      <c r="L843" s="157"/>
      <c r="M843" s="162"/>
      <c r="T843" s="163"/>
      <c r="AT843" s="158" t="s">
        <v>201</v>
      </c>
      <c r="AU843" s="158" t="s">
        <v>87</v>
      </c>
      <c r="AV843" s="13" t="s">
        <v>87</v>
      </c>
      <c r="AW843" s="13" t="s">
        <v>33</v>
      </c>
      <c r="AX843" s="13" t="s">
        <v>74</v>
      </c>
      <c r="AY843" s="158" t="s">
        <v>187</v>
      </c>
    </row>
    <row r="844" spans="2:65" s="15" customFormat="1">
      <c r="B844" s="171"/>
      <c r="D844" s="151" t="s">
        <v>201</v>
      </c>
      <c r="E844" s="172" t="s">
        <v>944</v>
      </c>
      <c r="F844" s="173" t="s">
        <v>207</v>
      </c>
      <c r="H844" s="174">
        <v>16.332000000000001</v>
      </c>
      <c r="I844" s="175"/>
      <c r="L844" s="171"/>
      <c r="M844" s="176"/>
      <c r="T844" s="177"/>
      <c r="AT844" s="172" t="s">
        <v>201</v>
      </c>
      <c r="AU844" s="172" t="s">
        <v>87</v>
      </c>
      <c r="AV844" s="15" t="s">
        <v>193</v>
      </c>
      <c r="AW844" s="15" t="s">
        <v>33</v>
      </c>
      <c r="AX844" s="15" t="s">
        <v>81</v>
      </c>
      <c r="AY844" s="172" t="s">
        <v>187</v>
      </c>
    </row>
    <row r="845" spans="2:65" s="1" customFormat="1" ht="44.25" customHeight="1">
      <c r="B845" s="33"/>
      <c r="C845" s="133" t="s">
        <v>797</v>
      </c>
      <c r="D845" s="133" t="s">
        <v>189</v>
      </c>
      <c r="E845" s="134" t="s">
        <v>1678</v>
      </c>
      <c r="F845" s="135" t="s">
        <v>1679</v>
      </c>
      <c r="G845" s="136" t="s">
        <v>142</v>
      </c>
      <c r="H845" s="137">
        <v>12.448</v>
      </c>
      <c r="I845" s="138"/>
      <c r="J845" s="139">
        <f>ROUND(I845*H845,2)</f>
        <v>0</v>
      </c>
      <c r="K845" s="135" t="s">
        <v>197</v>
      </c>
      <c r="L845" s="33"/>
      <c r="M845" s="140" t="s">
        <v>19</v>
      </c>
      <c r="N845" s="141" t="s">
        <v>46</v>
      </c>
      <c r="P845" s="142">
        <f>O845*H845</f>
        <v>0</v>
      </c>
      <c r="Q845" s="142">
        <v>0</v>
      </c>
      <c r="R845" s="142">
        <f>Q845*H845</f>
        <v>0</v>
      </c>
      <c r="S845" s="142">
        <v>0</v>
      </c>
      <c r="T845" s="143">
        <f>S845*H845</f>
        <v>0</v>
      </c>
      <c r="AR845" s="144" t="s">
        <v>193</v>
      </c>
      <c r="AT845" s="144" t="s">
        <v>189</v>
      </c>
      <c r="AU845" s="144" t="s">
        <v>87</v>
      </c>
      <c r="AY845" s="18" t="s">
        <v>187</v>
      </c>
      <c r="BE845" s="145">
        <f>IF(N845="základní",J845,0)</f>
        <v>0</v>
      </c>
      <c r="BF845" s="145">
        <f>IF(N845="snížená",J845,0)</f>
        <v>0</v>
      </c>
      <c r="BG845" s="145">
        <f>IF(N845="zákl. přenesená",J845,0)</f>
        <v>0</v>
      </c>
      <c r="BH845" s="145">
        <f>IF(N845="sníž. přenesená",J845,0)</f>
        <v>0</v>
      </c>
      <c r="BI845" s="145">
        <f>IF(N845="nulová",J845,0)</f>
        <v>0</v>
      </c>
      <c r="BJ845" s="18" t="s">
        <v>87</v>
      </c>
      <c r="BK845" s="145">
        <f>ROUND(I845*H845,2)</f>
        <v>0</v>
      </c>
      <c r="BL845" s="18" t="s">
        <v>193</v>
      </c>
      <c r="BM845" s="144" t="s">
        <v>1680</v>
      </c>
    </row>
    <row r="846" spans="2:65" s="1" customFormat="1">
      <c r="B846" s="33"/>
      <c r="D846" s="146" t="s">
        <v>199</v>
      </c>
      <c r="F846" s="147" t="s">
        <v>1681</v>
      </c>
      <c r="I846" s="148"/>
      <c r="L846" s="33"/>
      <c r="M846" s="149"/>
      <c r="T846" s="52"/>
      <c r="AT846" s="18" t="s">
        <v>199</v>
      </c>
      <c r="AU846" s="18" t="s">
        <v>87</v>
      </c>
    </row>
    <row r="847" spans="2:65" s="13" customFormat="1">
      <c r="B847" s="157"/>
      <c r="D847" s="151" t="s">
        <v>201</v>
      </c>
      <c r="E847" s="158" t="s">
        <v>19</v>
      </c>
      <c r="F847" s="159" t="s">
        <v>836</v>
      </c>
      <c r="H847" s="160">
        <v>12.448</v>
      </c>
      <c r="I847" s="161"/>
      <c r="L847" s="157"/>
      <c r="M847" s="162"/>
      <c r="T847" s="163"/>
      <c r="AT847" s="158" t="s">
        <v>201</v>
      </c>
      <c r="AU847" s="158" t="s">
        <v>87</v>
      </c>
      <c r="AV847" s="13" t="s">
        <v>87</v>
      </c>
      <c r="AW847" s="13" t="s">
        <v>33</v>
      </c>
      <c r="AX847" s="13" t="s">
        <v>74</v>
      </c>
      <c r="AY847" s="158" t="s">
        <v>187</v>
      </c>
    </row>
    <row r="848" spans="2:65" s="15" customFormat="1">
      <c r="B848" s="171"/>
      <c r="D848" s="151" t="s">
        <v>201</v>
      </c>
      <c r="E848" s="172" t="s">
        <v>19</v>
      </c>
      <c r="F848" s="173" t="s">
        <v>207</v>
      </c>
      <c r="H848" s="174">
        <v>12.448</v>
      </c>
      <c r="I848" s="175"/>
      <c r="L848" s="171"/>
      <c r="M848" s="176"/>
      <c r="T848" s="177"/>
      <c r="AT848" s="172" t="s">
        <v>201</v>
      </c>
      <c r="AU848" s="172" t="s">
        <v>87</v>
      </c>
      <c r="AV848" s="15" t="s">
        <v>193</v>
      </c>
      <c r="AW848" s="15" t="s">
        <v>33</v>
      </c>
      <c r="AX848" s="15" t="s">
        <v>81</v>
      </c>
      <c r="AY848" s="172" t="s">
        <v>187</v>
      </c>
    </row>
    <row r="849" spans="2:65" s="1" customFormat="1" ht="44.25" customHeight="1">
      <c r="B849" s="33"/>
      <c r="C849" s="133" t="s">
        <v>805</v>
      </c>
      <c r="D849" s="133" t="s">
        <v>189</v>
      </c>
      <c r="E849" s="134" t="s">
        <v>1682</v>
      </c>
      <c r="F849" s="135" t="s">
        <v>1683</v>
      </c>
      <c r="G849" s="136" t="s">
        <v>142</v>
      </c>
      <c r="H849" s="137">
        <v>16.332000000000001</v>
      </c>
      <c r="I849" s="138"/>
      <c r="J849" s="139">
        <f>ROUND(I849*H849,2)</f>
        <v>0</v>
      </c>
      <c r="K849" s="135" t="s">
        <v>197</v>
      </c>
      <c r="L849" s="33"/>
      <c r="M849" s="140" t="s">
        <v>19</v>
      </c>
      <c r="N849" s="141" t="s">
        <v>46</v>
      </c>
      <c r="P849" s="142">
        <f>O849*H849</f>
        <v>0</v>
      </c>
      <c r="Q849" s="142">
        <v>0</v>
      </c>
      <c r="R849" s="142">
        <f>Q849*H849</f>
        <v>0</v>
      </c>
      <c r="S849" s="142">
        <v>0</v>
      </c>
      <c r="T849" s="143">
        <f>S849*H849</f>
        <v>0</v>
      </c>
      <c r="AR849" s="144" t="s">
        <v>193</v>
      </c>
      <c r="AT849" s="144" t="s">
        <v>189</v>
      </c>
      <c r="AU849" s="144" t="s">
        <v>87</v>
      </c>
      <c r="AY849" s="18" t="s">
        <v>187</v>
      </c>
      <c r="BE849" s="145">
        <f>IF(N849="základní",J849,0)</f>
        <v>0</v>
      </c>
      <c r="BF849" s="145">
        <f>IF(N849="snížená",J849,0)</f>
        <v>0</v>
      </c>
      <c r="BG849" s="145">
        <f>IF(N849="zákl. přenesená",J849,0)</f>
        <v>0</v>
      </c>
      <c r="BH849" s="145">
        <f>IF(N849="sníž. přenesená",J849,0)</f>
        <v>0</v>
      </c>
      <c r="BI849" s="145">
        <f>IF(N849="nulová",J849,0)</f>
        <v>0</v>
      </c>
      <c r="BJ849" s="18" t="s">
        <v>87</v>
      </c>
      <c r="BK849" s="145">
        <f>ROUND(I849*H849,2)</f>
        <v>0</v>
      </c>
      <c r="BL849" s="18" t="s">
        <v>193</v>
      </c>
      <c r="BM849" s="144" t="s">
        <v>1684</v>
      </c>
    </row>
    <row r="850" spans="2:65" s="1" customFormat="1">
      <c r="B850" s="33"/>
      <c r="D850" s="146" t="s">
        <v>199</v>
      </c>
      <c r="F850" s="147" t="s">
        <v>1685</v>
      </c>
      <c r="I850" s="148"/>
      <c r="L850" s="33"/>
      <c r="M850" s="149"/>
      <c r="T850" s="52"/>
      <c r="AT850" s="18" t="s">
        <v>199</v>
      </c>
      <c r="AU850" s="18" t="s">
        <v>87</v>
      </c>
    </row>
    <row r="851" spans="2:65" s="13" customFormat="1">
      <c r="B851" s="157"/>
      <c r="D851" s="151" t="s">
        <v>201</v>
      </c>
      <c r="E851" s="158" t="s">
        <v>19</v>
      </c>
      <c r="F851" s="159" t="s">
        <v>944</v>
      </c>
      <c r="H851" s="160">
        <v>16.332000000000001</v>
      </c>
      <c r="I851" s="161"/>
      <c r="L851" s="157"/>
      <c r="M851" s="162"/>
      <c r="T851" s="163"/>
      <c r="AT851" s="158" t="s">
        <v>201</v>
      </c>
      <c r="AU851" s="158" t="s">
        <v>87</v>
      </c>
      <c r="AV851" s="13" t="s">
        <v>87</v>
      </c>
      <c r="AW851" s="13" t="s">
        <v>33</v>
      </c>
      <c r="AX851" s="13" t="s">
        <v>74</v>
      </c>
      <c r="AY851" s="158" t="s">
        <v>187</v>
      </c>
    </row>
    <row r="852" spans="2:65" s="15" customFormat="1">
      <c r="B852" s="171"/>
      <c r="D852" s="151" t="s">
        <v>201</v>
      </c>
      <c r="E852" s="172" t="s">
        <v>19</v>
      </c>
      <c r="F852" s="173" t="s">
        <v>207</v>
      </c>
      <c r="H852" s="174">
        <v>16.332000000000001</v>
      </c>
      <c r="I852" s="175"/>
      <c r="L852" s="171"/>
      <c r="M852" s="176"/>
      <c r="T852" s="177"/>
      <c r="AT852" s="172" t="s">
        <v>201</v>
      </c>
      <c r="AU852" s="172" t="s">
        <v>87</v>
      </c>
      <c r="AV852" s="15" t="s">
        <v>193</v>
      </c>
      <c r="AW852" s="15" t="s">
        <v>33</v>
      </c>
      <c r="AX852" s="15" t="s">
        <v>81</v>
      </c>
      <c r="AY852" s="172" t="s">
        <v>187</v>
      </c>
    </row>
    <row r="853" spans="2:65" s="1" customFormat="1" ht="21.75" customHeight="1">
      <c r="B853" s="33"/>
      <c r="C853" s="133" t="s">
        <v>810</v>
      </c>
      <c r="D853" s="133" t="s">
        <v>189</v>
      </c>
      <c r="E853" s="134" t="s">
        <v>1686</v>
      </c>
      <c r="F853" s="135" t="s">
        <v>1687</v>
      </c>
      <c r="G853" s="136" t="s">
        <v>241</v>
      </c>
      <c r="H853" s="137">
        <v>0.89800000000000002</v>
      </c>
      <c r="I853" s="138"/>
      <c r="J853" s="139">
        <f>ROUND(I853*H853,2)</f>
        <v>0</v>
      </c>
      <c r="K853" s="135" t="s">
        <v>197</v>
      </c>
      <c r="L853" s="33"/>
      <c r="M853" s="140" t="s">
        <v>19</v>
      </c>
      <c r="N853" s="141" t="s">
        <v>46</v>
      </c>
      <c r="P853" s="142">
        <f>O853*H853</f>
        <v>0</v>
      </c>
      <c r="Q853" s="142">
        <v>1.0627727796999999</v>
      </c>
      <c r="R853" s="142">
        <f>Q853*H853</f>
        <v>0.95436995617059994</v>
      </c>
      <c r="S853" s="142">
        <v>0</v>
      </c>
      <c r="T853" s="143">
        <f>S853*H853</f>
        <v>0</v>
      </c>
      <c r="AR853" s="144" t="s">
        <v>193</v>
      </c>
      <c r="AT853" s="144" t="s">
        <v>189</v>
      </c>
      <c r="AU853" s="144" t="s">
        <v>87</v>
      </c>
      <c r="AY853" s="18" t="s">
        <v>187</v>
      </c>
      <c r="BE853" s="145">
        <f>IF(N853="základní",J853,0)</f>
        <v>0</v>
      </c>
      <c r="BF853" s="145">
        <f>IF(N853="snížená",J853,0)</f>
        <v>0</v>
      </c>
      <c r="BG853" s="145">
        <f>IF(N853="zákl. přenesená",J853,0)</f>
        <v>0</v>
      </c>
      <c r="BH853" s="145">
        <f>IF(N853="sníž. přenesená",J853,0)</f>
        <v>0</v>
      </c>
      <c r="BI853" s="145">
        <f>IF(N853="nulová",J853,0)</f>
        <v>0</v>
      </c>
      <c r="BJ853" s="18" t="s">
        <v>87</v>
      </c>
      <c r="BK853" s="145">
        <f>ROUND(I853*H853,2)</f>
        <v>0</v>
      </c>
      <c r="BL853" s="18" t="s">
        <v>193</v>
      </c>
      <c r="BM853" s="144" t="s">
        <v>1688</v>
      </c>
    </row>
    <row r="854" spans="2:65" s="1" customFormat="1">
      <c r="B854" s="33"/>
      <c r="D854" s="146" t="s">
        <v>199</v>
      </c>
      <c r="F854" s="147" t="s">
        <v>1689</v>
      </c>
      <c r="I854" s="148"/>
      <c r="L854" s="33"/>
      <c r="M854" s="149"/>
      <c r="T854" s="52"/>
      <c r="AT854" s="18" t="s">
        <v>199</v>
      </c>
      <c r="AU854" s="18" t="s">
        <v>87</v>
      </c>
    </row>
    <row r="855" spans="2:65" s="12" customFormat="1">
      <c r="B855" s="150"/>
      <c r="D855" s="151" t="s">
        <v>201</v>
      </c>
      <c r="E855" s="152" t="s">
        <v>19</v>
      </c>
      <c r="F855" s="153" t="s">
        <v>251</v>
      </c>
      <c r="H855" s="152" t="s">
        <v>19</v>
      </c>
      <c r="I855" s="154"/>
      <c r="L855" s="150"/>
      <c r="M855" s="155"/>
      <c r="T855" s="156"/>
      <c r="AT855" s="152" t="s">
        <v>201</v>
      </c>
      <c r="AU855" s="152" t="s">
        <v>87</v>
      </c>
      <c r="AV855" s="12" t="s">
        <v>81</v>
      </c>
      <c r="AW855" s="12" t="s">
        <v>33</v>
      </c>
      <c r="AX855" s="12" t="s">
        <v>74</v>
      </c>
      <c r="AY855" s="152" t="s">
        <v>187</v>
      </c>
    </row>
    <row r="856" spans="2:65" s="12" customFormat="1">
      <c r="B856" s="150"/>
      <c r="D856" s="151" t="s">
        <v>201</v>
      </c>
      <c r="E856" s="152" t="s">
        <v>19</v>
      </c>
      <c r="F856" s="153" t="s">
        <v>1658</v>
      </c>
      <c r="H856" s="152" t="s">
        <v>19</v>
      </c>
      <c r="I856" s="154"/>
      <c r="L856" s="150"/>
      <c r="M856" s="155"/>
      <c r="T856" s="156"/>
      <c r="AT856" s="152" t="s">
        <v>201</v>
      </c>
      <c r="AU856" s="152" t="s">
        <v>87</v>
      </c>
      <c r="AV856" s="12" t="s">
        <v>81</v>
      </c>
      <c r="AW856" s="12" t="s">
        <v>33</v>
      </c>
      <c r="AX856" s="12" t="s">
        <v>74</v>
      </c>
      <c r="AY856" s="152" t="s">
        <v>187</v>
      </c>
    </row>
    <row r="857" spans="2:65" s="12" customFormat="1">
      <c r="B857" s="150"/>
      <c r="D857" s="151" t="s">
        <v>201</v>
      </c>
      <c r="E857" s="152" t="s">
        <v>19</v>
      </c>
      <c r="F857" s="153" t="s">
        <v>1182</v>
      </c>
      <c r="H857" s="152" t="s">
        <v>19</v>
      </c>
      <c r="I857" s="154"/>
      <c r="L857" s="150"/>
      <c r="M857" s="155"/>
      <c r="T857" s="156"/>
      <c r="AT857" s="152" t="s">
        <v>201</v>
      </c>
      <c r="AU857" s="152" t="s">
        <v>87</v>
      </c>
      <c r="AV857" s="12" t="s">
        <v>81</v>
      </c>
      <c r="AW857" s="12" t="s">
        <v>33</v>
      </c>
      <c r="AX857" s="12" t="s">
        <v>74</v>
      </c>
      <c r="AY857" s="152" t="s">
        <v>187</v>
      </c>
    </row>
    <row r="858" spans="2:65" s="13" customFormat="1">
      <c r="B858" s="157"/>
      <c r="D858" s="151" t="s">
        <v>201</v>
      </c>
      <c r="E858" s="158" t="s">
        <v>19</v>
      </c>
      <c r="F858" s="159" t="s">
        <v>1690</v>
      </c>
      <c r="H858" s="160">
        <v>0.495</v>
      </c>
      <c r="I858" s="161"/>
      <c r="L858" s="157"/>
      <c r="M858" s="162"/>
      <c r="T858" s="163"/>
      <c r="AT858" s="158" t="s">
        <v>201</v>
      </c>
      <c r="AU858" s="158" t="s">
        <v>87</v>
      </c>
      <c r="AV858" s="13" t="s">
        <v>87</v>
      </c>
      <c r="AW858" s="13" t="s">
        <v>33</v>
      </c>
      <c r="AX858" s="13" t="s">
        <v>74</v>
      </c>
      <c r="AY858" s="158" t="s">
        <v>187</v>
      </c>
    </row>
    <row r="859" spans="2:65" s="14" customFormat="1">
      <c r="B859" s="164"/>
      <c r="D859" s="151" t="s">
        <v>201</v>
      </c>
      <c r="E859" s="165" t="s">
        <v>19</v>
      </c>
      <c r="F859" s="166" t="s">
        <v>204</v>
      </c>
      <c r="H859" s="167">
        <v>0.495</v>
      </c>
      <c r="I859" s="168"/>
      <c r="L859" s="164"/>
      <c r="M859" s="169"/>
      <c r="T859" s="170"/>
      <c r="AT859" s="165" t="s">
        <v>201</v>
      </c>
      <c r="AU859" s="165" t="s">
        <v>87</v>
      </c>
      <c r="AV859" s="14" t="s">
        <v>96</v>
      </c>
      <c r="AW859" s="14" t="s">
        <v>33</v>
      </c>
      <c r="AX859" s="14" t="s">
        <v>74</v>
      </c>
      <c r="AY859" s="165" t="s">
        <v>187</v>
      </c>
    </row>
    <row r="860" spans="2:65" s="12" customFormat="1">
      <c r="B860" s="150"/>
      <c r="D860" s="151" t="s">
        <v>201</v>
      </c>
      <c r="E860" s="152" t="s">
        <v>19</v>
      </c>
      <c r="F860" s="153" t="s">
        <v>1691</v>
      </c>
      <c r="H860" s="152" t="s">
        <v>19</v>
      </c>
      <c r="I860" s="154"/>
      <c r="L860" s="150"/>
      <c r="M860" s="155"/>
      <c r="T860" s="156"/>
      <c r="AT860" s="152" t="s">
        <v>201</v>
      </c>
      <c r="AU860" s="152" t="s">
        <v>87</v>
      </c>
      <c r="AV860" s="12" t="s">
        <v>81</v>
      </c>
      <c r="AW860" s="12" t="s">
        <v>33</v>
      </c>
      <c r="AX860" s="12" t="s">
        <v>74</v>
      </c>
      <c r="AY860" s="152" t="s">
        <v>187</v>
      </c>
    </row>
    <row r="861" spans="2:65" s="13" customFormat="1">
      <c r="B861" s="157"/>
      <c r="D861" s="151" t="s">
        <v>201</v>
      </c>
      <c r="E861" s="158" t="s">
        <v>19</v>
      </c>
      <c r="F861" s="159" t="s">
        <v>1692</v>
      </c>
      <c r="H861" s="160">
        <v>0.40300000000000002</v>
      </c>
      <c r="I861" s="161"/>
      <c r="L861" s="157"/>
      <c r="M861" s="162"/>
      <c r="T861" s="163"/>
      <c r="AT861" s="158" t="s">
        <v>201</v>
      </c>
      <c r="AU861" s="158" t="s">
        <v>87</v>
      </c>
      <c r="AV861" s="13" t="s">
        <v>87</v>
      </c>
      <c r="AW861" s="13" t="s">
        <v>33</v>
      </c>
      <c r="AX861" s="13" t="s">
        <v>74</v>
      </c>
      <c r="AY861" s="158" t="s">
        <v>187</v>
      </c>
    </row>
    <row r="862" spans="2:65" s="14" customFormat="1">
      <c r="B862" s="164"/>
      <c r="D862" s="151" t="s">
        <v>201</v>
      </c>
      <c r="E862" s="165" t="s">
        <v>19</v>
      </c>
      <c r="F862" s="166" t="s">
        <v>204</v>
      </c>
      <c r="H862" s="167">
        <v>0.40300000000000002</v>
      </c>
      <c r="I862" s="168"/>
      <c r="L862" s="164"/>
      <c r="M862" s="169"/>
      <c r="T862" s="170"/>
      <c r="AT862" s="165" t="s">
        <v>201</v>
      </c>
      <c r="AU862" s="165" t="s">
        <v>87</v>
      </c>
      <c r="AV862" s="14" t="s">
        <v>96</v>
      </c>
      <c r="AW862" s="14" t="s">
        <v>33</v>
      </c>
      <c r="AX862" s="14" t="s">
        <v>74</v>
      </c>
      <c r="AY862" s="165" t="s">
        <v>187</v>
      </c>
    </row>
    <row r="863" spans="2:65" s="15" customFormat="1">
      <c r="B863" s="171"/>
      <c r="D863" s="151" t="s">
        <v>201</v>
      </c>
      <c r="E863" s="172" t="s">
        <v>19</v>
      </c>
      <c r="F863" s="173" t="s">
        <v>207</v>
      </c>
      <c r="H863" s="174">
        <v>0.89800000000000002</v>
      </c>
      <c r="I863" s="175"/>
      <c r="L863" s="171"/>
      <c r="M863" s="176"/>
      <c r="T863" s="177"/>
      <c r="AT863" s="172" t="s">
        <v>201</v>
      </c>
      <c r="AU863" s="172" t="s">
        <v>87</v>
      </c>
      <c r="AV863" s="15" t="s">
        <v>193</v>
      </c>
      <c r="AW863" s="15" t="s">
        <v>33</v>
      </c>
      <c r="AX863" s="15" t="s">
        <v>81</v>
      </c>
      <c r="AY863" s="172" t="s">
        <v>187</v>
      </c>
    </row>
    <row r="864" spans="2:65" s="1" customFormat="1" ht="33" customHeight="1">
      <c r="B864" s="33"/>
      <c r="C864" s="133" t="s">
        <v>819</v>
      </c>
      <c r="D864" s="133" t="s">
        <v>189</v>
      </c>
      <c r="E864" s="134" t="s">
        <v>1693</v>
      </c>
      <c r="F864" s="135" t="s">
        <v>1694</v>
      </c>
      <c r="G864" s="136" t="s">
        <v>138</v>
      </c>
      <c r="H864" s="137">
        <v>5.2309999999999999</v>
      </c>
      <c r="I864" s="138"/>
      <c r="J864" s="139">
        <f>ROUND(I864*H864,2)</f>
        <v>0</v>
      </c>
      <c r="K864" s="135" t="s">
        <v>197</v>
      </c>
      <c r="L864" s="33"/>
      <c r="M864" s="140" t="s">
        <v>19</v>
      </c>
      <c r="N864" s="141" t="s">
        <v>46</v>
      </c>
      <c r="P864" s="142">
        <f>O864*H864</f>
        <v>0</v>
      </c>
      <c r="Q864" s="142">
        <v>0.105</v>
      </c>
      <c r="R864" s="142">
        <f>Q864*H864</f>
        <v>0.54925499999999994</v>
      </c>
      <c r="S864" s="142">
        <v>0</v>
      </c>
      <c r="T864" s="143">
        <f>S864*H864</f>
        <v>0</v>
      </c>
      <c r="AR864" s="144" t="s">
        <v>193</v>
      </c>
      <c r="AT864" s="144" t="s">
        <v>189</v>
      </c>
      <c r="AU864" s="144" t="s">
        <v>87</v>
      </c>
      <c r="AY864" s="18" t="s">
        <v>187</v>
      </c>
      <c r="BE864" s="145">
        <f>IF(N864="základní",J864,0)</f>
        <v>0</v>
      </c>
      <c r="BF864" s="145">
        <f>IF(N864="snížená",J864,0)</f>
        <v>0</v>
      </c>
      <c r="BG864" s="145">
        <f>IF(N864="zákl. přenesená",J864,0)</f>
        <v>0</v>
      </c>
      <c r="BH864" s="145">
        <f>IF(N864="sníž. přenesená",J864,0)</f>
        <v>0</v>
      </c>
      <c r="BI864" s="145">
        <f>IF(N864="nulová",J864,0)</f>
        <v>0</v>
      </c>
      <c r="BJ864" s="18" t="s">
        <v>87</v>
      </c>
      <c r="BK864" s="145">
        <f>ROUND(I864*H864,2)</f>
        <v>0</v>
      </c>
      <c r="BL864" s="18" t="s">
        <v>193</v>
      </c>
      <c r="BM864" s="144" t="s">
        <v>1695</v>
      </c>
    </row>
    <row r="865" spans="2:65" s="1" customFormat="1">
      <c r="B865" s="33"/>
      <c r="D865" s="146" t="s">
        <v>199</v>
      </c>
      <c r="F865" s="147" t="s">
        <v>1696</v>
      </c>
      <c r="I865" s="148"/>
      <c r="L865" s="33"/>
      <c r="M865" s="149"/>
      <c r="T865" s="52"/>
      <c r="AT865" s="18" t="s">
        <v>199</v>
      </c>
      <c r="AU865" s="18" t="s">
        <v>87</v>
      </c>
    </row>
    <row r="866" spans="2:65" s="12" customFormat="1">
      <c r="B866" s="150"/>
      <c r="D866" s="151" t="s">
        <v>201</v>
      </c>
      <c r="E866" s="152" t="s">
        <v>19</v>
      </c>
      <c r="F866" s="153" t="s">
        <v>1697</v>
      </c>
      <c r="H866" s="152" t="s">
        <v>19</v>
      </c>
      <c r="I866" s="154"/>
      <c r="L866" s="150"/>
      <c r="M866" s="155"/>
      <c r="T866" s="156"/>
      <c r="AT866" s="152" t="s">
        <v>201</v>
      </c>
      <c r="AU866" s="152" t="s">
        <v>87</v>
      </c>
      <c r="AV866" s="12" t="s">
        <v>81</v>
      </c>
      <c r="AW866" s="12" t="s">
        <v>33</v>
      </c>
      <c r="AX866" s="12" t="s">
        <v>74</v>
      </c>
      <c r="AY866" s="152" t="s">
        <v>187</v>
      </c>
    </row>
    <row r="867" spans="2:65" s="13" customFormat="1">
      <c r="B867" s="157"/>
      <c r="D867" s="151" t="s">
        <v>201</v>
      </c>
      <c r="E867" s="158" t="s">
        <v>19</v>
      </c>
      <c r="F867" s="159" t="s">
        <v>1698</v>
      </c>
      <c r="H867" s="160">
        <v>5.2309999999999999</v>
      </c>
      <c r="I867" s="161"/>
      <c r="L867" s="157"/>
      <c r="M867" s="162"/>
      <c r="T867" s="163"/>
      <c r="AT867" s="158" t="s">
        <v>201</v>
      </c>
      <c r="AU867" s="158" t="s">
        <v>87</v>
      </c>
      <c r="AV867" s="13" t="s">
        <v>87</v>
      </c>
      <c r="AW867" s="13" t="s">
        <v>33</v>
      </c>
      <c r="AX867" s="13" t="s">
        <v>74</v>
      </c>
      <c r="AY867" s="158" t="s">
        <v>187</v>
      </c>
    </row>
    <row r="868" spans="2:65" s="15" customFormat="1">
      <c r="B868" s="171"/>
      <c r="D868" s="151" t="s">
        <v>201</v>
      </c>
      <c r="E868" s="172" t="s">
        <v>19</v>
      </c>
      <c r="F868" s="173" t="s">
        <v>207</v>
      </c>
      <c r="H868" s="174">
        <v>5.2309999999999999</v>
      </c>
      <c r="I868" s="175"/>
      <c r="L868" s="171"/>
      <c r="M868" s="176"/>
      <c r="T868" s="177"/>
      <c r="AT868" s="172" t="s">
        <v>201</v>
      </c>
      <c r="AU868" s="172" t="s">
        <v>87</v>
      </c>
      <c r="AV868" s="15" t="s">
        <v>193</v>
      </c>
      <c r="AW868" s="15" t="s">
        <v>33</v>
      </c>
      <c r="AX868" s="15" t="s">
        <v>81</v>
      </c>
      <c r="AY868" s="172" t="s">
        <v>187</v>
      </c>
    </row>
    <row r="869" spans="2:65" s="1" customFormat="1" ht="37.950000000000003" customHeight="1">
      <c r="B869" s="33"/>
      <c r="C869" s="133" t="s">
        <v>828</v>
      </c>
      <c r="D869" s="133" t="s">
        <v>189</v>
      </c>
      <c r="E869" s="134" t="s">
        <v>1699</v>
      </c>
      <c r="F869" s="135" t="s">
        <v>1700</v>
      </c>
      <c r="G869" s="136" t="s">
        <v>384</v>
      </c>
      <c r="H869" s="137">
        <v>169.86</v>
      </c>
      <c r="I869" s="138"/>
      <c r="J869" s="139">
        <f>ROUND(I869*H869,2)</f>
        <v>0</v>
      </c>
      <c r="K869" s="135" t="s">
        <v>197</v>
      </c>
      <c r="L869" s="33"/>
      <c r="M869" s="140" t="s">
        <v>19</v>
      </c>
      <c r="N869" s="141" t="s">
        <v>46</v>
      </c>
      <c r="P869" s="142">
        <f>O869*H869</f>
        <v>0</v>
      </c>
      <c r="Q869" s="142">
        <v>2.0999999999999999E-5</v>
      </c>
      <c r="R869" s="142">
        <f>Q869*H869</f>
        <v>3.5670599999999999E-3</v>
      </c>
      <c r="S869" s="142">
        <v>0</v>
      </c>
      <c r="T869" s="143">
        <f>S869*H869</f>
        <v>0</v>
      </c>
      <c r="AR869" s="144" t="s">
        <v>193</v>
      </c>
      <c r="AT869" s="144" t="s">
        <v>189</v>
      </c>
      <c r="AU869" s="144" t="s">
        <v>87</v>
      </c>
      <c r="AY869" s="18" t="s">
        <v>187</v>
      </c>
      <c r="BE869" s="145">
        <f>IF(N869="základní",J869,0)</f>
        <v>0</v>
      </c>
      <c r="BF869" s="145">
        <f>IF(N869="snížená",J869,0)</f>
        <v>0</v>
      </c>
      <c r="BG869" s="145">
        <f>IF(N869="zákl. přenesená",J869,0)</f>
        <v>0</v>
      </c>
      <c r="BH869" s="145">
        <f>IF(N869="sníž. přenesená",J869,0)</f>
        <v>0</v>
      </c>
      <c r="BI869" s="145">
        <f>IF(N869="nulová",J869,0)</f>
        <v>0</v>
      </c>
      <c r="BJ869" s="18" t="s">
        <v>87</v>
      </c>
      <c r="BK869" s="145">
        <f>ROUND(I869*H869,2)</f>
        <v>0</v>
      </c>
      <c r="BL869" s="18" t="s">
        <v>193</v>
      </c>
      <c r="BM869" s="144" t="s">
        <v>1701</v>
      </c>
    </row>
    <row r="870" spans="2:65" s="1" customFormat="1">
      <c r="B870" s="33"/>
      <c r="D870" s="146" t="s">
        <v>199</v>
      </c>
      <c r="F870" s="147" t="s">
        <v>1702</v>
      </c>
      <c r="I870" s="148"/>
      <c r="L870" s="33"/>
      <c r="M870" s="149"/>
      <c r="T870" s="52"/>
      <c r="AT870" s="18" t="s">
        <v>199</v>
      </c>
      <c r="AU870" s="18" t="s">
        <v>87</v>
      </c>
    </row>
    <row r="871" spans="2:65" s="12" customFormat="1">
      <c r="B871" s="150"/>
      <c r="D871" s="151" t="s">
        <v>201</v>
      </c>
      <c r="E871" s="152" t="s">
        <v>19</v>
      </c>
      <c r="F871" s="153" t="s">
        <v>251</v>
      </c>
      <c r="H871" s="152" t="s">
        <v>19</v>
      </c>
      <c r="I871" s="154"/>
      <c r="L871" s="150"/>
      <c r="M871" s="155"/>
      <c r="T871" s="156"/>
      <c r="AT871" s="152" t="s">
        <v>201</v>
      </c>
      <c r="AU871" s="152" t="s">
        <v>87</v>
      </c>
      <c r="AV871" s="12" t="s">
        <v>81</v>
      </c>
      <c r="AW871" s="12" t="s">
        <v>33</v>
      </c>
      <c r="AX871" s="12" t="s">
        <v>74</v>
      </c>
      <c r="AY871" s="152" t="s">
        <v>187</v>
      </c>
    </row>
    <row r="872" spans="2:65" s="12" customFormat="1">
      <c r="B872" s="150"/>
      <c r="D872" s="151" t="s">
        <v>201</v>
      </c>
      <c r="E872" s="152" t="s">
        <v>19</v>
      </c>
      <c r="F872" s="153" t="s">
        <v>1658</v>
      </c>
      <c r="H872" s="152" t="s">
        <v>19</v>
      </c>
      <c r="I872" s="154"/>
      <c r="L872" s="150"/>
      <c r="M872" s="155"/>
      <c r="T872" s="156"/>
      <c r="AT872" s="152" t="s">
        <v>201</v>
      </c>
      <c r="AU872" s="152" t="s">
        <v>87</v>
      </c>
      <c r="AV872" s="12" t="s">
        <v>81</v>
      </c>
      <c r="AW872" s="12" t="s">
        <v>33</v>
      </c>
      <c r="AX872" s="12" t="s">
        <v>74</v>
      </c>
      <c r="AY872" s="152" t="s">
        <v>187</v>
      </c>
    </row>
    <row r="873" spans="2:65" s="13" customFormat="1">
      <c r="B873" s="157"/>
      <c r="D873" s="151" t="s">
        <v>201</v>
      </c>
      <c r="E873" s="158" t="s">
        <v>19</v>
      </c>
      <c r="F873" s="159" t="s">
        <v>1703</v>
      </c>
      <c r="H873" s="160">
        <v>13.77</v>
      </c>
      <c r="I873" s="161"/>
      <c r="L873" s="157"/>
      <c r="M873" s="162"/>
      <c r="T873" s="163"/>
      <c r="AT873" s="158" t="s">
        <v>201</v>
      </c>
      <c r="AU873" s="158" t="s">
        <v>87</v>
      </c>
      <c r="AV873" s="13" t="s">
        <v>87</v>
      </c>
      <c r="AW873" s="13" t="s">
        <v>33</v>
      </c>
      <c r="AX873" s="13" t="s">
        <v>74</v>
      </c>
      <c r="AY873" s="158" t="s">
        <v>187</v>
      </c>
    </row>
    <row r="874" spans="2:65" s="13" customFormat="1">
      <c r="B874" s="157"/>
      <c r="D874" s="151" t="s">
        <v>201</v>
      </c>
      <c r="E874" s="158" t="s">
        <v>19</v>
      </c>
      <c r="F874" s="159" t="s">
        <v>1704</v>
      </c>
      <c r="H874" s="160">
        <v>7.9</v>
      </c>
      <c r="I874" s="161"/>
      <c r="L874" s="157"/>
      <c r="M874" s="162"/>
      <c r="T874" s="163"/>
      <c r="AT874" s="158" t="s">
        <v>201</v>
      </c>
      <c r="AU874" s="158" t="s">
        <v>87</v>
      </c>
      <c r="AV874" s="13" t="s">
        <v>87</v>
      </c>
      <c r="AW874" s="13" t="s">
        <v>33</v>
      </c>
      <c r="AX874" s="13" t="s">
        <v>74</v>
      </c>
      <c r="AY874" s="158" t="s">
        <v>187</v>
      </c>
    </row>
    <row r="875" spans="2:65" s="13" customFormat="1">
      <c r="B875" s="157"/>
      <c r="D875" s="151" t="s">
        <v>201</v>
      </c>
      <c r="E875" s="158" t="s">
        <v>19</v>
      </c>
      <c r="F875" s="159" t="s">
        <v>1705</v>
      </c>
      <c r="H875" s="160">
        <v>13.15</v>
      </c>
      <c r="I875" s="161"/>
      <c r="L875" s="157"/>
      <c r="M875" s="162"/>
      <c r="T875" s="163"/>
      <c r="AT875" s="158" t="s">
        <v>201</v>
      </c>
      <c r="AU875" s="158" t="s">
        <v>87</v>
      </c>
      <c r="AV875" s="13" t="s">
        <v>87</v>
      </c>
      <c r="AW875" s="13" t="s">
        <v>33</v>
      </c>
      <c r="AX875" s="13" t="s">
        <v>74</v>
      </c>
      <c r="AY875" s="158" t="s">
        <v>187</v>
      </c>
    </row>
    <row r="876" spans="2:65" s="13" customFormat="1">
      <c r="B876" s="157"/>
      <c r="D876" s="151" t="s">
        <v>201</v>
      </c>
      <c r="E876" s="158" t="s">
        <v>19</v>
      </c>
      <c r="F876" s="159" t="s">
        <v>1706</v>
      </c>
      <c r="H876" s="160">
        <v>6.85</v>
      </c>
      <c r="I876" s="161"/>
      <c r="L876" s="157"/>
      <c r="M876" s="162"/>
      <c r="T876" s="163"/>
      <c r="AT876" s="158" t="s">
        <v>201</v>
      </c>
      <c r="AU876" s="158" t="s">
        <v>87</v>
      </c>
      <c r="AV876" s="13" t="s">
        <v>87</v>
      </c>
      <c r="AW876" s="13" t="s">
        <v>33</v>
      </c>
      <c r="AX876" s="13" t="s">
        <v>74</v>
      </c>
      <c r="AY876" s="158" t="s">
        <v>187</v>
      </c>
    </row>
    <row r="877" spans="2:65" s="13" customFormat="1">
      <c r="B877" s="157"/>
      <c r="D877" s="151" t="s">
        <v>201</v>
      </c>
      <c r="E877" s="158" t="s">
        <v>19</v>
      </c>
      <c r="F877" s="159" t="s">
        <v>1707</v>
      </c>
      <c r="H877" s="160">
        <v>37.08</v>
      </c>
      <c r="I877" s="161"/>
      <c r="L877" s="157"/>
      <c r="M877" s="162"/>
      <c r="T877" s="163"/>
      <c r="AT877" s="158" t="s">
        <v>201</v>
      </c>
      <c r="AU877" s="158" t="s">
        <v>87</v>
      </c>
      <c r="AV877" s="13" t="s">
        <v>87</v>
      </c>
      <c r="AW877" s="13" t="s">
        <v>33</v>
      </c>
      <c r="AX877" s="13" t="s">
        <v>74</v>
      </c>
      <c r="AY877" s="158" t="s">
        <v>187</v>
      </c>
    </row>
    <row r="878" spans="2:65" s="13" customFormat="1">
      <c r="B878" s="157"/>
      <c r="D878" s="151" t="s">
        <v>201</v>
      </c>
      <c r="E878" s="158" t="s">
        <v>19</v>
      </c>
      <c r="F878" s="159" t="s">
        <v>1708</v>
      </c>
      <c r="H878" s="160">
        <v>18.600000000000001</v>
      </c>
      <c r="I878" s="161"/>
      <c r="L878" s="157"/>
      <c r="M878" s="162"/>
      <c r="T878" s="163"/>
      <c r="AT878" s="158" t="s">
        <v>201</v>
      </c>
      <c r="AU878" s="158" t="s">
        <v>87</v>
      </c>
      <c r="AV878" s="13" t="s">
        <v>87</v>
      </c>
      <c r="AW878" s="13" t="s">
        <v>33</v>
      </c>
      <c r="AX878" s="13" t="s">
        <v>74</v>
      </c>
      <c r="AY878" s="158" t="s">
        <v>187</v>
      </c>
    </row>
    <row r="879" spans="2:65" s="13" customFormat="1">
      <c r="B879" s="157"/>
      <c r="D879" s="151" t="s">
        <v>201</v>
      </c>
      <c r="E879" s="158" t="s">
        <v>19</v>
      </c>
      <c r="F879" s="159" t="s">
        <v>1709</v>
      </c>
      <c r="H879" s="160">
        <v>21.6</v>
      </c>
      <c r="I879" s="161"/>
      <c r="L879" s="157"/>
      <c r="M879" s="162"/>
      <c r="T879" s="163"/>
      <c r="AT879" s="158" t="s">
        <v>201</v>
      </c>
      <c r="AU879" s="158" t="s">
        <v>87</v>
      </c>
      <c r="AV879" s="13" t="s">
        <v>87</v>
      </c>
      <c r="AW879" s="13" t="s">
        <v>33</v>
      </c>
      <c r="AX879" s="13" t="s">
        <v>74</v>
      </c>
      <c r="AY879" s="158" t="s">
        <v>187</v>
      </c>
    </row>
    <row r="880" spans="2:65" s="13" customFormat="1">
      <c r="B880" s="157"/>
      <c r="D880" s="151" t="s">
        <v>201</v>
      </c>
      <c r="E880" s="158" t="s">
        <v>19</v>
      </c>
      <c r="F880" s="159" t="s">
        <v>1710</v>
      </c>
      <c r="H880" s="160">
        <v>18.600000000000001</v>
      </c>
      <c r="I880" s="161"/>
      <c r="L880" s="157"/>
      <c r="M880" s="162"/>
      <c r="T880" s="163"/>
      <c r="AT880" s="158" t="s">
        <v>201</v>
      </c>
      <c r="AU880" s="158" t="s">
        <v>87</v>
      </c>
      <c r="AV880" s="13" t="s">
        <v>87</v>
      </c>
      <c r="AW880" s="13" t="s">
        <v>33</v>
      </c>
      <c r="AX880" s="13" t="s">
        <v>74</v>
      </c>
      <c r="AY880" s="158" t="s">
        <v>187</v>
      </c>
    </row>
    <row r="881" spans="2:65" s="13" customFormat="1">
      <c r="B881" s="157"/>
      <c r="D881" s="151" t="s">
        <v>201</v>
      </c>
      <c r="E881" s="158" t="s">
        <v>19</v>
      </c>
      <c r="F881" s="159" t="s">
        <v>1711</v>
      </c>
      <c r="H881" s="160">
        <v>5.87</v>
      </c>
      <c r="I881" s="161"/>
      <c r="L881" s="157"/>
      <c r="M881" s="162"/>
      <c r="T881" s="163"/>
      <c r="AT881" s="158" t="s">
        <v>201</v>
      </c>
      <c r="AU881" s="158" t="s">
        <v>87</v>
      </c>
      <c r="AV881" s="13" t="s">
        <v>87</v>
      </c>
      <c r="AW881" s="13" t="s">
        <v>33</v>
      </c>
      <c r="AX881" s="13" t="s">
        <v>74</v>
      </c>
      <c r="AY881" s="158" t="s">
        <v>187</v>
      </c>
    </row>
    <row r="882" spans="2:65" s="13" customFormat="1">
      <c r="B882" s="157"/>
      <c r="D882" s="151" t="s">
        <v>201</v>
      </c>
      <c r="E882" s="158" t="s">
        <v>19</v>
      </c>
      <c r="F882" s="159" t="s">
        <v>1712</v>
      </c>
      <c r="H882" s="160">
        <v>12.64</v>
      </c>
      <c r="I882" s="161"/>
      <c r="L882" s="157"/>
      <c r="M882" s="162"/>
      <c r="T882" s="163"/>
      <c r="AT882" s="158" t="s">
        <v>201</v>
      </c>
      <c r="AU882" s="158" t="s">
        <v>87</v>
      </c>
      <c r="AV882" s="13" t="s">
        <v>87</v>
      </c>
      <c r="AW882" s="13" t="s">
        <v>33</v>
      </c>
      <c r="AX882" s="13" t="s">
        <v>74</v>
      </c>
      <c r="AY882" s="158" t="s">
        <v>187</v>
      </c>
    </row>
    <row r="883" spans="2:65" s="13" customFormat="1">
      <c r="B883" s="157"/>
      <c r="D883" s="151" t="s">
        <v>201</v>
      </c>
      <c r="E883" s="158" t="s">
        <v>19</v>
      </c>
      <c r="F883" s="159" t="s">
        <v>1713</v>
      </c>
      <c r="H883" s="160">
        <v>13.8</v>
      </c>
      <c r="I883" s="161"/>
      <c r="L883" s="157"/>
      <c r="M883" s="162"/>
      <c r="T883" s="163"/>
      <c r="AT883" s="158" t="s">
        <v>201</v>
      </c>
      <c r="AU883" s="158" t="s">
        <v>87</v>
      </c>
      <c r="AV883" s="13" t="s">
        <v>87</v>
      </c>
      <c r="AW883" s="13" t="s">
        <v>33</v>
      </c>
      <c r="AX883" s="13" t="s">
        <v>74</v>
      </c>
      <c r="AY883" s="158" t="s">
        <v>187</v>
      </c>
    </row>
    <row r="884" spans="2:65" s="15" customFormat="1">
      <c r="B884" s="171"/>
      <c r="D884" s="151" t="s">
        <v>201</v>
      </c>
      <c r="E884" s="172" t="s">
        <v>19</v>
      </c>
      <c r="F884" s="173" t="s">
        <v>207</v>
      </c>
      <c r="H884" s="174">
        <v>169.86</v>
      </c>
      <c r="I884" s="175"/>
      <c r="L884" s="171"/>
      <c r="M884" s="176"/>
      <c r="T884" s="177"/>
      <c r="AT884" s="172" t="s">
        <v>201</v>
      </c>
      <c r="AU884" s="172" t="s">
        <v>87</v>
      </c>
      <c r="AV884" s="15" t="s">
        <v>193</v>
      </c>
      <c r="AW884" s="15" t="s">
        <v>33</v>
      </c>
      <c r="AX884" s="15" t="s">
        <v>81</v>
      </c>
      <c r="AY884" s="172" t="s">
        <v>187</v>
      </c>
    </row>
    <row r="885" spans="2:65" s="1" customFormat="1" ht="33" customHeight="1">
      <c r="B885" s="33"/>
      <c r="C885" s="133" t="s">
        <v>1714</v>
      </c>
      <c r="D885" s="133" t="s">
        <v>189</v>
      </c>
      <c r="E885" s="134" t="s">
        <v>1715</v>
      </c>
      <c r="F885" s="135" t="s">
        <v>1716</v>
      </c>
      <c r="G885" s="136" t="s">
        <v>142</v>
      </c>
      <c r="H885" s="137">
        <v>4.87</v>
      </c>
      <c r="I885" s="138"/>
      <c r="J885" s="139">
        <f>ROUND(I885*H885,2)</f>
        <v>0</v>
      </c>
      <c r="K885" s="135" t="s">
        <v>197</v>
      </c>
      <c r="L885" s="33"/>
      <c r="M885" s="140" t="s">
        <v>19</v>
      </c>
      <c r="N885" s="141" t="s">
        <v>46</v>
      </c>
      <c r="P885" s="142">
        <f>O885*H885</f>
        <v>0</v>
      </c>
      <c r="Q885" s="142">
        <v>2.16</v>
      </c>
      <c r="R885" s="142">
        <f>Q885*H885</f>
        <v>10.519200000000001</v>
      </c>
      <c r="S885" s="142">
        <v>0</v>
      </c>
      <c r="T885" s="143">
        <f>S885*H885</f>
        <v>0</v>
      </c>
      <c r="AR885" s="144" t="s">
        <v>193</v>
      </c>
      <c r="AT885" s="144" t="s">
        <v>189</v>
      </c>
      <c r="AU885" s="144" t="s">
        <v>87</v>
      </c>
      <c r="AY885" s="18" t="s">
        <v>187</v>
      </c>
      <c r="BE885" s="145">
        <f>IF(N885="základní",J885,0)</f>
        <v>0</v>
      </c>
      <c r="BF885" s="145">
        <f>IF(N885="snížená",J885,0)</f>
        <v>0</v>
      </c>
      <c r="BG885" s="145">
        <f>IF(N885="zákl. přenesená",J885,0)</f>
        <v>0</v>
      </c>
      <c r="BH885" s="145">
        <f>IF(N885="sníž. přenesená",J885,0)</f>
        <v>0</v>
      </c>
      <c r="BI885" s="145">
        <f>IF(N885="nulová",J885,0)</f>
        <v>0</v>
      </c>
      <c r="BJ885" s="18" t="s">
        <v>87</v>
      </c>
      <c r="BK885" s="145">
        <f>ROUND(I885*H885,2)</f>
        <v>0</v>
      </c>
      <c r="BL885" s="18" t="s">
        <v>193</v>
      </c>
      <c r="BM885" s="144" t="s">
        <v>1717</v>
      </c>
    </row>
    <row r="886" spans="2:65" s="1" customFormat="1">
      <c r="B886" s="33"/>
      <c r="D886" s="146" t="s">
        <v>199</v>
      </c>
      <c r="F886" s="147" t="s">
        <v>1718</v>
      </c>
      <c r="I886" s="148"/>
      <c r="L886" s="33"/>
      <c r="M886" s="149"/>
      <c r="T886" s="52"/>
      <c r="AT886" s="18" t="s">
        <v>199</v>
      </c>
      <c r="AU886" s="18" t="s">
        <v>87</v>
      </c>
    </row>
    <row r="887" spans="2:65" s="12" customFormat="1">
      <c r="B887" s="150"/>
      <c r="D887" s="151" t="s">
        <v>201</v>
      </c>
      <c r="E887" s="152" t="s">
        <v>19</v>
      </c>
      <c r="F887" s="153" t="s">
        <v>251</v>
      </c>
      <c r="H887" s="152" t="s">
        <v>19</v>
      </c>
      <c r="I887" s="154"/>
      <c r="L887" s="150"/>
      <c r="M887" s="155"/>
      <c r="T887" s="156"/>
      <c r="AT887" s="152" t="s">
        <v>201</v>
      </c>
      <c r="AU887" s="152" t="s">
        <v>87</v>
      </c>
      <c r="AV887" s="12" t="s">
        <v>81</v>
      </c>
      <c r="AW887" s="12" t="s">
        <v>33</v>
      </c>
      <c r="AX887" s="12" t="s">
        <v>74</v>
      </c>
      <c r="AY887" s="152" t="s">
        <v>187</v>
      </c>
    </row>
    <row r="888" spans="2:65" s="12" customFormat="1">
      <c r="B888" s="150"/>
      <c r="D888" s="151" t="s">
        <v>201</v>
      </c>
      <c r="E888" s="152" t="s">
        <v>19</v>
      </c>
      <c r="F888" s="153" t="s">
        <v>1168</v>
      </c>
      <c r="H888" s="152" t="s">
        <v>19</v>
      </c>
      <c r="I888" s="154"/>
      <c r="L888" s="150"/>
      <c r="M888" s="155"/>
      <c r="T888" s="156"/>
      <c r="AT888" s="152" t="s">
        <v>201</v>
      </c>
      <c r="AU888" s="152" t="s">
        <v>87</v>
      </c>
      <c r="AV888" s="12" t="s">
        <v>81</v>
      </c>
      <c r="AW888" s="12" t="s">
        <v>33</v>
      </c>
      <c r="AX888" s="12" t="s">
        <v>74</v>
      </c>
      <c r="AY888" s="152" t="s">
        <v>187</v>
      </c>
    </row>
    <row r="889" spans="2:65" s="13" customFormat="1">
      <c r="B889" s="157"/>
      <c r="D889" s="151" t="s">
        <v>201</v>
      </c>
      <c r="E889" s="158" t="s">
        <v>19</v>
      </c>
      <c r="F889" s="159" t="s">
        <v>1719</v>
      </c>
      <c r="H889" s="160">
        <v>3</v>
      </c>
      <c r="I889" s="161"/>
      <c r="L889" s="157"/>
      <c r="M889" s="162"/>
      <c r="T889" s="163"/>
      <c r="AT889" s="158" t="s">
        <v>201</v>
      </c>
      <c r="AU889" s="158" t="s">
        <v>87</v>
      </c>
      <c r="AV889" s="13" t="s">
        <v>87</v>
      </c>
      <c r="AW889" s="13" t="s">
        <v>33</v>
      </c>
      <c r="AX889" s="13" t="s">
        <v>74</v>
      </c>
      <c r="AY889" s="158" t="s">
        <v>187</v>
      </c>
    </row>
    <row r="890" spans="2:65" s="13" customFormat="1">
      <c r="B890" s="157"/>
      <c r="D890" s="151" t="s">
        <v>201</v>
      </c>
      <c r="E890" s="158" t="s">
        <v>19</v>
      </c>
      <c r="F890" s="159" t="s">
        <v>1720</v>
      </c>
      <c r="H890" s="160">
        <v>1.75</v>
      </c>
      <c r="I890" s="161"/>
      <c r="L890" s="157"/>
      <c r="M890" s="162"/>
      <c r="T890" s="163"/>
      <c r="AT890" s="158" t="s">
        <v>201</v>
      </c>
      <c r="AU890" s="158" t="s">
        <v>87</v>
      </c>
      <c r="AV890" s="13" t="s">
        <v>87</v>
      </c>
      <c r="AW890" s="13" t="s">
        <v>33</v>
      </c>
      <c r="AX890" s="13" t="s">
        <v>74</v>
      </c>
      <c r="AY890" s="158" t="s">
        <v>187</v>
      </c>
    </row>
    <row r="891" spans="2:65" s="13" customFormat="1">
      <c r="B891" s="157"/>
      <c r="D891" s="151" t="s">
        <v>201</v>
      </c>
      <c r="E891" s="158" t="s">
        <v>19</v>
      </c>
      <c r="F891" s="159" t="s">
        <v>1721</v>
      </c>
      <c r="H891" s="160">
        <v>0.12</v>
      </c>
      <c r="I891" s="161"/>
      <c r="L891" s="157"/>
      <c r="M891" s="162"/>
      <c r="T891" s="163"/>
      <c r="AT891" s="158" t="s">
        <v>201</v>
      </c>
      <c r="AU891" s="158" t="s">
        <v>87</v>
      </c>
      <c r="AV891" s="13" t="s">
        <v>87</v>
      </c>
      <c r="AW891" s="13" t="s">
        <v>33</v>
      </c>
      <c r="AX891" s="13" t="s">
        <v>74</v>
      </c>
      <c r="AY891" s="158" t="s">
        <v>187</v>
      </c>
    </row>
    <row r="892" spans="2:65" s="15" customFormat="1">
      <c r="B892" s="171"/>
      <c r="D892" s="151" t="s">
        <v>201</v>
      </c>
      <c r="E892" s="172" t="s">
        <v>19</v>
      </c>
      <c r="F892" s="173" t="s">
        <v>207</v>
      </c>
      <c r="H892" s="174">
        <v>4.87</v>
      </c>
      <c r="I892" s="175"/>
      <c r="L892" s="171"/>
      <c r="M892" s="176"/>
      <c r="T892" s="177"/>
      <c r="AT892" s="172" t="s">
        <v>201</v>
      </c>
      <c r="AU892" s="172" t="s">
        <v>87</v>
      </c>
      <c r="AV892" s="15" t="s">
        <v>193</v>
      </c>
      <c r="AW892" s="15" t="s">
        <v>33</v>
      </c>
      <c r="AX892" s="15" t="s">
        <v>81</v>
      </c>
      <c r="AY892" s="172" t="s">
        <v>187</v>
      </c>
    </row>
    <row r="893" spans="2:65" s="1" customFormat="1" ht="37.950000000000003" customHeight="1">
      <c r="B893" s="33"/>
      <c r="C893" s="133" t="s">
        <v>1722</v>
      </c>
      <c r="D893" s="133" t="s">
        <v>189</v>
      </c>
      <c r="E893" s="134" t="s">
        <v>1723</v>
      </c>
      <c r="F893" s="135" t="s">
        <v>1724</v>
      </c>
      <c r="G893" s="136" t="s">
        <v>138</v>
      </c>
      <c r="H893" s="137">
        <v>40.1</v>
      </c>
      <c r="I893" s="138"/>
      <c r="J893" s="139">
        <f>ROUND(I893*H893,2)</f>
        <v>0</v>
      </c>
      <c r="K893" s="135" t="s">
        <v>197</v>
      </c>
      <c r="L893" s="33"/>
      <c r="M893" s="140" t="s">
        <v>19</v>
      </c>
      <c r="N893" s="141" t="s">
        <v>46</v>
      </c>
      <c r="P893" s="142">
        <f>O893*H893</f>
        <v>0</v>
      </c>
      <c r="Q893" s="142">
        <v>1.1999999999999999E-3</v>
      </c>
      <c r="R893" s="142">
        <f>Q893*H893</f>
        <v>4.8119999999999996E-2</v>
      </c>
      <c r="S893" s="142">
        <v>0</v>
      </c>
      <c r="T893" s="143">
        <f>S893*H893</f>
        <v>0</v>
      </c>
      <c r="AR893" s="144" t="s">
        <v>193</v>
      </c>
      <c r="AT893" s="144" t="s">
        <v>189</v>
      </c>
      <c r="AU893" s="144" t="s">
        <v>87</v>
      </c>
      <c r="AY893" s="18" t="s">
        <v>187</v>
      </c>
      <c r="BE893" s="145">
        <f>IF(N893="základní",J893,0)</f>
        <v>0</v>
      </c>
      <c r="BF893" s="145">
        <f>IF(N893="snížená",J893,0)</f>
        <v>0</v>
      </c>
      <c r="BG893" s="145">
        <f>IF(N893="zákl. přenesená",J893,0)</f>
        <v>0</v>
      </c>
      <c r="BH893" s="145">
        <f>IF(N893="sníž. přenesená",J893,0)</f>
        <v>0</v>
      </c>
      <c r="BI893" s="145">
        <f>IF(N893="nulová",J893,0)</f>
        <v>0</v>
      </c>
      <c r="BJ893" s="18" t="s">
        <v>87</v>
      </c>
      <c r="BK893" s="145">
        <f>ROUND(I893*H893,2)</f>
        <v>0</v>
      </c>
      <c r="BL893" s="18" t="s">
        <v>193</v>
      </c>
      <c r="BM893" s="144" t="s">
        <v>1725</v>
      </c>
    </row>
    <row r="894" spans="2:65" s="1" customFormat="1">
      <c r="B894" s="33"/>
      <c r="D894" s="146" t="s">
        <v>199</v>
      </c>
      <c r="F894" s="147" t="s">
        <v>1726</v>
      </c>
      <c r="I894" s="148"/>
      <c r="L894" s="33"/>
      <c r="M894" s="149"/>
      <c r="T894" s="52"/>
      <c r="AT894" s="18" t="s">
        <v>199</v>
      </c>
      <c r="AU894" s="18" t="s">
        <v>87</v>
      </c>
    </row>
    <row r="895" spans="2:65" s="12" customFormat="1">
      <c r="B895" s="150"/>
      <c r="D895" s="151" t="s">
        <v>201</v>
      </c>
      <c r="E895" s="152" t="s">
        <v>19</v>
      </c>
      <c r="F895" s="153" t="s">
        <v>1247</v>
      </c>
      <c r="H895" s="152" t="s">
        <v>19</v>
      </c>
      <c r="I895" s="154"/>
      <c r="L895" s="150"/>
      <c r="M895" s="155"/>
      <c r="T895" s="156"/>
      <c r="AT895" s="152" t="s">
        <v>201</v>
      </c>
      <c r="AU895" s="152" t="s">
        <v>87</v>
      </c>
      <c r="AV895" s="12" t="s">
        <v>81</v>
      </c>
      <c r="AW895" s="12" t="s">
        <v>33</v>
      </c>
      <c r="AX895" s="12" t="s">
        <v>74</v>
      </c>
      <c r="AY895" s="152" t="s">
        <v>187</v>
      </c>
    </row>
    <row r="896" spans="2:65" s="12" customFormat="1">
      <c r="B896" s="150"/>
      <c r="D896" s="151" t="s">
        <v>201</v>
      </c>
      <c r="E896" s="152" t="s">
        <v>19</v>
      </c>
      <c r="F896" s="153" t="s">
        <v>1530</v>
      </c>
      <c r="H896" s="152" t="s">
        <v>19</v>
      </c>
      <c r="I896" s="154"/>
      <c r="L896" s="150"/>
      <c r="M896" s="155"/>
      <c r="T896" s="156"/>
      <c r="AT896" s="152" t="s">
        <v>201</v>
      </c>
      <c r="AU896" s="152" t="s">
        <v>87</v>
      </c>
      <c r="AV896" s="12" t="s">
        <v>81</v>
      </c>
      <c r="AW896" s="12" t="s">
        <v>33</v>
      </c>
      <c r="AX896" s="12" t="s">
        <v>74</v>
      </c>
      <c r="AY896" s="152" t="s">
        <v>187</v>
      </c>
    </row>
    <row r="897" spans="2:65" s="12" customFormat="1">
      <c r="B897" s="150"/>
      <c r="D897" s="151" t="s">
        <v>201</v>
      </c>
      <c r="E897" s="152" t="s">
        <v>19</v>
      </c>
      <c r="F897" s="153" t="s">
        <v>1727</v>
      </c>
      <c r="H897" s="152" t="s">
        <v>19</v>
      </c>
      <c r="I897" s="154"/>
      <c r="L897" s="150"/>
      <c r="M897" s="155"/>
      <c r="T897" s="156"/>
      <c r="AT897" s="152" t="s">
        <v>201</v>
      </c>
      <c r="AU897" s="152" t="s">
        <v>87</v>
      </c>
      <c r="AV897" s="12" t="s">
        <v>81</v>
      </c>
      <c r="AW897" s="12" t="s">
        <v>33</v>
      </c>
      <c r="AX897" s="12" t="s">
        <v>74</v>
      </c>
      <c r="AY897" s="152" t="s">
        <v>187</v>
      </c>
    </row>
    <row r="898" spans="2:65" s="13" customFormat="1">
      <c r="B898" s="157"/>
      <c r="D898" s="151" t="s">
        <v>201</v>
      </c>
      <c r="E898" s="158" t="s">
        <v>19</v>
      </c>
      <c r="F898" s="159" t="s">
        <v>1728</v>
      </c>
      <c r="H898" s="160">
        <v>40.1</v>
      </c>
      <c r="I898" s="161"/>
      <c r="L898" s="157"/>
      <c r="M898" s="162"/>
      <c r="T898" s="163"/>
      <c r="AT898" s="158" t="s">
        <v>201</v>
      </c>
      <c r="AU898" s="158" t="s">
        <v>87</v>
      </c>
      <c r="AV898" s="13" t="s">
        <v>87</v>
      </c>
      <c r="AW898" s="13" t="s">
        <v>33</v>
      </c>
      <c r="AX898" s="13" t="s">
        <v>74</v>
      </c>
      <c r="AY898" s="158" t="s">
        <v>187</v>
      </c>
    </row>
    <row r="899" spans="2:65" s="15" customFormat="1">
      <c r="B899" s="171"/>
      <c r="D899" s="151" t="s">
        <v>201</v>
      </c>
      <c r="E899" s="172" t="s">
        <v>19</v>
      </c>
      <c r="F899" s="173" t="s">
        <v>207</v>
      </c>
      <c r="H899" s="174">
        <v>40.1</v>
      </c>
      <c r="I899" s="175"/>
      <c r="L899" s="171"/>
      <c r="M899" s="176"/>
      <c r="T899" s="177"/>
      <c r="AT899" s="172" t="s">
        <v>201</v>
      </c>
      <c r="AU899" s="172" t="s">
        <v>87</v>
      </c>
      <c r="AV899" s="15" t="s">
        <v>193</v>
      </c>
      <c r="AW899" s="15" t="s">
        <v>33</v>
      </c>
      <c r="AX899" s="15" t="s">
        <v>81</v>
      </c>
      <c r="AY899" s="172" t="s">
        <v>187</v>
      </c>
    </row>
    <row r="900" spans="2:65" s="1" customFormat="1" ht="21.75" customHeight="1">
      <c r="B900" s="33"/>
      <c r="C900" s="178" t="s">
        <v>1729</v>
      </c>
      <c r="D900" s="178" t="s">
        <v>238</v>
      </c>
      <c r="E900" s="179" t="s">
        <v>1730</v>
      </c>
      <c r="F900" s="180" t="s">
        <v>1731</v>
      </c>
      <c r="G900" s="181" t="s">
        <v>138</v>
      </c>
      <c r="H900" s="182">
        <v>40.902000000000001</v>
      </c>
      <c r="I900" s="183"/>
      <c r="J900" s="184">
        <f>ROUND(I900*H900,2)</f>
        <v>0</v>
      </c>
      <c r="K900" s="180" t="s">
        <v>197</v>
      </c>
      <c r="L900" s="185"/>
      <c r="M900" s="186" t="s">
        <v>19</v>
      </c>
      <c r="N900" s="187" t="s">
        <v>46</v>
      </c>
      <c r="P900" s="142">
        <f>O900*H900</f>
        <v>0</v>
      </c>
      <c r="Q900" s="142">
        <v>0.14166999999999999</v>
      </c>
      <c r="R900" s="142">
        <f>Q900*H900</f>
        <v>5.7945863399999995</v>
      </c>
      <c r="S900" s="142">
        <v>0</v>
      </c>
      <c r="T900" s="143">
        <f>S900*H900</f>
        <v>0</v>
      </c>
      <c r="AR900" s="144" t="s">
        <v>237</v>
      </c>
      <c r="AT900" s="144" t="s">
        <v>238</v>
      </c>
      <c r="AU900" s="144" t="s">
        <v>87</v>
      </c>
      <c r="AY900" s="18" t="s">
        <v>187</v>
      </c>
      <c r="BE900" s="145">
        <f>IF(N900="základní",J900,0)</f>
        <v>0</v>
      </c>
      <c r="BF900" s="145">
        <f>IF(N900="snížená",J900,0)</f>
        <v>0</v>
      </c>
      <c r="BG900" s="145">
        <f>IF(N900="zákl. přenesená",J900,0)</f>
        <v>0</v>
      </c>
      <c r="BH900" s="145">
        <f>IF(N900="sníž. přenesená",J900,0)</f>
        <v>0</v>
      </c>
      <c r="BI900" s="145">
        <f>IF(N900="nulová",J900,0)</f>
        <v>0</v>
      </c>
      <c r="BJ900" s="18" t="s">
        <v>87</v>
      </c>
      <c r="BK900" s="145">
        <f>ROUND(I900*H900,2)</f>
        <v>0</v>
      </c>
      <c r="BL900" s="18" t="s">
        <v>193</v>
      </c>
      <c r="BM900" s="144" t="s">
        <v>1732</v>
      </c>
    </row>
    <row r="901" spans="2:65" s="13" customFormat="1">
      <c r="B901" s="157"/>
      <c r="D901" s="151" t="s">
        <v>201</v>
      </c>
      <c r="F901" s="159" t="s">
        <v>1733</v>
      </c>
      <c r="H901" s="160">
        <v>40.902000000000001</v>
      </c>
      <c r="I901" s="161"/>
      <c r="L901" s="157"/>
      <c r="M901" s="162"/>
      <c r="T901" s="163"/>
      <c r="AT901" s="158" t="s">
        <v>201</v>
      </c>
      <c r="AU901" s="158" t="s">
        <v>87</v>
      </c>
      <c r="AV901" s="13" t="s">
        <v>87</v>
      </c>
      <c r="AW901" s="13" t="s">
        <v>4</v>
      </c>
      <c r="AX901" s="13" t="s">
        <v>81</v>
      </c>
      <c r="AY901" s="158" t="s">
        <v>187</v>
      </c>
    </row>
    <row r="902" spans="2:65" s="1" customFormat="1" ht="24.15" customHeight="1">
      <c r="B902" s="33"/>
      <c r="C902" s="133" t="s">
        <v>1734</v>
      </c>
      <c r="D902" s="133" t="s">
        <v>189</v>
      </c>
      <c r="E902" s="134" t="s">
        <v>1735</v>
      </c>
      <c r="F902" s="135" t="s">
        <v>1736</v>
      </c>
      <c r="G902" s="136" t="s">
        <v>138</v>
      </c>
      <c r="H902" s="137">
        <v>29.419</v>
      </c>
      <c r="I902" s="138"/>
      <c r="J902" s="139">
        <f>ROUND(I902*H902,2)</f>
        <v>0</v>
      </c>
      <c r="K902" s="135" t="s">
        <v>197</v>
      </c>
      <c r="L902" s="33"/>
      <c r="M902" s="140" t="s">
        <v>19</v>
      </c>
      <c r="N902" s="141" t="s">
        <v>46</v>
      </c>
      <c r="P902" s="142">
        <f>O902*H902</f>
        <v>0</v>
      </c>
      <c r="Q902" s="142">
        <v>0.1837</v>
      </c>
      <c r="R902" s="142">
        <f>Q902*H902</f>
        <v>5.4042703000000003</v>
      </c>
      <c r="S902" s="142">
        <v>0</v>
      </c>
      <c r="T902" s="143">
        <f>S902*H902</f>
        <v>0</v>
      </c>
      <c r="AR902" s="144" t="s">
        <v>193</v>
      </c>
      <c r="AT902" s="144" t="s">
        <v>189</v>
      </c>
      <c r="AU902" s="144" t="s">
        <v>87</v>
      </c>
      <c r="AY902" s="18" t="s">
        <v>187</v>
      </c>
      <c r="BE902" s="145">
        <f>IF(N902="základní",J902,0)</f>
        <v>0</v>
      </c>
      <c r="BF902" s="145">
        <f>IF(N902="snížená",J902,0)</f>
        <v>0</v>
      </c>
      <c r="BG902" s="145">
        <f>IF(N902="zákl. přenesená",J902,0)</f>
        <v>0</v>
      </c>
      <c r="BH902" s="145">
        <f>IF(N902="sníž. přenesená",J902,0)</f>
        <v>0</v>
      </c>
      <c r="BI902" s="145">
        <f>IF(N902="nulová",J902,0)</f>
        <v>0</v>
      </c>
      <c r="BJ902" s="18" t="s">
        <v>87</v>
      </c>
      <c r="BK902" s="145">
        <f>ROUND(I902*H902,2)</f>
        <v>0</v>
      </c>
      <c r="BL902" s="18" t="s">
        <v>193</v>
      </c>
      <c r="BM902" s="144" t="s">
        <v>1737</v>
      </c>
    </row>
    <row r="903" spans="2:65" s="1" customFormat="1">
      <c r="B903" s="33"/>
      <c r="D903" s="146" t="s">
        <v>199</v>
      </c>
      <c r="F903" s="147" t="s">
        <v>1738</v>
      </c>
      <c r="I903" s="148"/>
      <c r="L903" s="33"/>
      <c r="M903" s="149"/>
      <c r="T903" s="52"/>
      <c r="AT903" s="18" t="s">
        <v>199</v>
      </c>
      <c r="AU903" s="18" t="s">
        <v>87</v>
      </c>
    </row>
    <row r="904" spans="2:65" s="12" customFormat="1">
      <c r="B904" s="150"/>
      <c r="D904" s="151" t="s">
        <v>201</v>
      </c>
      <c r="E904" s="152" t="s">
        <v>19</v>
      </c>
      <c r="F904" s="153" t="s">
        <v>1697</v>
      </c>
      <c r="H904" s="152" t="s">
        <v>19</v>
      </c>
      <c r="I904" s="154"/>
      <c r="L904" s="150"/>
      <c r="M904" s="155"/>
      <c r="T904" s="156"/>
      <c r="AT904" s="152" t="s">
        <v>201</v>
      </c>
      <c r="AU904" s="152" t="s">
        <v>87</v>
      </c>
      <c r="AV904" s="12" t="s">
        <v>81</v>
      </c>
      <c r="AW904" s="12" t="s">
        <v>33</v>
      </c>
      <c r="AX904" s="12" t="s">
        <v>74</v>
      </c>
      <c r="AY904" s="152" t="s">
        <v>187</v>
      </c>
    </row>
    <row r="905" spans="2:65" s="13" customFormat="1">
      <c r="B905" s="157"/>
      <c r="D905" s="151" t="s">
        <v>201</v>
      </c>
      <c r="E905" s="158" t="s">
        <v>19</v>
      </c>
      <c r="F905" s="159" t="s">
        <v>1739</v>
      </c>
      <c r="H905" s="160">
        <v>29.419</v>
      </c>
      <c r="I905" s="161"/>
      <c r="L905" s="157"/>
      <c r="M905" s="162"/>
      <c r="T905" s="163"/>
      <c r="AT905" s="158" t="s">
        <v>201</v>
      </c>
      <c r="AU905" s="158" t="s">
        <v>87</v>
      </c>
      <c r="AV905" s="13" t="s">
        <v>87</v>
      </c>
      <c r="AW905" s="13" t="s">
        <v>33</v>
      </c>
      <c r="AX905" s="13" t="s">
        <v>74</v>
      </c>
      <c r="AY905" s="158" t="s">
        <v>187</v>
      </c>
    </row>
    <row r="906" spans="2:65" s="15" customFormat="1">
      <c r="B906" s="171"/>
      <c r="D906" s="151" t="s">
        <v>201</v>
      </c>
      <c r="E906" s="172" t="s">
        <v>930</v>
      </c>
      <c r="F906" s="173" t="s">
        <v>207</v>
      </c>
      <c r="H906" s="174">
        <v>29.419</v>
      </c>
      <c r="I906" s="175"/>
      <c r="L906" s="171"/>
      <c r="M906" s="176"/>
      <c r="T906" s="177"/>
      <c r="AT906" s="172" t="s">
        <v>201</v>
      </c>
      <c r="AU906" s="172" t="s">
        <v>87</v>
      </c>
      <c r="AV906" s="15" t="s">
        <v>193</v>
      </c>
      <c r="AW906" s="15" t="s">
        <v>33</v>
      </c>
      <c r="AX906" s="15" t="s">
        <v>81</v>
      </c>
      <c r="AY906" s="172" t="s">
        <v>187</v>
      </c>
    </row>
    <row r="907" spans="2:65" s="1" customFormat="1" ht="37.950000000000003" customHeight="1">
      <c r="B907" s="33"/>
      <c r="C907" s="133" t="s">
        <v>1740</v>
      </c>
      <c r="D907" s="133" t="s">
        <v>189</v>
      </c>
      <c r="E907" s="134" t="s">
        <v>1741</v>
      </c>
      <c r="F907" s="135" t="s">
        <v>1742</v>
      </c>
      <c r="G907" s="136" t="s">
        <v>248</v>
      </c>
      <c r="H907" s="137">
        <v>11</v>
      </c>
      <c r="I907" s="138"/>
      <c r="J907" s="139">
        <f>ROUND(I907*H907,2)</f>
        <v>0</v>
      </c>
      <c r="K907" s="135" t="s">
        <v>197</v>
      </c>
      <c r="L907" s="33"/>
      <c r="M907" s="140" t="s">
        <v>19</v>
      </c>
      <c r="N907" s="141" t="s">
        <v>46</v>
      </c>
      <c r="P907" s="142">
        <f>O907*H907</f>
        <v>0</v>
      </c>
      <c r="Q907" s="142">
        <v>1.7770000000000001E-2</v>
      </c>
      <c r="R907" s="142">
        <f>Q907*H907</f>
        <v>0.19547</v>
      </c>
      <c r="S907" s="142">
        <v>0</v>
      </c>
      <c r="T907" s="143">
        <f>S907*H907</f>
        <v>0</v>
      </c>
      <c r="AR907" s="144" t="s">
        <v>193</v>
      </c>
      <c r="AT907" s="144" t="s">
        <v>189</v>
      </c>
      <c r="AU907" s="144" t="s">
        <v>87</v>
      </c>
      <c r="AY907" s="18" t="s">
        <v>187</v>
      </c>
      <c r="BE907" s="145">
        <f>IF(N907="základní",J907,0)</f>
        <v>0</v>
      </c>
      <c r="BF907" s="145">
        <f>IF(N907="snížená",J907,0)</f>
        <v>0</v>
      </c>
      <c r="BG907" s="145">
        <f>IF(N907="zákl. přenesená",J907,0)</f>
        <v>0</v>
      </c>
      <c r="BH907" s="145">
        <f>IF(N907="sníž. přenesená",J907,0)</f>
        <v>0</v>
      </c>
      <c r="BI907" s="145">
        <f>IF(N907="nulová",J907,0)</f>
        <v>0</v>
      </c>
      <c r="BJ907" s="18" t="s">
        <v>87</v>
      </c>
      <c r="BK907" s="145">
        <f>ROUND(I907*H907,2)</f>
        <v>0</v>
      </c>
      <c r="BL907" s="18" t="s">
        <v>193</v>
      </c>
      <c r="BM907" s="144" t="s">
        <v>1743</v>
      </c>
    </row>
    <row r="908" spans="2:65" s="1" customFormat="1">
      <c r="B908" s="33"/>
      <c r="D908" s="146" t="s">
        <v>199</v>
      </c>
      <c r="F908" s="147" t="s">
        <v>1744</v>
      </c>
      <c r="I908" s="148"/>
      <c r="L908" s="33"/>
      <c r="M908" s="149"/>
      <c r="T908" s="52"/>
      <c r="AT908" s="18" t="s">
        <v>199</v>
      </c>
      <c r="AU908" s="18" t="s">
        <v>87</v>
      </c>
    </row>
    <row r="909" spans="2:65" s="12" customFormat="1">
      <c r="B909" s="150"/>
      <c r="D909" s="151" t="s">
        <v>201</v>
      </c>
      <c r="E909" s="152" t="s">
        <v>19</v>
      </c>
      <c r="F909" s="153" t="s">
        <v>1745</v>
      </c>
      <c r="H909" s="152" t="s">
        <v>19</v>
      </c>
      <c r="I909" s="154"/>
      <c r="L909" s="150"/>
      <c r="M909" s="155"/>
      <c r="T909" s="156"/>
      <c r="AT909" s="152" t="s">
        <v>201</v>
      </c>
      <c r="AU909" s="152" t="s">
        <v>87</v>
      </c>
      <c r="AV909" s="12" t="s">
        <v>81</v>
      </c>
      <c r="AW909" s="12" t="s">
        <v>33</v>
      </c>
      <c r="AX909" s="12" t="s">
        <v>74</v>
      </c>
      <c r="AY909" s="152" t="s">
        <v>187</v>
      </c>
    </row>
    <row r="910" spans="2:65" s="13" customFormat="1">
      <c r="B910" s="157"/>
      <c r="D910" s="151" t="s">
        <v>201</v>
      </c>
      <c r="E910" s="158" t="s">
        <v>19</v>
      </c>
      <c r="F910" s="159" t="s">
        <v>1746</v>
      </c>
      <c r="H910" s="160">
        <v>1</v>
      </c>
      <c r="I910" s="161"/>
      <c r="L910" s="157"/>
      <c r="M910" s="162"/>
      <c r="T910" s="163"/>
      <c r="AT910" s="158" t="s">
        <v>201</v>
      </c>
      <c r="AU910" s="158" t="s">
        <v>87</v>
      </c>
      <c r="AV910" s="13" t="s">
        <v>87</v>
      </c>
      <c r="AW910" s="13" t="s">
        <v>33</v>
      </c>
      <c r="AX910" s="13" t="s">
        <v>74</v>
      </c>
      <c r="AY910" s="158" t="s">
        <v>187</v>
      </c>
    </row>
    <row r="911" spans="2:65" s="13" customFormat="1">
      <c r="B911" s="157"/>
      <c r="D911" s="151" t="s">
        <v>201</v>
      </c>
      <c r="E911" s="158" t="s">
        <v>19</v>
      </c>
      <c r="F911" s="159" t="s">
        <v>1747</v>
      </c>
      <c r="H911" s="160">
        <v>2</v>
      </c>
      <c r="I911" s="161"/>
      <c r="L911" s="157"/>
      <c r="M911" s="162"/>
      <c r="T911" s="163"/>
      <c r="AT911" s="158" t="s">
        <v>201</v>
      </c>
      <c r="AU911" s="158" t="s">
        <v>87</v>
      </c>
      <c r="AV911" s="13" t="s">
        <v>87</v>
      </c>
      <c r="AW911" s="13" t="s">
        <v>33</v>
      </c>
      <c r="AX911" s="13" t="s">
        <v>74</v>
      </c>
      <c r="AY911" s="158" t="s">
        <v>187</v>
      </c>
    </row>
    <row r="912" spans="2:65" s="13" customFormat="1">
      <c r="B912" s="157"/>
      <c r="D912" s="151" t="s">
        <v>201</v>
      </c>
      <c r="E912" s="158" t="s">
        <v>19</v>
      </c>
      <c r="F912" s="159" t="s">
        <v>1748</v>
      </c>
      <c r="H912" s="160">
        <v>1</v>
      </c>
      <c r="I912" s="161"/>
      <c r="L912" s="157"/>
      <c r="M912" s="162"/>
      <c r="T912" s="163"/>
      <c r="AT912" s="158" t="s">
        <v>201</v>
      </c>
      <c r="AU912" s="158" t="s">
        <v>87</v>
      </c>
      <c r="AV912" s="13" t="s">
        <v>87</v>
      </c>
      <c r="AW912" s="13" t="s">
        <v>33</v>
      </c>
      <c r="AX912" s="13" t="s">
        <v>74</v>
      </c>
      <c r="AY912" s="158" t="s">
        <v>187</v>
      </c>
    </row>
    <row r="913" spans="2:65" s="13" customFormat="1">
      <c r="B913" s="157"/>
      <c r="D913" s="151" t="s">
        <v>201</v>
      </c>
      <c r="E913" s="158" t="s">
        <v>19</v>
      </c>
      <c r="F913" s="159" t="s">
        <v>1749</v>
      </c>
      <c r="H913" s="160">
        <v>1</v>
      </c>
      <c r="I913" s="161"/>
      <c r="L913" s="157"/>
      <c r="M913" s="162"/>
      <c r="T913" s="163"/>
      <c r="AT913" s="158" t="s">
        <v>201</v>
      </c>
      <c r="AU913" s="158" t="s">
        <v>87</v>
      </c>
      <c r="AV913" s="13" t="s">
        <v>87</v>
      </c>
      <c r="AW913" s="13" t="s">
        <v>33</v>
      </c>
      <c r="AX913" s="13" t="s">
        <v>74</v>
      </c>
      <c r="AY913" s="158" t="s">
        <v>187</v>
      </c>
    </row>
    <row r="914" spans="2:65" s="13" customFormat="1">
      <c r="B914" s="157"/>
      <c r="D914" s="151" t="s">
        <v>201</v>
      </c>
      <c r="E914" s="158" t="s">
        <v>19</v>
      </c>
      <c r="F914" s="159" t="s">
        <v>1750</v>
      </c>
      <c r="H914" s="160">
        <v>1</v>
      </c>
      <c r="I914" s="161"/>
      <c r="L914" s="157"/>
      <c r="M914" s="162"/>
      <c r="T914" s="163"/>
      <c r="AT914" s="158" t="s">
        <v>201</v>
      </c>
      <c r="AU914" s="158" t="s">
        <v>87</v>
      </c>
      <c r="AV914" s="13" t="s">
        <v>87</v>
      </c>
      <c r="AW914" s="13" t="s">
        <v>33</v>
      </c>
      <c r="AX914" s="13" t="s">
        <v>74</v>
      </c>
      <c r="AY914" s="158" t="s">
        <v>187</v>
      </c>
    </row>
    <row r="915" spans="2:65" s="13" customFormat="1">
      <c r="B915" s="157"/>
      <c r="D915" s="151" t="s">
        <v>201</v>
      </c>
      <c r="E915" s="158" t="s">
        <v>19</v>
      </c>
      <c r="F915" s="159" t="s">
        <v>1751</v>
      </c>
      <c r="H915" s="160">
        <v>3</v>
      </c>
      <c r="I915" s="161"/>
      <c r="L915" s="157"/>
      <c r="M915" s="162"/>
      <c r="T915" s="163"/>
      <c r="AT915" s="158" t="s">
        <v>201</v>
      </c>
      <c r="AU915" s="158" t="s">
        <v>87</v>
      </c>
      <c r="AV915" s="13" t="s">
        <v>87</v>
      </c>
      <c r="AW915" s="13" t="s">
        <v>33</v>
      </c>
      <c r="AX915" s="13" t="s">
        <v>74</v>
      </c>
      <c r="AY915" s="158" t="s">
        <v>187</v>
      </c>
    </row>
    <row r="916" spans="2:65" s="13" customFormat="1">
      <c r="B916" s="157"/>
      <c r="D916" s="151" t="s">
        <v>201</v>
      </c>
      <c r="E916" s="158" t="s">
        <v>19</v>
      </c>
      <c r="F916" s="159" t="s">
        <v>1752</v>
      </c>
      <c r="H916" s="160">
        <v>1</v>
      </c>
      <c r="I916" s="161"/>
      <c r="L916" s="157"/>
      <c r="M916" s="162"/>
      <c r="T916" s="163"/>
      <c r="AT916" s="158" t="s">
        <v>201</v>
      </c>
      <c r="AU916" s="158" t="s">
        <v>87</v>
      </c>
      <c r="AV916" s="13" t="s">
        <v>87</v>
      </c>
      <c r="AW916" s="13" t="s">
        <v>33</v>
      </c>
      <c r="AX916" s="13" t="s">
        <v>74</v>
      </c>
      <c r="AY916" s="158" t="s">
        <v>187</v>
      </c>
    </row>
    <row r="917" spans="2:65" s="13" customFormat="1">
      <c r="B917" s="157"/>
      <c r="D917" s="151" t="s">
        <v>201</v>
      </c>
      <c r="E917" s="158" t="s">
        <v>19</v>
      </c>
      <c r="F917" s="159" t="s">
        <v>1753</v>
      </c>
      <c r="H917" s="160">
        <v>1</v>
      </c>
      <c r="I917" s="161"/>
      <c r="L917" s="157"/>
      <c r="M917" s="162"/>
      <c r="T917" s="163"/>
      <c r="AT917" s="158" t="s">
        <v>201</v>
      </c>
      <c r="AU917" s="158" t="s">
        <v>87</v>
      </c>
      <c r="AV917" s="13" t="s">
        <v>87</v>
      </c>
      <c r="AW917" s="13" t="s">
        <v>33</v>
      </c>
      <c r="AX917" s="13" t="s">
        <v>74</v>
      </c>
      <c r="AY917" s="158" t="s">
        <v>187</v>
      </c>
    </row>
    <row r="918" spans="2:65" s="15" customFormat="1">
      <c r="B918" s="171"/>
      <c r="D918" s="151" t="s">
        <v>201</v>
      </c>
      <c r="E918" s="172" t="s">
        <v>19</v>
      </c>
      <c r="F918" s="173" t="s">
        <v>207</v>
      </c>
      <c r="H918" s="174">
        <v>11</v>
      </c>
      <c r="I918" s="175"/>
      <c r="L918" s="171"/>
      <c r="M918" s="176"/>
      <c r="T918" s="177"/>
      <c r="AT918" s="172" t="s">
        <v>201</v>
      </c>
      <c r="AU918" s="172" t="s">
        <v>87</v>
      </c>
      <c r="AV918" s="15" t="s">
        <v>193</v>
      </c>
      <c r="AW918" s="15" t="s">
        <v>33</v>
      </c>
      <c r="AX918" s="15" t="s">
        <v>81</v>
      </c>
      <c r="AY918" s="172" t="s">
        <v>187</v>
      </c>
    </row>
    <row r="919" spans="2:65" s="1" customFormat="1" ht="24.15" customHeight="1">
      <c r="B919" s="33"/>
      <c r="C919" s="178" t="s">
        <v>1754</v>
      </c>
      <c r="D919" s="178" t="s">
        <v>238</v>
      </c>
      <c r="E919" s="179" t="s">
        <v>1755</v>
      </c>
      <c r="F919" s="180" t="s">
        <v>1756</v>
      </c>
      <c r="G919" s="181" t="s">
        <v>248</v>
      </c>
      <c r="H919" s="182">
        <v>4</v>
      </c>
      <c r="I919" s="183"/>
      <c r="J919" s="184">
        <f>ROUND(I919*H919,2)</f>
        <v>0</v>
      </c>
      <c r="K919" s="180" t="s">
        <v>197</v>
      </c>
      <c r="L919" s="185"/>
      <c r="M919" s="186" t="s">
        <v>19</v>
      </c>
      <c r="N919" s="187" t="s">
        <v>46</v>
      </c>
      <c r="P919" s="142">
        <f>O919*H919</f>
        <v>0</v>
      </c>
      <c r="Q919" s="142">
        <v>1.489E-2</v>
      </c>
      <c r="R919" s="142">
        <f>Q919*H919</f>
        <v>5.9560000000000002E-2</v>
      </c>
      <c r="S919" s="142">
        <v>0</v>
      </c>
      <c r="T919" s="143">
        <f>S919*H919</f>
        <v>0</v>
      </c>
      <c r="AR919" s="144" t="s">
        <v>237</v>
      </c>
      <c r="AT919" s="144" t="s">
        <v>238</v>
      </c>
      <c r="AU919" s="144" t="s">
        <v>87</v>
      </c>
      <c r="AY919" s="18" t="s">
        <v>187</v>
      </c>
      <c r="BE919" s="145">
        <f>IF(N919="základní",J919,0)</f>
        <v>0</v>
      </c>
      <c r="BF919" s="145">
        <f>IF(N919="snížená",J919,0)</f>
        <v>0</v>
      </c>
      <c r="BG919" s="145">
        <f>IF(N919="zákl. přenesená",J919,0)</f>
        <v>0</v>
      </c>
      <c r="BH919" s="145">
        <f>IF(N919="sníž. přenesená",J919,0)</f>
        <v>0</v>
      </c>
      <c r="BI919" s="145">
        <f>IF(N919="nulová",J919,0)</f>
        <v>0</v>
      </c>
      <c r="BJ919" s="18" t="s">
        <v>87</v>
      </c>
      <c r="BK919" s="145">
        <f>ROUND(I919*H919,2)</f>
        <v>0</v>
      </c>
      <c r="BL919" s="18" t="s">
        <v>193</v>
      </c>
      <c r="BM919" s="144" t="s">
        <v>1757</v>
      </c>
    </row>
    <row r="920" spans="2:65" s="13" customFormat="1">
      <c r="B920" s="157"/>
      <c r="D920" s="151" t="s">
        <v>201</v>
      </c>
      <c r="E920" s="158" t="s">
        <v>19</v>
      </c>
      <c r="F920" s="159" t="s">
        <v>1750</v>
      </c>
      <c r="H920" s="160">
        <v>1</v>
      </c>
      <c r="I920" s="161"/>
      <c r="L920" s="157"/>
      <c r="M920" s="162"/>
      <c r="T920" s="163"/>
      <c r="AT920" s="158" t="s">
        <v>201</v>
      </c>
      <c r="AU920" s="158" t="s">
        <v>87</v>
      </c>
      <c r="AV920" s="13" t="s">
        <v>87</v>
      </c>
      <c r="AW920" s="13" t="s">
        <v>33</v>
      </c>
      <c r="AX920" s="13" t="s">
        <v>74</v>
      </c>
      <c r="AY920" s="158" t="s">
        <v>187</v>
      </c>
    </row>
    <row r="921" spans="2:65" s="13" customFormat="1">
      <c r="B921" s="157"/>
      <c r="D921" s="151" t="s">
        <v>201</v>
      </c>
      <c r="E921" s="158" t="s">
        <v>19</v>
      </c>
      <c r="F921" s="159" t="s">
        <v>1751</v>
      </c>
      <c r="H921" s="160">
        <v>3</v>
      </c>
      <c r="I921" s="161"/>
      <c r="L921" s="157"/>
      <c r="M921" s="162"/>
      <c r="T921" s="163"/>
      <c r="AT921" s="158" t="s">
        <v>201</v>
      </c>
      <c r="AU921" s="158" t="s">
        <v>87</v>
      </c>
      <c r="AV921" s="13" t="s">
        <v>87</v>
      </c>
      <c r="AW921" s="13" t="s">
        <v>33</v>
      </c>
      <c r="AX921" s="13" t="s">
        <v>74</v>
      </c>
      <c r="AY921" s="158" t="s">
        <v>187</v>
      </c>
    </row>
    <row r="922" spans="2:65" s="15" customFormat="1">
      <c r="B922" s="171"/>
      <c r="D922" s="151" t="s">
        <v>201</v>
      </c>
      <c r="E922" s="172" t="s">
        <v>19</v>
      </c>
      <c r="F922" s="173" t="s">
        <v>207</v>
      </c>
      <c r="H922" s="174">
        <v>4</v>
      </c>
      <c r="I922" s="175"/>
      <c r="L922" s="171"/>
      <c r="M922" s="176"/>
      <c r="T922" s="177"/>
      <c r="AT922" s="172" t="s">
        <v>201</v>
      </c>
      <c r="AU922" s="172" t="s">
        <v>87</v>
      </c>
      <c r="AV922" s="15" t="s">
        <v>193</v>
      </c>
      <c r="AW922" s="15" t="s">
        <v>33</v>
      </c>
      <c r="AX922" s="15" t="s">
        <v>81</v>
      </c>
      <c r="AY922" s="172" t="s">
        <v>187</v>
      </c>
    </row>
    <row r="923" spans="2:65" s="1" customFormat="1" ht="24.15" customHeight="1">
      <c r="B923" s="33"/>
      <c r="C923" s="178" t="s">
        <v>1758</v>
      </c>
      <c r="D923" s="178" t="s">
        <v>238</v>
      </c>
      <c r="E923" s="179" t="s">
        <v>1759</v>
      </c>
      <c r="F923" s="180" t="s">
        <v>1760</v>
      </c>
      <c r="G923" s="181" t="s">
        <v>248</v>
      </c>
      <c r="H923" s="182">
        <v>2</v>
      </c>
      <c r="I923" s="183"/>
      <c r="J923" s="184">
        <f>ROUND(I923*H923,2)</f>
        <v>0</v>
      </c>
      <c r="K923" s="180" t="s">
        <v>197</v>
      </c>
      <c r="L923" s="185"/>
      <c r="M923" s="186" t="s">
        <v>19</v>
      </c>
      <c r="N923" s="187" t="s">
        <v>46</v>
      </c>
      <c r="P923" s="142">
        <f>O923*H923</f>
        <v>0</v>
      </c>
      <c r="Q923" s="142">
        <v>1.2489999999999999E-2</v>
      </c>
      <c r="R923" s="142">
        <f>Q923*H923</f>
        <v>2.4979999999999999E-2</v>
      </c>
      <c r="S923" s="142">
        <v>0</v>
      </c>
      <c r="T923" s="143">
        <f>S923*H923</f>
        <v>0</v>
      </c>
      <c r="AR923" s="144" t="s">
        <v>237</v>
      </c>
      <c r="AT923" s="144" t="s">
        <v>238</v>
      </c>
      <c r="AU923" s="144" t="s">
        <v>87</v>
      </c>
      <c r="AY923" s="18" t="s">
        <v>187</v>
      </c>
      <c r="BE923" s="145">
        <f>IF(N923="základní",J923,0)</f>
        <v>0</v>
      </c>
      <c r="BF923" s="145">
        <f>IF(N923="snížená",J923,0)</f>
        <v>0</v>
      </c>
      <c r="BG923" s="145">
        <f>IF(N923="zákl. přenesená",J923,0)</f>
        <v>0</v>
      </c>
      <c r="BH923" s="145">
        <f>IF(N923="sníž. přenesená",J923,0)</f>
        <v>0</v>
      </c>
      <c r="BI923" s="145">
        <f>IF(N923="nulová",J923,0)</f>
        <v>0</v>
      </c>
      <c r="BJ923" s="18" t="s">
        <v>87</v>
      </c>
      <c r="BK923" s="145">
        <f>ROUND(I923*H923,2)</f>
        <v>0</v>
      </c>
      <c r="BL923" s="18" t="s">
        <v>193</v>
      </c>
      <c r="BM923" s="144" t="s">
        <v>1761</v>
      </c>
    </row>
    <row r="924" spans="2:65" s="13" customFormat="1">
      <c r="B924" s="157"/>
      <c r="D924" s="151" t="s">
        <v>201</v>
      </c>
      <c r="E924" s="158" t="s">
        <v>19</v>
      </c>
      <c r="F924" s="159" t="s">
        <v>1749</v>
      </c>
      <c r="H924" s="160">
        <v>1</v>
      </c>
      <c r="I924" s="161"/>
      <c r="L924" s="157"/>
      <c r="M924" s="162"/>
      <c r="T924" s="163"/>
      <c r="AT924" s="158" t="s">
        <v>201</v>
      </c>
      <c r="AU924" s="158" t="s">
        <v>87</v>
      </c>
      <c r="AV924" s="13" t="s">
        <v>87</v>
      </c>
      <c r="AW924" s="13" t="s">
        <v>33</v>
      </c>
      <c r="AX924" s="13" t="s">
        <v>74</v>
      </c>
      <c r="AY924" s="158" t="s">
        <v>187</v>
      </c>
    </row>
    <row r="925" spans="2:65" s="13" customFormat="1">
      <c r="B925" s="157"/>
      <c r="D925" s="151" t="s">
        <v>201</v>
      </c>
      <c r="E925" s="158" t="s">
        <v>19</v>
      </c>
      <c r="F925" s="159" t="s">
        <v>1753</v>
      </c>
      <c r="H925" s="160">
        <v>1</v>
      </c>
      <c r="I925" s="161"/>
      <c r="L925" s="157"/>
      <c r="M925" s="162"/>
      <c r="T925" s="163"/>
      <c r="AT925" s="158" t="s">
        <v>201</v>
      </c>
      <c r="AU925" s="158" t="s">
        <v>87</v>
      </c>
      <c r="AV925" s="13" t="s">
        <v>87</v>
      </c>
      <c r="AW925" s="13" t="s">
        <v>33</v>
      </c>
      <c r="AX925" s="13" t="s">
        <v>74</v>
      </c>
      <c r="AY925" s="158" t="s">
        <v>187</v>
      </c>
    </row>
    <row r="926" spans="2:65" s="15" customFormat="1">
      <c r="B926" s="171"/>
      <c r="D926" s="151" t="s">
        <v>201</v>
      </c>
      <c r="E926" s="172" t="s">
        <v>19</v>
      </c>
      <c r="F926" s="173" t="s">
        <v>207</v>
      </c>
      <c r="H926" s="174">
        <v>2</v>
      </c>
      <c r="I926" s="175"/>
      <c r="L926" s="171"/>
      <c r="M926" s="176"/>
      <c r="T926" s="177"/>
      <c r="AT926" s="172" t="s">
        <v>201</v>
      </c>
      <c r="AU926" s="172" t="s">
        <v>87</v>
      </c>
      <c r="AV926" s="15" t="s">
        <v>193</v>
      </c>
      <c r="AW926" s="15" t="s">
        <v>33</v>
      </c>
      <c r="AX926" s="15" t="s">
        <v>81</v>
      </c>
      <c r="AY926" s="172" t="s">
        <v>187</v>
      </c>
    </row>
    <row r="927" spans="2:65" s="1" customFormat="1" ht="24.15" customHeight="1">
      <c r="B927" s="33"/>
      <c r="C927" s="178" t="s">
        <v>1762</v>
      </c>
      <c r="D927" s="178" t="s">
        <v>238</v>
      </c>
      <c r="E927" s="179" t="s">
        <v>1763</v>
      </c>
      <c r="F927" s="180" t="s">
        <v>1764</v>
      </c>
      <c r="G927" s="181" t="s">
        <v>248</v>
      </c>
      <c r="H927" s="182">
        <v>3</v>
      </c>
      <c r="I927" s="183"/>
      <c r="J927" s="184">
        <f>ROUND(I927*H927,2)</f>
        <v>0</v>
      </c>
      <c r="K927" s="180" t="s">
        <v>197</v>
      </c>
      <c r="L927" s="185"/>
      <c r="M927" s="186" t="s">
        <v>19</v>
      </c>
      <c r="N927" s="187" t="s">
        <v>46</v>
      </c>
      <c r="P927" s="142">
        <f>O927*H927</f>
        <v>0</v>
      </c>
      <c r="Q927" s="142">
        <v>1.521E-2</v>
      </c>
      <c r="R927" s="142">
        <f>Q927*H927</f>
        <v>4.5629999999999997E-2</v>
      </c>
      <c r="S927" s="142">
        <v>0</v>
      </c>
      <c r="T927" s="143">
        <f>S927*H927</f>
        <v>0</v>
      </c>
      <c r="AR927" s="144" t="s">
        <v>237</v>
      </c>
      <c r="AT927" s="144" t="s">
        <v>238</v>
      </c>
      <c r="AU927" s="144" t="s">
        <v>87</v>
      </c>
      <c r="AY927" s="18" t="s">
        <v>187</v>
      </c>
      <c r="BE927" s="145">
        <f>IF(N927="základní",J927,0)</f>
        <v>0</v>
      </c>
      <c r="BF927" s="145">
        <f>IF(N927="snížená",J927,0)</f>
        <v>0</v>
      </c>
      <c r="BG927" s="145">
        <f>IF(N927="zákl. přenesená",J927,0)</f>
        <v>0</v>
      </c>
      <c r="BH927" s="145">
        <f>IF(N927="sníž. přenesená",J927,0)</f>
        <v>0</v>
      </c>
      <c r="BI927" s="145">
        <f>IF(N927="nulová",J927,0)</f>
        <v>0</v>
      </c>
      <c r="BJ927" s="18" t="s">
        <v>87</v>
      </c>
      <c r="BK927" s="145">
        <f>ROUND(I927*H927,2)</f>
        <v>0</v>
      </c>
      <c r="BL927" s="18" t="s">
        <v>193</v>
      </c>
      <c r="BM927" s="144" t="s">
        <v>1765</v>
      </c>
    </row>
    <row r="928" spans="2:65" s="13" customFormat="1">
      <c r="B928" s="157"/>
      <c r="D928" s="151" t="s">
        <v>201</v>
      </c>
      <c r="E928" s="158" t="s">
        <v>19</v>
      </c>
      <c r="F928" s="159" t="s">
        <v>1747</v>
      </c>
      <c r="H928" s="160">
        <v>2</v>
      </c>
      <c r="I928" s="161"/>
      <c r="L928" s="157"/>
      <c r="M928" s="162"/>
      <c r="T928" s="163"/>
      <c r="AT928" s="158" t="s">
        <v>201</v>
      </c>
      <c r="AU928" s="158" t="s">
        <v>87</v>
      </c>
      <c r="AV928" s="13" t="s">
        <v>87</v>
      </c>
      <c r="AW928" s="13" t="s">
        <v>33</v>
      </c>
      <c r="AX928" s="13" t="s">
        <v>74</v>
      </c>
      <c r="AY928" s="158" t="s">
        <v>187</v>
      </c>
    </row>
    <row r="929" spans="2:65" s="13" customFormat="1">
      <c r="B929" s="157"/>
      <c r="D929" s="151" t="s">
        <v>201</v>
      </c>
      <c r="E929" s="158" t="s">
        <v>19</v>
      </c>
      <c r="F929" s="159" t="s">
        <v>1748</v>
      </c>
      <c r="H929" s="160">
        <v>1</v>
      </c>
      <c r="I929" s="161"/>
      <c r="L929" s="157"/>
      <c r="M929" s="162"/>
      <c r="T929" s="163"/>
      <c r="AT929" s="158" t="s">
        <v>201</v>
      </c>
      <c r="AU929" s="158" t="s">
        <v>87</v>
      </c>
      <c r="AV929" s="13" t="s">
        <v>87</v>
      </c>
      <c r="AW929" s="13" t="s">
        <v>33</v>
      </c>
      <c r="AX929" s="13" t="s">
        <v>74</v>
      </c>
      <c r="AY929" s="158" t="s">
        <v>187</v>
      </c>
    </row>
    <row r="930" spans="2:65" s="15" customFormat="1">
      <c r="B930" s="171"/>
      <c r="D930" s="151" t="s">
        <v>201</v>
      </c>
      <c r="E930" s="172" t="s">
        <v>19</v>
      </c>
      <c r="F930" s="173" t="s">
        <v>207</v>
      </c>
      <c r="H930" s="174">
        <v>3</v>
      </c>
      <c r="I930" s="175"/>
      <c r="L930" s="171"/>
      <c r="M930" s="176"/>
      <c r="T930" s="177"/>
      <c r="AT930" s="172" t="s">
        <v>201</v>
      </c>
      <c r="AU930" s="172" t="s">
        <v>87</v>
      </c>
      <c r="AV930" s="15" t="s">
        <v>193</v>
      </c>
      <c r="AW930" s="15" t="s">
        <v>33</v>
      </c>
      <c r="AX930" s="15" t="s">
        <v>81</v>
      </c>
      <c r="AY930" s="172" t="s">
        <v>187</v>
      </c>
    </row>
    <row r="931" spans="2:65" s="1" customFormat="1" ht="24.15" customHeight="1">
      <c r="B931" s="33"/>
      <c r="C931" s="178" t="s">
        <v>1766</v>
      </c>
      <c r="D931" s="178" t="s">
        <v>238</v>
      </c>
      <c r="E931" s="179" t="s">
        <v>1767</v>
      </c>
      <c r="F931" s="180" t="s">
        <v>1768</v>
      </c>
      <c r="G931" s="181" t="s">
        <v>248</v>
      </c>
      <c r="H931" s="182">
        <v>1</v>
      </c>
      <c r="I931" s="183"/>
      <c r="J931" s="184">
        <f>ROUND(I931*H931,2)</f>
        <v>0</v>
      </c>
      <c r="K931" s="180" t="s">
        <v>197</v>
      </c>
      <c r="L931" s="185"/>
      <c r="M931" s="186" t="s">
        <v>19</v>
      </c>
      <c r="N931" s="187" t="s">
        <v>46</v>
      </c>
      <c r="P931" s="142">
        <f>O931*H931</f>
        <v>0</v>
      </c>
      <c r="Q931" s="142">
        <v>1.553E-2</v>
      </c>
      <c r="R931" s="142">
        <f>Q931*H931</f>
        <v>1.553E-2</v>
      </c>
      <c r="S931" s="142">
        <v>0</v>
      </c>
      <c r="T931" s="143">
        <f>S931*H931</f>
        <v>0</v>
      </c>
      <c r="AR931" s="144" t="s">
        <v>237</v>
      </c>
      <c r="AT931" s="144" t="s">
        <v>238</v>
      </c>
      <c r="AU931" s="144" t="s">
        <v>87</v>
      </c>
      <c r="AY931" s="18" t="s">
        <v>187</v>
      </c>
      <c r="BE931" s="145">
        <f>IF(N931="základní",J931,0)</f>
        <v>0</v>
      </c>
      <c r="BF931" s="145">
        <f>IF(N931="snížená",J931,0)</f>
        <v>0</v>
      </c>
      <c r="BG931" s="145">
        <f>IF(N931="zákl. přenesená",J931,0)</f>
        <v>0</v>
      </c>
      <c r="BH931" s="145">
        <f>IF(N931="sníž. přenesená",J931,0)</f>
        <v>0</v>
      </c>
      <c r="BI931" s="145">
        <f>IF(N931="nulová",J931,0)</f>
        <v>0</v>
      </c>
      <c r="BJ931" s="18" t="s">
        <v>87</v>
      </c>
      <c r="BK931" s="145">
        <f>ROUND(I931*H931,2)</f>
        <v>0</v>
      </c>
      <c r="BL931" s="18" t="s">
        <v>193</v>
      </c>
      <c r="BM931" s="144" t="s">
        <v>1769</v>
      </c>
    </row>
    <row r="932" spans="2:65" s="13" customFormat="1">
      <c r="B932" s="157"/>
      <c r="D932" s="151" t="s">
        <v>201</v>
      </c>
      <c r="E932" s="158" t="s">
        <v>19</v>
      </c>
      <c r="F932" s="159" t="s">
        <v>1746</v>
      </c>
      <c r="H932" s="160">
        <v>1</v>
      </c>
      <c r="I932" s="161"/>
      <c r="L932" s="157"/>
      <c r="M932" s="162"/>
      <c r="T932" s="163"/>
      <c r="AT932" s="158" t="s">
        <v>201</v>
      </c>
      <c r="AU932" s="158" t="s">
        <v>87</v>
      </c>
      <c r="AV932" s="13" t="s">
        <v>87</v>
      </c>
      <c r="AW932" s="13" t="s">
        <v>33</v>
      </c>
      <c r="AX932" s="13" t="s">
        <v>74</v>
      </c>
      <c r="AY932" s="158" t="s">
        <v>187</v>
      </c>
    </row>
    <row r="933" spans="2:65" s="15" customFormat="1">
      <c r="B933" s="171"/>
      <c r="D933" s="151" t="s">
        <v>201</v>
      </c>
      <c r="E933" s="172" t="s">
        <v>19</v>
      </c>
      <c r="F933" s="173" t="s">
        <v>207</v>
      </c>
      <c r="H933" s="174">
        <v>1</v>
      </c>
      <c r="I933" s="175"/>
      <c r="L933" s="171"/>
      <c r="M933" s="176"/>
      <c r="T933" s="177"/>
      <c r="AT933" s="172" t="s">
        <v>201</v>
      </c>
      <c r="AU933" s="172" t="s">
        <v>87</v>
      </c>
      <c r="AV933" s="15" t="s">
        <v>193</v>
      </c>
      <c r="AW933" s="15" t="s">
        <v>33</v>
      </c>
      <c r="AX933" s="15" t="s">
        <v>81</v>
      </c>
      <c r="AY933" s="172" t="s">
        <v>187</v>
      </c>
    </row>
    <row r="934" spans="2:65" s="1" customFormat="1" ht="24.15" customHeight="1">
      <c r="B934" s="33"/>
      <c r="C934" s="178" t="s">
        <v>1770</v>
      </c>
      <c r="D934" s="178" t="s">
        <v>238</v>
      </c>
      <c r="E934" s="179" t="s">
        <v>1771</v>
      </c>
      <c r="F934" s="180" t="s">
        <v>1772</v>
      </c>
      <c r="G934" s="181" t="s">
        <v>248</v>
      </c>
      <c r="H934" s="182">
        <v>1</v>
      </c>
      <c r="I934" s="183"/>
      <c r="J934" s="184">
        <f>ROUND(I934*H934,2)</f>
        <v>0</v>
      </c>
      <c r="K934" s="180" t="s">
        <v>197</v>
      </c>
      <c r="L934" s="185"/>
      <c r="M934" s="186" t="s">
        <v>19</v>
      </c>
      <c r="N934" s="187" t="s">
        <v>46</v>
      </c>
      <c r="P934" s="142">
        <f>O934*H934</f>
        <v>0</v>
      </c>
      <c r="Q934" s="142">
        <v>1.7930000000000001E-2</v>
      </c>
      <c r="R934" s="142">
        <f>Q934*H934</f>
        <v>1.7930000000000001E-2</v>
      </c>
      <c r="S934" s="142">
        <v>0</v>
      </c>
      <c r="T934" s="143">
        <f>S934*H934</f>
        <v>0</v>
      </c>
      <c r="AR934" s="144" t="s">
        <v>237</v>
      </c>
      <c r="AT934" s="144" t="s">
        <v>238</v>
      </c>
      <c r="AU934" s="144" t="s">
        <v>87</v>
      </c>
      <c r="AY934" s="18" t="s">
        <v>187</v>
      </c>
      <c r="BE934" s="145">
        <f>IF(N934="základní",J934,0)</f>
        <v>0</v>
      </c>
      <c r="BF934" s="145">
        <f>IF(N934="snížená",J934,0)</f>
        <v>0</v>
      </c>
      <c r="BG934" s="145">
        <f>IF(N934="zákl. přenesená",J934,0)</f>
        <v>0</v>
      </c>
      <c r="BH934" s="145">
        <f>IF(N934="sníž. přenesená",J934,0)</f>
        <v>0</v>
      </c>
      <c r="BI934" s="145">
        <f>IF(N934="nulová",J934,0)</f>
        <v>0</v>
      </c>
      <c r="BJ934" s="18" t="s">
        <v>87</v>
      </c>
      <c r="BK934" s="145">
        <f>ROUND(I934*H934,2)</f>
        <v>0</v>
      </c>
      <c r="BL934" s="18" t="s">
        <v>193</v>
      </c>
      <c r="BM934" s="144" t="s">
        <v>1773</v>
      </c>
    </row>
    <row r="935" spans="2:65" s="13" customFormat="1">
      <c r="B935" s="157"/>
      <c r="D935" s="151" t="s">
        <v>201</v>
      </c>
      <c r="E935" s="158" t="s">
        <v>19</v>
      </c>
      <c r="F935" s="159" t="s">
        <v>1752</v>
      </c>
      <c r="H935" s="160">
        <v>1</v>
      </c>
      <c r="I935" s="161"/>
      <c r="L935" s="157"/>
      <c r="M935" s="162"/>
      <c r="T935" s="163"/>
      <c r="AT935" s="158" t="s">
        <v>201</v>
      </c>
      <c r="AU935" s="158" t="s">
        <v>87</v>
      </c>
      <c r="AV935" s="13" t="s">
        <v>87</v>
      </c>
      <c r="AW935" s="13" t="s">
        <v>33</v>
      </c>
      <c r="AX935" s="13" t="s">
        <v>74</v>
      </c>
      <c r="AY935" s="158" t="s">
        <v>187</v>
      </c>
    </row>
    <row r="936" spans="2:65" s="15" customFormat="1">
      <c r="B936" s="171"/>
      <c r="D936" s="151" t="s">
        <v>201</v>
      </c>
      <c r="E936" s="172" t="s">
        <v>19</v>
      </c>
      <c r="F936" s="173" t="s">
        <v>207</v>
      </c>
      <c r="H936" s="174">
        <v>1</v>
      </c>
      <c r="I936" s="175"/>
      <c r="L936" s="171"/>
      <c r="M936" s="176"/>
      <c r="T936" s="177"/>
      <c r="AT936" s="172" t="s">
        <v>201</v>
      </c>
      <c r="AU936" s="172" t="s">
        <v>87</v>
      </c>
      <c r="AV936" s="15" t="s">
        <v>193</v>
      </c>
      <c r="AW936" s="15" t="s">
        <v>33</v>
      </c>
      <c r="AX936" s="15" t="s">
        <v>81</v>
      </c>
      <c r="AY936" s="172" t="s">
        <v>187</v>
      </c>
    </row>
    <row r="937" spans="2:65" s="1" customFormat="1" ht="37.950000000000003" customHeight="1">
      <c r="B937" s="33"/>
      <c r="C937" s="133" t="s">
        <v>1774</v>
      </c>
      <c r="D937" s="133" t="s">
        <v>189</v>
      </c>
      <c r="E937" s="134" t="s">
        <v>1775</v>
      </c>
      <c r="F937" s="135" t="s">
        <v>1776</v>
      </c>
      <c r="G937" s="136" t="s">
        <v>248</v>
      </c>
      <c r="H937" s="137">
        <v>2</v>
      </c>
      <c r="I937" s="138"/>
      <c r="J937" s="139">
        <f>ROUND(I937*H937,2)</f>
        <v>0</v>
      </c>
      <c r="K937" s="135" t="s">
        <v>197</v>
      </c>
      <c r="L937" s="33"/>
      <c r="M937" s="140" t="s">
        <v>19</v>
      </c>
      <c r="N937" s="141" t="s">
        <v>46</v>
      </c>
      <c r="P937" s="142">
        <f>O937*H937</f>
        <v>0</v>
      </c>
      <c r="Q937" s="142">
        <v>0.4215256</v>
      </c>
      <c r="R937" s="142">
        <f>Q937*H937</f>
        <v>0.8430512</v>
      </c>
      <c r="S937" s="142">
        <v>0</v>
      </c>
      <c r="T937" s="143">
        <f>S937*H937</f>
        <v>0</v>
      </c>
      <c r="AR937" s="144" t="s">
        <v>193</v>
      </c>
      <c r="AT937" s="144" t="s">
        <v>189</v>
      </c>
      <c r="AU937" s="144" t="s">
        <v>87</v>
      </c>
      <c r="AY937" s="18" t="s">
        <v>187</v>
      </c>
      <c r="BE937" s="145">
        <f>IF(N937="základní",J937,0)</f>
        <v>0</v>
      </c>
      <c r="BF937" s="145">
        <f>IF(N937="snížená",J937,0)</f>
        <v>0</v>
      </c>
      <c r="BG937" s="145">
        <f>IF(N937="zákl. přenesená",J937,0)</f>
        <v>0</v>
      </c>
      <c r="BH937" s="145">
        <f>IF(N937="sníž. přenesená",J937,0)</f>
        <v>0</v>
      </c>
      <c r="BI937" s="145">
        <f>IF(N937="nulová",J937,0)</f>
        <v>0</v>
      </c>
      <c r="BJ937" s="18" t="s">
        <v>87</v>
      </c>
      <c r="BK937" s="145">
        <f>ROUND(I937*H937,2)</f>
        <v>0</v>
      </c>
      <c r="BL937" s="18" t="s">
        <v>193</v>
      </c>
      <c r="BM937" s="144" t="s">
        <v>1777</v>
      </c>
    </row>
    <row r="938" spans="2:65" s="1" customFormat="1">
      <c r="B938" s="33"/>
      <c r="D938" s="146" t="s">
        <v>199</v>
      </c>
      <c r="F938" s="147" t="s">
        <v>1778</v>
      </c>
      <c r="I938" s="148"/>
      <c r="L938" s="33"/>
      <c r="M938" s="149"/>
      <c r="T938" s="52"/>
      <c r="AT938" s="18" t="s">
        <v>199</v>
      </c>
      <c r="AU938" s="18" t="s">
        <v>87</v>
      </c>
    </row>
    <row r="939" spans="2:65" s="12" customFormat="1">
      <c r="B939" s="150"/>
      <c r="D939" s="151" t="s">
        <v>201</v>
      </c>
      <c r="E939" s="152" t="s">
        <v>19</v>
      </c>
      <c r="F939" s="153" t="s">
        <v>1745</v>
      </c>
      <c r="H939" s="152" t="s">
        <v>19</v>
      </c>
      <c r="I939" s="154"/>
      <c r="L939" s="150"/>
      <c r="M939" s="155"/>
      <c r="T939" s="156"/>
      <c r="AT939" s="152" t="s">
        <v>201</v>
      </c>
      <c r="AU939" s="152" t="s">
        <v>87</v>
      </c>
      <c r="AV939" s="12" t="s">
        <v>81</v>
      </c>
      <c r="AW939" s="12" t="s">
        <v>33</v>
      </c>
      <c r="AX939" s="12" t="s">
        <v>74</v>
      </c>
      <c r="AY939" s="152" t="s">
        <v>187</v>
      </c>
    </row>
    <row r="940" spans="2:65" s="13" customFormat="1">
      <c r="B940" s="157"/>
      <c r="D940" s="151" t="s">
        <v>201</v>
      </c>
      <c r="E940" s="158" t="s">
        <v>19</v>
      </c>
      <c r="F940" s="159" t="s">
        <v>1779</v>
      </c>
      <c r="H940" s="160">
        <v>1</v>
      </c>
      <c r="I940" s="161"/>
      <c r="L940" s="157"/>
      <c r="M940" s="162"/>
      <c r="T940" s="163"/>
      <c r="AT940" s="158" t="s">
        <v>201</v>
      </c>
      <c r="AU940" s="158" t="s">
        <v>87</v>
      </c>
      <c r="AV940" s="13" t="s">
        <v>87</v>
      </c>
      <c r="AW940" s="13" t="s">
        <v>33</v>
      </c>
      <c r="AX940" s="13" t="s">
        <v>74</v>
      </c>
      <c r="AY940" s="158" t="s">
        <v>187</v>
      </c>
    </row>
    <row r="941" spans="2:65" s="13" customFormat="1">
      <c r="B941" s="157"/>
      <c r="D941" s="151" t="s">
        <v>201</v>
      </c>
      <c r="E941" s="158" t="s">
        <v>19</v>
      </c>
      <c r="F941" s="159" t="s">
        <v>1780</v>
      </c>
      <c r="H941" s="160">
        <v>1</v>
      </c>
      <c r="I941" s="161"/>
      <c r="L941" s="157"/>
      <c r="M941" s="162"/>
      <c r="T941" s="163"/>
      <c r="AT941" s="158" t="s">
        <v>201</v>
      </c>
      <c r="AU941" s="158" t="s">
        <v>87</v>
      </c>
      <c r="AV941" s="13" t="s">
        <v>87</v>
      </c>
      <c r="AW941" s="13" t="s">
        <v>33</v>
      </c>
      <c r="AX941" s="13" t="s">
        <v>74</v>
      </c>
      <c r="AY941" s="158" t="s">
        <v>187</v>
      </c>
    </row>
    <row r="942" spans="2:65" s="15" customFormat="1">
      <c r="B942" s="171"/>
      <c r="D942" s="151" t="s">
        <v>201</v>
      </c>
      <c r="E942" s="172" t="s">
        <v>19</v>
      </c>
      <c r="F942" s="173" t="s">
        <v>207</v>
      </c>
      <c r="H942" s="174">
        <v>2</v>
      </c>
      <c r="I942" s="175"/>
      <c r="L942" s="171"/>
      <c r="M942" s="176"/>
      <c r="T942" s="177"/>
      <c r="AT942" s="172" t="s">
        <v>201</v>
      </c>
      <c r="AU942" s="172" t="s">
        <v>87</v>
      </c>
      <c r="AV942" s="15" t="s">
        <v>193</v>
      </c>
      <c r="AW942" s="15" t="s">
        <v>33</v>
      </c>
      <c r="AX942" s="15" t="s">
        <v>81</v>
      </c>
      <c r="AY942" s="172" t="s">
        <v>187</v>
      </c>
    </row>
    <row r="943" spans="2:65" s="1" customFormat="1" ht="37.950000000000003" customHeight="1">
      <c r="B943" s="33"/>
      <c r="C943" s="178" t="s">
        <v>1781</v>
      </c>
      <c r="D943" s="178" t="s">
        <v>238</v>
      </c>
      <c r="E943" s="179" t="s">
        <v>1782</v>
      </c>
      <c r="F943" s="180" t="s">
        <v>1783</v>
      </c>
      <c r="G943" s="181" t="s">
        <v>248</v>
      </c>
      <c r="H943" s="182">
        <v>2</v>
      </c>
      <c r="I943" s="183"/>
      <c r="J943" s="184">
        <f>ROUND(I943*H943,2)</f>
        <v>0</v>
      </c>
      <c r="K943" s="180" t="s">
        <v>197</v>
      </c>
      <c r="L943" s="185"/>
      <c r="M943" s="186" t="s">
        <v>19</v>
      </c>
      <c r="N943" s="187" t="s">
        <v>46</v>
      </c>
      <c r="P943" s="142">
        <f>O943*H943</f>
        <v>0</v>
      </c>
      <c r="Q943" s="142">
        <v>1.7930000000000001E-2</v>
      </c>
      <c r="R943" s="142">
        <f>Q943*H943</f>
        <v>3.5860000000000003E-2</v>
      </c>
      <c r="S943" s="142">
        <v>0</v>
      </c>
      <c r="T943" s="143">
        <f>S943*H943</f>
        <v>0</v>
      </c>
      <c r="AR943" s="144" t="s">
        <v>237</v>
      </c>
      <c r="AT943" s="144" t="s">
        <v>238</v>
      </c>
      <c r="AU943" s="144" t="s">
        <v>87</v>
      </c>
      <c r="AY943" s="18" t="s">
        <v>187</v>
      </c>
      <c r="BE943" s="145">
        <f>IF(N943="základní",J943,0)</f>
        <v>0</v>
      </c>
      <c r="BF943" s="145">
        <f>IF(N943="snížená",J943,0)</f>
        <v>0</v>
      </c>
      <c r="BG943" s="145">
        <f>IF(N943="zákl. přenesená",J943,0)</f>
        <v>0</v>
      </c>
      <c r="BH943" s="145">
        <f>IF(N943="sníž. přenesená",J943,0)</f>
        <v>0</v>
      </c>
      <c r="BI943" s="145">
        <f>IF(N943="nulová",J943,0)</f>
        <v>0</v>
      </c>
      <c r="BJ943" s="18" t="s">
        <v>87</v>
      </c>
      <c r="BK943" s="145">
        <f>ROUND(I943*H943,2)</f>
        <v>0</v>
      </c>
      <c r="BL943" s="18" t="s">
        <v>193</v>
      </c>
      <c r="BM943" s="144" t="s">
        <v>1784</v>
      </c>
    </row>
    <row r="944" spans="2:65" s="1" customFormat="1" ht="37.950000000000003" customHeight="1">
      <c r="B944" s="33"/>
      <c r="C944" s="133" t="s">
        <v>1785</v>
      </c>
      <c r="D944" s="133" t="s">
        <v>189</v>
      </c>
      <c r="E944" s="134" t="s">
        <v>1786</v>
      </c>
      <c r="F944" s="135" t="s">
        <v>1787</v>
      </c>
      <c r="G944" s="136" t="s">
        <v>248</v>
      </c>
      <c r="H944" s="137">
        <v>1</v>
      </c>
      <c r="I944" s="138"/>
      <c r="J944" s="139">
        <f>ROUND(I944*H944,2)</f>
        <v>0</v>
      </c>
      <c r="K944" s="135" t="s">
        <v>197</v>
      </c>
      <c r="L944" s="33"/>
      <c r="M944" s="140" t="s">
        <v>19</v>
      </c>
      <c r="N944" s="141" t="s">
        <v>46</v>
      </c>
      <c r="P944" s="142">
        <f>O944*H944</f>
        <v>0</v>
      </c>
      <c r="Q944" s="142">
        <v>5.3615999999999997E-2</v>
      </c>
      <c r="R944" s="142">
        <f>Q944*H944</f>
        <v>5.3615999999999997E-2</v>
      </c>
      <c r="S944" s="142">
        <v>0</v>
      </c>
      <c r="T944" s="143">
        <f>S944*H944</f>
        <v>0</v>
      </c>
      <c r="AR944" s="144" t="s">
        <v>193</v>
      </c>
      <c r="AT944" s="144" t="s">
        <v>189</v>
      </c>
      <c r="AU944" s="144" t="s">
        <v>87</v>
      </c>
      <c r="AY944" s="18" t="s">
        <v>187</v>
      </c>
      <c r="BE944" s="145">
        <f>IF(N944="základní",J944,0)</f>
        <v>0</v>
      </c>
      <c r="BF944" s="145">
        <f>IF(N944="snížená",J944,0)</f>
        <v>0</v>
      </c>
      <c r="BG944" s="145">
        <f>IF(N944="zákl. přenesená",J944,0)</f>
        <v>0</v>
      </c>
      <c r="BH944" s="145">
        <f>IF(N944="sníž. přenesená",J944,0)</f>
        <v>0</v>
      </c>
      <c r="BI944" s="145">
        <f>IF(N944="nulová",J944,0)</f>
        <v>0</v>
      </c>
      <c r="BJ944" s="18" t="s">
        <v>87</v>
      </c>
      <c r="BK944" s="145">
        <f>ROUND(I944*H944,2)</f>
        <v>0</v>
      </c>
      <c r="BL944" s="18" t="s">
        <v>193</v>
      </c>
      <c r="BM944" s="144" t="s">
        <v>1788</v>
      </c>
    </row>
    <row r="945" spans="2:65" s="1" customFormat="1">
      <c r="B945" s="33"/>
      <c r="D945" s="146" t="s">
        <v>199</v>
      </c>
      <c r="F945" s="147" t="s">
        <v>1789</v>
      </c>
      <c r="I945" s="148"/>
      <c r="L945" s="33"/>
      <c r="M945" s="149"/>
      <c r="T945" s="52"/>
      <c r="AT945" s="18" t="s">
        <v>199</v>
      </c>
      <c r="AU945" s="18" t="s">
        <v>87</v>
      </c>
    </row>
    <row r="946" spans="2:65" s="12" customFormat="1">
      <c r="B946" s="150"/>
      <c r="D946" s="151" t="s">
        <v>201</v>
      </c>
      <c r="E946" s="152" t="s">
        <v>19</v>
      </c>
      <c r="F946" s="153" t="s">
        <v>1745</v>
      </c>
      <c r="H946" s="152" t="s">
        <v>19</v>
      </c>
      <c r="I946" s="154"/>
      <c r="L946" s="150"/>
      <c r="M946" s="155"/>
      <c r="T946" s="156"/>
      <c r="AT946" s="152" t="s">
        <v>201</v>
      </c>
      <c r="AU946" s="152" t="s">
        <v>87</v>
      </c>
      <c r="AV946" s="12" t="s">
        <v>81</v>
      </c>
      <c r="AW946" s="12" t="s">
        <v>33</v>
      </c>
      <c r="AX946" s="12" t="s">
        <v>74</v>
      </c>
      <c r="AY946" s="152" t="s">
        <v>187</v>
      </c>
    </row>
    <row r="947" spans="2:65" s="13" customFormat="1">
      <c r="B947" s="157"/>
      <c r="D947" s="151" t="s">
        <v>201</v>
      </c>
      <c r="E947" s="158" t="s">
        <v>19</v>
      </c>
      <c r="F947" s="159" t="s">
        <v>1790</v>
      </c>
      <c r="H947" s="160">
        <v>1</v>
      </c>
      <c r="I947" s="161"/>
      <c r="L947" s="157"/>
      <c r="M947" s="162"/>
      <c r="T947" s="163"/>
      <c r="AT947" s="158" t="s">
        <v>201</v>
      </c>
      <c r="AU947" s="158" t="s">
        <v>87</v>
      </c>
      <c r="AV947" s="13" t="s">
        <v>87</v>
      </c>
      <c r="AW947" s="13" t="s">
        <v>33</v>
      </c>
      <c r="AX947" s="13" t="s">
        <v>74</v>
      </c>
      <c r="AY947" s="158" t="s">
        <v>187</v>
      </c>
    </row>
    <row r="948" spans="2:65" s="15" customFormat="1">
      <c r="B948" s="171"/>
      <c r="D948" s="151" t="s">
        <v>201</v>
      </c>
      <c r="E948" s="172" t="s">
        <v>19</v>
      </c>
      <c r="F948" s="173" t="s">
        <v>207</v>
      </c>
      <c r="H948" s="174">
        <v>1</v>
      </c>
      <c r="I948" s="175"/>
      <c r="L948" s="171"/>
      <c r="M948" s="176"/>
      <c r="T948" s="177"/>
      <c r="AT948" s="172" t="s">
        <v>201</v>
      </c>
      <c r="AU948" s="172" t="s">
        <v>87</v>
      </c>
      <c r="AV948" s="15" t="s">
        <v>193</v>
      </c>
      <c r="AW948" s="15" t="s">
        <v>33</v>
      </c>
      <c r="AX948" s="15" t="s">
        <v>81</v>
      </c>
      <c r="AY948" s="172" t="s">
        <v>187</v>
      </c>
    </row>
    <row r="949" spans="2:65" s="1" customFormat="1" ht="24.15" customHeight="1">
      <c r="B949" s="33"/>
      <c r="C949" s="178" t="s">
        <v>1791</v>
      </c>
      <c r="D949" s="178" t="s">
        <v>238</v>
      </c>
      <c r="E949" s="179" t="s">
        <v>1792</v>
      </c>
      <c r="F949" s="180" t="s">
        <v>1793</v>
      </c>
      <c r="G949" s="181" t="s">
        <v>248</v>
      </c>
      <c r="H949" s="182">
        <v>1</v>
      </c>
      <c r="I949" s="183"/>
      <c r="J949" s="184">
        <f>ROUND(I949*H949,2)</f>
        <v>0</v>
      </c>
      <c r="K949" s="180" t="s">
        <v>593</v>
      </c>
      <c r="L949" s="185"/>
      <c r="M949" s="186" t="s">
        <v>19</v>
      </c>
      <c r="N949" s="187" t="s">
        <v>46</v>
      </c>
      <c r="P949" s="142">
        <f>O949*H949</f>
        <v>0</v>
      </c>
      <c r="Q949" s="142">
        <v>9.1999999999999998E-2</v>
      </c>
      <c r="R949" s="142">
        <f>Q949*H949</f>
        <v>9.1999999999999998E-2</v>
      </c>
      <c r="S949" s="142">
        <v>0</v>
      </c>
      <c r="T949" s="143">
        <f>S949*H949</f>
        <v>0</v>
      </c>
      <c r="AR949" s="144" t="s">
        <v>237</v>
      </c>
      <c r="AT949" s="144" t="s">
        <v>238</v>
      </c>
      <c r="AU949" s="144" t="s">
        <v>87</v>
      </c>
      <c r="AY949" s="18" t="s">
        <v>187</v>
      </c>
      <c r="BE949" s="145">
        <f>IF(N949="základní",J949,0)</f>
        <v>0</v>
      </c>
      <c r="BF949" s="145">
        <f>IF(N949="snížená",J949,0)</f>
        <v>0</v>
      </c>
      <c r="BG949" s="145">
        <f>IF(N949="zákl. přenesená",J949,0)</f>
        <v>0</v>
      </c>
      <c r="BH949" s="145">
        <f>IF(N949="sníž. přenesená",J949,0)</f>
        <v>0</v>
      </c>
      <c r="BI949" s="145">
        <f>IF(N949="nulová",J949,0)</f>
        <v>0</v>
      </c>
      <c r="BJ949" s="18" t="s">
        <v>87</v>
      </c>
      <c r="BK949" s="145">
        <f>ROUND(I949*H949,2)</f>
        <v>0</v>
      </c>
      <c r="BL949" s="18" t="s">
        <v>193</v>
      </c>
      <c r="BM949" s="144" t="s">
        <v>1794</v>
      </c>
    </row>
    <row r="950" spans="2:65" s="11" customFormat="1" ht="22.95" customHeight="1">
      <c r="B950" s="121"/>
      <c r="D950" s="122" t="s">
        <v>73</v>
      </c>
      <c r="E950" s="131" t="s">
        <v>245</v>
      </c>
      <c r="F950" s="131" t="s">
        <v>294</v>
      </c>
      <c r="I950" s="124"/>
      <c r="J950" s="132">
        <f>BK950</f>
        <v>0</v>
      </c>
      <c r="L950" s="121"/>
      <c r="M950" s="126"/>
      <c r="P950" s="127">
        <f>SUM(P951:P1101)</f>
        <v>0</v>
      </c>
      <c r="R950" s="127">
        <f>SUM(R951:R1101)</f>
        <v>4.7412932500000005E-2</v>
      </c>
      <c r="T950" s="128">
        <f>SUM(T951:T1101)</f>
        <v>6.0920750000000004</v>
      </c>
      <c r="AR950" s="122" t="s">
        <v>81</v>
      </c>
      <c r="AT950" s="129" t="s">
        <v>73</v>
      </c>
      <c r="AU950" s="129" t="s">
        <v>81</v>
      </c>
      <c r="AY950" s="122" t="s">
        <v>187</v>
      </c>
      <c r="BK950" s="130">
        <f>SUM(BK951:BK1101)</f>
        <v>0</v>
      </c>
    </row>
    <row r="951" spans="2:65" s="1" customFormat="1" ht="24.15" customHeight="1">
      <c r="B951" s="33"/>
      <c r="C951" s="133" t="s">
        <v>1795</v>
      </c>
      <c r="D951" s="133" t="s">
        <v>189</v>
      </c>
      <c r="E951" s="134" t="s">
        <v>1796</v>
      </c>
      <c r="F951" s="135" t="s">
        <v>1797</v>
      </c>
      <c r="G951" s="136" t="s">
        <v>138</v>
      </c>
      <c r="H951" s="137">
        <v>29.419</v>
      </c>
      <c r="I951" s="138"/>
      <c r="J951" s="139">
        <f>ROUND(I951*H951,2)</f>
        <v>0</v>
      </c>
      <c r="K951" s="135" t="s">
        <v>197</v>
      </c>
      <c r="L951" s="33"/>
      <c r="M951" s="140" t="s">
        <v>19</v>
      </c>
      <c r="N951" s="141" t="s">
        <v>46</v>
      </c>
      <c r="P951" s="142">
        <f>O951*H951</f>
        <v>0</v>
      </c>
      <c r="Q951" s="142">
        <v>4.6749999999999998E-4</v>
      </c>
      <c r="R951" s="142">
        <f>Q951*H951</f>
        <v>1.3753382499999999E-2</v>
      </c>
      <c r="S951" s="142">
        <v>0</v>
      </c>
      <c r="T951" s="143">
        <f>S951*H951</f>
        <v>0</v>
      </c>
      <c r="AR951" s="144" t="s">
        <v>193</v>
      </c>
      <c r="AT951" s="144" t="s">
        <v>189</v>
      </c>
      <c r="AU951" s="144" t="s">
        <v>87</v>
      </c>
      <c r="AY951" s="18" t="s">
        <v>187</v>
      </c>
      <c r="BE951" s="145">
        <f>IF(N951="základní",J951,0)</f>
        <v>0</v>
      </c>
      <c r="BF951" s="145">
        <f>IF(N951="snížená",J951,0)</f>
        <v>0</v>
      </c>
      <c r="BG951" s="145">
        <f>IF(N951="zákl. přenesená",J951,0)</f>
        <v>0</v>
      </c>
      <c r="BH951" s="145">
        <f>IF(N951="sníž. přenesená",J951,0)</f>
        <v>0</v>
      </c>
      <c r="BI951" s="145">
        <f>IF(N951="nulová",J951,0)</f>
        <v>0</v>
      </c>
      <c r="BJ951" s="18" t="s">
        <v>87</v>
      </c>
      <c r="BK951" s="145">
        <f>ROUND(I951*H951,2)</f>
        <v>0</v>
      </c>
      <c r="BL951" s="18" t="s">
        <v>193</v>
      </c>
      <c r="BM951" s="144" t="s">
        <v>1798</v>
      </c>
    </row>
    <row r="952" spans="2:65" s="1" customFormat="1">
      <c r="B952" s="33"/>
      <c r="D952" s="146" t="s">
        <v>199</v>
      </c>
      <c r="F952" s="147" t="s">
        <v>1799</v>
      </c>
      <c r="I952" s="148"/>
      <c r="L952" s="33"/>
      <c r="M952" s="149"/>
      <c r="T952" s="52"/>
      <c r="AT952" s="18" t="s">
        <v>199</v>
      </c>
      <c r="AU952" s="18" t="s">
        <v>87</v>
      </c>
    </row>
    <row r="953" spans="2:65" s="13" customFormat="1">
      <c r="B953" s="157"/>
      <c r="D953" s="151" t="s">
        <v>201</v>
      </c>
      <c r="E953" s="158" t="s">
        <v>19</v>
      </c>
      <c r="F953" s="159" t="s">
        <v>930</v>
      </c>
      <c r="H953" s="160">
        <v>29.419</v>
      </c>
      <c r="I953" s="161"/>
      <c r="L953" s="157"/>
      <c r="M953" s="162"/>
      <c r="T953" s="163"/>
      <c r="AT953" s="158" t="s">
        <v>201</v>
      </c>
      <c r="AU953" s="158" t="s">
        <v>87</v>
      </c>
      <c r="AV953" s="13" t="s">
        <v>87</v>
      </c>
      <c r="AW953" s="13" t="s">
        <v>33</v>
      </c>
      <c r="AX953" s="13" t="s">
        <v>74</v>
      </c>
      <c r="AY953" s="158" t="s">
        <v>187</v>
      </c>
    </row>
    <row r="954" spans="2:65" s="15" customFormat="1">
      <c r="B954" s="171"/>
      <c r="D954" s="151" t="s">
        <v>201</v>
      </c>
      <c r="E954" s="172" t="s">
        <v>19</v>
      </c>
      <c r="F954" s="173" t="s">
        <v>207</v>
      </c>
      <c r="H954" s="174">
        <v>29.419</v>
      </c>
      <c r="I954" s="175"/>
      <c r="L954" s="171"/>
      <c r="M954" s="176"/>
      <c r="T954" s="177"/>
      <c r="AT954" s="172" t="s">
        <v>201</v>
      </c>
      <c r="AU954" s="172" t="s">
        <v>87</v>
      </c>
      <c r="AV954" s="15" t="s">
        <v>193</v>
      </c>
      <c r="AW954" s="15" t="s">
        <v>33</v>
      </c>
      <c r="AX954" s="15" t="s">
        <v>81</v>
      </c>
      <c r="AY954" s="172" t="s">
        <v>187</v>
      </c>
    </row>
    <row r="955" spans="2:65" s="1" customFormat="1" ht="44.25" customHeight="1">
      <c r="B955" s="33"/>
      <c r="C955" s="133" t="s">
        <v>1800</v>
      </c>
      <c r="D955" s="133" t="s">
        <v>189</v>
      </c>
      <c r="E955" s="134" t="s">
        <v>1801</v>
      </c>
      <c r="F955" s="135" t="s">
        <v>1802</v>
      </c>
      <c r="G955" s="136" t="s">
        <v>138</v>
      </c>
      <c r="H955" s="137">
        <v>557.32000000000005</v>
      </c>
      <c r="I955" s="138"/>
      <c r="J955" s="139">
        <f>ROUND(I955*H955,2)</f>
        <v>0</v>
      </c>
      <c r="K955" s="135" t="s">
        <v>197</v>
      </c>
      <c r="L955" s="33"/>
      <c r="M955" s="140" t="s">
        <v>19</v>
      </c>
      <c r="N955" s="141" t="s">
        <v>46</v>
      </c>
      <c r="P955" s="142">
        <f>O955*H955</f>
        <v>0</v>
      </c>
      <c r="Q955" s="142">
        <v>0</v>
      </c>
      <c r="R955" s="142">
        <f>Q955*H955</f>
        <v>0</v>
      </c>
      <c r="S955" s="142">
        <v>0</v>
      </c>
      <c r="T955" s="143">
        <f>S955*H955</f>
        <v>0</v>
      </c>
      <c r="AR955" s="144" t="s">
        <v>193</v>
      </c>
      <c r="AT955" s="144" t="s">
        <v>189</v>
      </c>
      <c r="AU955" s="144" t="s">
        <v>87</v>
      </c>
      <c r="AY955" s="18" t="s">
        <v>187</v>
      </c>
      <c r="BE955" s="145">
        <f>IF(N955="základní",J955,0)</f>
        <v>0</v>
      </c>
      <c r="BF955" s="145">
        <f>IF(N955="snížená",J955,0)</f>
        <v>0</v>
      </c>
      <c r="BG955" s="145">
        <f>IF(N955="zákl. přenesená",J955,0)</f>
        <v>0</v>
      </c>
      <c r="BH955" s="145">
        <f>IF(N955="sníž. přenesená",J955,0)</f>
        <v>0</v>
      </c>
      <c r="BI955" s="145">
        <f>IF(N955="nulová",J955,0)</f>
        <v>0</v>
      </c>
      <c r="BJ955" s="18" t="s">
        <v>87</v>
      </c>
      <c r="BK955" s="145">
        <f>ROUND(I955*H955,2)</f>
        <v>0</v>
      </c>
      <c r="BL955" s="18" t="s">
        <v>193</v>
      </c>
      <c r="BM955" s="144" t="s">
        <v>1803</v>
      </c>
    </row>
    <row r="956" spans="2:65" s="1" customFormat="1">
      <c r="B956" s="33"/>
      <c r="D956" s="146" t="s">
        <v>199</v>
      </c>
      <c r="F956" s="147" t="s">
        <v>1804</v>
      </c>
      <c r="I956" s="148"/>
      <c r="L956" s="33"/>
      <c r="M956" s="149"/>
      <c r="T956" s="52"/>
      <c r="AT956" s="18" t="s">
        <v>199</v>
      </c>
      <c r="AU956" s="18" t="s">
        <v>87</v>
      </c>
    </row>
    <row r="957" spans="2:65" s="12" customFormat="1">
      <c r="B957" s="150"/>
      <c r="D957" s="151" t="s">
        <v>201</v>
      </c>
      <c r="E957" s="152" t="s">
        <v>19</v>
      </c>
      <c r="F957" s="153" t="s">
        <v>1514</v>
      </c>
      <c r="H957" s="152" t="s">
        <v>19</v>
      </c>
      <c r="I957" s="154"/>
      <c r="L957" s="150"/>
      <c r="M957" s="155"/>
      <c r="T957" s="156"/>
      <c r="AT957" s="152" t="s">
        <v>201</v>
      </c>
      <c r="AU957" s="152" t="s">
        <v>87</v>
      </c>
      <c r="AV957" s="12" t="s">
        <v>81</v>
      </c>
      <c r="AW957" s="12" t="s">
        <v>33</v>
      </c>
      <c r="AX957" s="12" t="s">
        <v>74</v>
      </c>
      <c r="AY957" s="152" t="s">
        <v>187</v>
      </c>
    </row>
    <row r="958" spans="2:65" s="12" customFormat="1">
      <c r="B958" s="150"/>
      <c r="D958" s="151" t="s">
        <v>201</v>
      </c>
      <c r="E958" s="152" t="s">
        <v>19</v>
      </c>
      <c r="F958" s="153" t="s">
        <v>1805</v>
      </c>
      <c r="H958" s="152" t="s">
        <v>19</v>
      </c>
      <c r="I958" s="154"/>
      <c r="L958" s="150"/>
      <c r="M958" s="155"/>
      <c r="T958" s="156"/>
      <c r="AT958" s="152" t="s">
        <v>201</v>
      </c>
      <c r="AU958" s="152" t="s">
        <v>87</v>
      </c>
      <c r="AV958" s="12" t="s">
        <v>81</v>
      </c>
      <c r="AW958" s="12" t="s">
        <v>33</v>
      </c>
      <c r="AX958" s="12" t="s">
        <v>74</v>
      </c>
      <c r="AY958" s="152" t="s">
        <v>187</v>
      </c>
    </row>
    <row r="959" spans="2:65" s="13" customFormat="1">
      <c r="B959" s="157"/>
      <c r="D959" s="151" t="s">
        <v>201</v>
      </c>
      <c r="E959" s="158" t="s">
        <v>19</v>
      </c>
      <c r="F959" s="159" t="s">
        <v>1806</v>
      </c>
      <c r="H959" s="160">
        <v>557.32000000000005</v>
      </c>
      <c r="I959" s="161"/>
      <c r="L959" s="157"/>
      <c r="M959" s="162"/>
      <c r="T959" s="163"/>
      <c r="AT959" s="158" t="s">
        <v>201</v>
      </c>
      <c r="AU959" s="158" t="s">
        <v>87</v>
      </c>
      <c r="AV959" s="13" t="s">
        <v>87</v>
      </c>
      <c r="AW959" s="13" t="s">
        <v>33</v>
      </c>
      <c r="AX959" s="13" t="s">
        <v>74</v>
      </c>
      <c r="AY959" s="158" t="s">
        <v>187</v>
      </c>
    </row>
    <row r="960" spans="2:65" s="15" customFormat="1">
      <c r="B960" s="171"/>
      <c r="D960" s="151" t="s">
        <v>201</v>
      </c>
      <c r="E960" s="172" t="s">
        <v>1052</v>
      </c>
      <c r="F960" s="173" t="s">
        <v>207</v>
      </c>
      <c r="H960" s="174">
        <v>557.32000000000005</v>
      </c>
      <c r="I960" s="175"/>
      <c r="L960" s="171"/>
      <c r="M960" s="176"/>
      <c r="T960" s="177"/>
      <c r="AT960" s="172" t="s">
        <v>201</v>
      </c>
      <c r="AU960" s="172" t="s">
        <v>87</v>
      </c>
      <c r="AV960" s="15" t="s">
        <v>193</v>
      </c>
      <c r="AW960" s="15" t="s">
        <v>33</v>
      </c>
      <c r="AX960" s="15" t="s">
        <v>81</v>
      </c>
      <c r="AY960" s="172" t="s">
        <v>187</v>
      </c>
    </row>
    <row r="961" spans="2:65" s="1" customFormat="1" ht="55.5" customHeight="1">
      <c r="B961" s="33"/>
      <c r="C961" s="133" t="s">
        <v>1807</v>
      </c>
      <c r="D961" s="133" t="s">
        <v>189</v>
      </c>
      <c r="E961" s="134" t="s">
        <v>1808</v>
      </c>
      <c r="F961" s="135" t="s">
        <v>1809</v>
      </c>
      <c r="G961" s="136" t="s">
        <v>138</v>
      </c>
      <c r="H961" s="137">
        <v>66878.399999999994</v>
      </c>
      <c r="I961" s="138"/>
      <c r="J961" s="139">
        <f>ROUND(I961*H961,2)</f>
        <v>0</v>
      </c>
      <c r="K961" s="135" t="s">
        <v>197</v>
      </c>
      <c r="L961" s="33"/>
      <c r="M961" s="140" t="s">
        <v>19</v>
      </c>
      <c r="N961" s="141" t="s">
        <v>46</v>
      </c>
      <c r="P961" s="142">
        <f>O961*H961</f>
        <v>0</v>
      </c>
      <c r="Q961" s="142">
        <v>0</v>
      </c>
      <c r="R961" s="142">
        <f>Q961*H961</f>
        <v>0</v>
      </c>
      <c r="S961" s="142">
        <v>0</v>
      </c>
      <c r="T961" s="143">
        <f>S961*H961</f>
        <v>0</v>
      </c>
      <c r="AR961" s="144" t="s">
        <v>193</v>
      </c>
      <c r="AT961" s="144" t="s">
        <v>189</v>
      </c>
      <c r="AU961" s="144" t="s">
        <v>87</v>
      </c>
      <c r="AY961" s="18" t="s">
        <v>187</v>
      </c>
      <c r="BE961" s="145">
        <f>IF(N961="základní",J961,0)</f>
        <v>0</v>
      </c>
      <c r="BF961" s="145">
        <f>IF(N961="snížená",J961,0)</f>
        <v>0</v>
      </c>
      <c r="BG961" s="145">
        <f>IF(N961="zákl. přenesená",J961,0)</f>
        <v>0</v>
      </c>
      <c r="BH961" s="145">
        <f>IF(N961="sníž. přenesená",J961,0)</f>
        <v>0</v>
      </c>
      <c r="BI961" s="145">
        <f>IF(N961="nulová",J961,0)</f>
        <v>0</v>
      </c>
      <c r="BJ961" s="18" t="s">
        <v>87</v>
      </c>
      <c r="BK961" s="145">
        <f>ROUND(I961*H961,2)</f>
        <v>0</v>
      </c>
      <c r="BL961" s="18" t="s">
        <v>193</v>
      </c>
      <c r="BM961" s="144" t="s">
        <v>1810</v>
      </c>
    </row>
    <row r="962" spans="2:65" s="1" customFormat="1">
      <c r="B962" s="33"/>
      <c r="D962" s="146" t="s">
        <v>199</v>
      </c>
      <c r="F962" s="147" t="s">
        <v>1811</v>
      </c>
      <c r="I962" s="148"/>
      <c r="L962" s="33"/>
      <c r="M962" s="149"/>
      <c r="T962" s="52"/>
      <c r="AT962" s="18" t="s">
        <v>199</v>
      </c>
      <c r="AU962" s="18" t="s">
        <v>87</v>
      </c>
    </row>
    <row r="963" spans="2:65" s="12" customFormat="1">
      <c r="B963" s="150"/>
      <c r="D963" s="151" t="s">
        <v>201</v>
      </c>
      <c r="E963" s="152" t="s">
        <v>19</v>
      </c>
      <c r="F963" s="153" t="s">
        <v>1812</v>
      </c>
      <c r="H963" s="152" t="s">
        <v>19</v>
      </c>
      <c r="I963" s="154"/>
      <c r="L963" s="150"/>
      <c r="M963" s="155"/>
      <c r="T963" s="156"/>
      <c r="AT963" s="152" t="s">
        <v>201</v>
      </c>
      <c r="AU963" s="152" t="s">
        <v>87</v>
      </c>
      <c r="AV963" s="12" t="s">
        <v>81</v>
      </c>
      <c r="AW963" s="12" t="s">
        <v>33</v>
      </c>
      <c r="AX963" s="12" t="s">
        <v>74</v>
      </c>
      <c r="AY963" s="152" t="s">
        <v>187</v>
      </c>
    </row>
    <row r="964" spans="2:65" s="13" customFormat="1">
      <c r="B964" s="157"/>
      <c r="D964" s="151" t="s">
        <v>201</v>
      </c>
      <c r="E964" s="158" t="s">
        <v>19</v>
      </c>
      <c r="F964" s="159" t="s">
        <v>1813</v>
      </c>
      <c r="H964" s="160">
        <v>66878.399999999994</v>
      </c>
      <c r="I964" s="161"/>
      <c r="L964" s="157"/>
      <c r="M964" s="162"/>
      <c r="T964" s="163"/>
      <c r="AT964" s="158" t="s">
        <v>201</v>
      </c>
      <c r="AU964" s="158" t="s">
        <v>87</v>
      </c>
      <c r="AV964" s="13" t="s">
        <v>87</v>
      </c>
      <c r="AW964" s="13" t="s">
        <v>33</v>
      </c>
      <c r="AX964" s="13" t="s">
        <v>74</v>
      </c>
      <c r="AY964" s="158" t="s">
        <v>187</v>
      </c>
    </row>
    <row r="965" spans="2:65" s="15" customFormat="1">
      <c r="B965" s="171"/>
      <c r="D965" s="151" t="s">
        <v>201</v>
      </c>
      <c r="E965" s="172" t="s">
        <v>19</v>
      </c>
      <c r="F965" s="173" t="s">
        <v>207</v>
      </c>
      <c r="H965" s="174">
        <v>66878.399999999994</v>
      </c>
      <c r="I965" s="175"/>
      <c r="L965" s="171"/>
      <c r="M965" s="176"/>
      <c r="T965" s="177"/>
      <c r="AT965" s="172" t="s">
        <v>201</v>
      </c>
      <c r="AU965" s="172" t="s">
        <v>87</v>
      </c>
      <c r="AV965" s="15" t="s">
        <v>193</v>
      </c>
      <c r="AW965" s="15" t="s">
        <v>33</v>
      </c>
      <c r="AX965" s="15" t="s">
        <v>81</v>
      </c>
      <c r="AY965" s="172" t="s">
        <v>187</v>
      </c>
    </row>
    <row r="966" spans="2:65" s="1" customFormat="1" ht="66.75" customHeight="1">
      <c r="B966" s="33"/>
      <c r="C966" s="133" t="s">
        <v>1814</v>
      </c>
      <c r="D966" s="133" t="s">
        <v>189</v>
      </c>
      <c r="E966" s="134" t="s">
        <v>1815</v>
      </c>
      <c r="F966" s="135" t="s">
        <v>1816</v>
      </c>
      <c r="G966" s="136" t="s">
        <v>248</v>
      </c>
      <c r="H966" s="137">
        <v>1</v>
      </c>
      <c r="I966" s="138"/>
      <c r="J966" s="139">
        <f>ROUND(I966*H966,2)</f>
        <v>0</v>
      </c>
      <c r="K966" s="135" t="s">
        <v>197</v>
      </c>
      <c r="L966" s="33"/>
      <c r="M966" s="140" t="s">
        <v>19</v>
      </c>
      <c r="N966" s="141" t="s">
        <v>46</v>
      </c>
      <c r="P966" s="142">
        <f>O966*H966</f>
        <v>0</v>
      </c>
      <c r="Q966" s="142">
        <v>0</v>
      </c>
      <c r="R966" s="142">
        <f>Q966*H966</f>
        <v>0</v>
      </c>
      <c r="S966" s="142">
        <v>0</v>
      </c>
      <c r="T966" s="143">
        <f>S966*H966</f>
        <v>0</v>
      </c>
      <c r="AR966" s="144" t="s">
        <v>193</v>
      </c>
      <c r="AT966" s="144" t="s">
        <v>189</v>
      </c>
      <c r="AU966" s="144" t="s">
        <v>87</v>
      </c>
      <c r="AY966" s="18" t="s">
        <v>187</v>
      </c>
      <c r="BE966" s="145">
        <f>IF(N966="základní",J966,0)</f>
        <v>0</v>
      </c>
      <c r="BF966" s="145">
        <f>IF(N966="snížená",J966,0)</f>
        <v>0</v>
      </c>
      <c r="BG966" s="145">
        <f>IF(N966="zákl. přenesená",J966,0)</f>
        <v>0</v>
      </c>
      <c r="BH966" s="145">
        <f>IF(N966="sníž. přenesená",J966,0)</f>
        <v>0</v>
      </c>
      <c r="BI966" s="145">
        <f>IF(N966="nulová",J966,0)</f>
        <v>0</v>
      </c>
      <c r="BJ966" s="18" t="s">
        <v>87</v>
      </c>
      <c r="BK966" s="145">
        <f>ROUND(I966*H966,2)</f>
        <v>0</v>
      </c>
      <c r="BL966" s="18" t="s">
        <v>193</v>
      </c>
      <c r="BM966" s="144" t="s">
        <v>1817</v>
      </c>
    </row>
    <row r="967" spans="2:65" s="1" customFormat="1">
      <c r="B967" s="33"/>
      <c r="D967" s="146" t="s">
        <v>199</v>
      </c>
      <c r="F967" s="147" t="s">
        <v>1818</v>
      </c>
      <c r="I967" s="148"/>
      <c r="L967" s="33"/>
      <c r="M967" s="149"/>
      <c r="T967" s="52"/>
      <c r="AT967" s="18" t="s">
        <v>199</v>
      </c>
      <c r="AU967" s="18" t="s">
        <v>87</v>
      </c>
    </row>
    <row r="968" spans="2:65" s="1" customFormat="1" ht="44.25" customHeight="1">
      <c r="B968" s="33"/>
      <c r="C968" s="133" t="s">
        <v>1819</v>
      </c>
      <c r="D968" s="133" t="s">
        <v>189</v>
      </c>
      <c r="E968" s="134" t="s">
        <v>1820</v>
      </c>
      <c r="F968" s="135" t="s">
        <v>1821</v>
      </c>
      <c r="G968" s="136" t="s">
        <v>138</v>
      </c>
      <c r="H968" s="137">
        <v>557.32000000000005</v>
      </c>
      <c r="I968" s="138"/>
      <c r="J968" s="139">
        <f>ROUND(I968*H968,2)</f>
        <v>0</v>
      </c>
      <c r="K968" s="135" t="s">
        <v>197</v>
      </c>
      <c r="L968" s="33"/>
      <c r="M968" s="140" t="s">
        <v>19</v>
      </c>
      <c r="N968" s="141" t="s">
        <v>46</v>
      </c>
      <c r="P968" s="142">
        <f>O968*H968</f>
        <v>0</v>
      </c>
      <c r="Q968" s="142">
        <v>0</v>
      </c>
      <c r="R968" s="142">
        <f>Q968*H968</f>
        <v>0</v>
      </c>
      <c r="S968" s="142">
        <v>0</v>
      </c>
      <c r="T968" s="143">
        <f>S968*H968</f>
        <v>0</v>
      </c>
      <c r="AR968" s="144" t="s">
        <v>193</v>
      </c>
      <c r="AT968" s="144" t="s">
        <v>189</v>
      </c>
      <c r="AU968" s="144" t="s">
        <v>87</v>
      </c>
      <c r="AY968" s="18" t="s">
        <v>187</v>
      </c>
      <c r="BE968" s="145">
        <f>IF(N968="základní",J968,0)</f>
        <v>0</v>
      </c>
      <c r="BF968" s="145">
        <f>IF(N968="snížená",J968,0)</f>
        <v>0</v>
      </c>
      <c r="BG968" s="145">
        <f>IF(N968="zákl. přenesená",J968,0)</f>
        <v>0</v>
      </c>
      <c r="BH968" s="145">
        <f>IF(N968="sníž. přenesená",J968,0)</f>
        <v>0</v>
      </c>
      <c r="BI968" s="145">
        <f>IF(N968="nulová",J968,0)</f>
        <v>0</v>
      </c>
      <c r="BJ968" s="18" t="s">
        <v>87</v>
      </c>
      <c r="BK968" s="145">
        <f>ROUND(I968*H968,2)</f>
        <v>0</v>
      </c>
      <c r="BL968" s="18" t="s">
        <v>193</v>
      </c>
      <c r="BM968" s="144" t="s">
        <v>1822</v>
      </c>
    </row>
    <row r="969" spans="2:65" s="1" customFormat="1">
      <c r="B969" s="33"/>
      <c r="D969" s="146" t="s">
        <v>199</v>
      </c>
      <c r="F969" s="147" t="s">
        <v>1823</v>
      </c>
      <c r="I969" s="148"/>
      <c r="L969" s="33"/>
      <c r="M969" s="149"/>
      <c r="T969" s="52"/>
      <c r="AT969" s="18" t="s">
        <v>199</v>
      </c>
      <c r="AU969" s="18" t="s">
        <v>87</v>
      </c>
    </row>
    <row r="970" spans="2:65" s="13" customFormat="1">
      <c r="B970" s="157"/>
      <c r="D970" s="151" t="s">
        <v>201</v>
      </c>
      <c r="E970" s="158" t="s">
        <v>19</v>
      </c>
      <c r="F970" s="159" t="s">
        <v>1052</v>
      </c>
      <c r="H970" s="160">
        <v>557.32000000000005</v>
      </c>
      <c r="I970" s="161"/>
      <c r="L970" s="157"/>
      <c r="M970" s="162"/>
      <c r="T970" s="163"/>
      <c r="AT970" s="158" t="s">
        <v>201</v>
      </c>
      <c r="AU970" s="158" t="s">
        <v>87</v>
      </c>
      <c r="AV970" s="13" t="s">
        <v>87</v>
      </c>
      <c r="AW970" s="13" t="s">
        <v>33</v>
      </c>
      <c r="AX970" s="13" t="s">
        <v>74</v>
      </c>
      <c r="AY970" s="158" t="s">
        <v>187</v>
      </c>
    </row>
    <row r="971" spans="2:65" s="15" customFormat="1">
      <c r="B971" s="171"/>
      <c r="D971" s="151" t="s">
        <v>201</v>
      </c>
      <c r="E971" s="172" t="s">
        <v>19</v>
      </c>
      <c r="F971" s="173" t="s">
        <v>207</v>
      </c>
      <c r="H971" s="174">
        <v>557.32000000000005</v>
      </c>
      <c r="I971" s="175"/>
      <c r="L971" s="171"/>
      <c r="M971" s="176"/>
      <c r="T971" s="177"/>
      <c r="AT971" s="172" t="s">
        <v>201</v>
      </c>
      <c r="AU971" s="172" t="s">
        <v>87</v>
      </c>
      <c r="AV971" s="15" t="s">
        <v>193</v>
      </c>
      <c r="AW971" s="15" t="s">
        <v>33</v>
      </c>
      <c r="AX971" s="15" t="s">
        <v>81</v>
      </c>
      <c r="AY971" s="172" t="s">
        <v>187</v>
      </c>
    </row>
    <row r="972" spans="2:65" s="1" customFormat="1" ht="37.950000000000003" customHeight="1">
      <c r="B972" s="33"/>
      <c r="C972" s="133" t="s">
        <v>1824</v>
      </c>
      <c r="D972" s="133" t="s">
        <v>189</v>
      </c>
      <c r="E972" s="134" t="s">
        <v>1825</v>
      </c>
      <c r="F972" s="135" t="s">
        <v>1826</v>
      </c>
      <c r="G972" s="136" t="s">
        <v>138</v>
      </c>
      <c r="H972" s="137">
        <v>443.2</v>
      </c>
      <c r="I972" s="138"/>
      <c r="J972" s="139">
        <f>ROUND(I972*H972,2)</f>
        <v>0</v>
      </c>
      <c r="K972" s="135" t="s">
        <v>197</v>
      </c>
      <c r="L972" s="33"/>
      <c r="M972" s="140" t="s">
        <v>19</v>
      </c>
      <c r="N972" s="141" t="s">
        <v>46</v>
      </c>
      <c r="P972" s="142">
        <f>O972*H972</f>
        <v>0</v>
      </c>
      <c r="Q972" s="142">
        <v>0</v>
      </c>
      <c r="R972" s="142">
        <f>Q972*H972</f>
        <v>0</v>
      </c>
      <c r="S972" s="142">
        <v>0</v>
      </c>
      <c r="T972" s="143">
        <f>S972*H972</f>
        <v>0</v>
      </c>
      <c r="AR972" s="144" t="s">
        <v>193</v>
      </c>
      <c r="AT972" s="144" t="s">
        <v>189</v>
      </c>
      <c r="AU972" s="144" t="s">
        <v>87</v>
      </c>
      <c r="AY972" s="18" t="s">
        <v>187</v>
      </c>
      <c r="BE972" s="145">
        <f>IF(N972="základní",J972,0)</f>
        <v>0</v>
      </c>
      <c r="BF972" s="145">
        <f>IF(N972="snížená",J972,0)</f>
        <v>0</v>
      </c>
      <c r="BG972" s="145">
        <f>IF(N972="zákl. přenesená",J972,0)</f>
        <v>0</v>
      </c>
      <c r="BH972" s="145">
        <f>IF(N972="sníž. přenesená",J972,0)</f>
        <v>0</v>
      </c>
      <c r="BI972" s="145">
        <f>IF(N972="nulová",J972,0)</f>
        <v>0</v>
      </c>
      <c r="BJ972" s="18" t="s">
        <v>87</v>
      </c>
      <c r="BK972" s="145">
        <f>ROUND(I972*H972,2)</f>
        <v>0</v>
      </c>
      <c r="BL972" s="18" t="s">
        <v>193</v>
      </c>
      <c r="BM972" s="144" t="s">
        <v>1827</v>
      </c>
    </row>
    <row r="973" spans="2:65" s="1" customFormat="1">
      <c r="B973" s="33"/>
      <c r="D973" s="146" t="s">
        <v>199</v>
      </c>
      <c r="F973" s="147" t="s">
        <v>1828</v>
      </c>
      <c r="I973" s="148"/>
      <c r="L973" s="33"/>
      <c r="M973" s="149"/>
      <c r="T973" s="52"/>
      <c r="AT973" s="18" t="s">
        <v>199</v>
      </c>
      <c r="AU973" s="18" t="s">
        <v>87</v>
      </c>
    </row>
    <row r="974" spans="2:65" s="13" customFormat="1">
      <c r="B974" s="157"/>
      <c r="D974" s="151" t="s">
        <v>201</v>
      </c>
      <c r="E974" s="158" t="s">
        <v>19</v>
      </c>
      <c r="F974" s="159" t="s">
        <v>1056</v>
      </c>
      <c r="H974" s="160">
        <v>443.2</v>
      </c>
      <c r="I974" s="161"/>
      <c r="L974" s="157"/>
      <c r="M974" s="162"/>
      <c r="T974" s="163"/>
      <c r="AT974" s="158" t="s">
        <v>201</v>
      </c>
      <c r="AU974" s="158" t="s">
        <v>87</v>
      </c>
      <c r="AV974" s="13" t="s">
        <v>87</v>
      </c>
      <c r="AW974" s="13" t="s">
        <v>33</v>
      </c>
      <c r="AX974" s="13" t="s">
        <v>74</v>
      </c>
      <c r="AY974" s="158" t="s">
        <v>187</v>
      </c>
    </row>
    <row r="975" spans="2:65" s="15" customFormat="1">
      <c r="B975" s="171"/>
      <c r="D975" s="151" t="s">
        <v>201</v>
      </c>
      <c r="E975" s="172" t="s">
        <v>19</v>
      </c>
      <c r="F975" s="173" t="s">
        <v>207</v>
      </c>
      <c r="H975" s="174">
        <v>443.2</v>
      </c>
      <c r="I975" s="175"/>
      <c r="L975" s="171"/>
      <c r="M975" s="176"/>
      <c r="T975" s="177"/>
      <c r="AT975" s="172" t="s">
        <v>201</v>
      </c>
      <c r="AU975" s="172" t="s">
        <v>87</v>
      </c>
      <c r="AV975" s="15" t="s">
        <v>193</v>
      </c>
      <c r="AW975" s="15" t="s">
        <v>33</v>
      </c>
      <c r="AX975" s="15" t="s">
        <v>81</v>
      </c>
      <c r="AY975" s="172" t="s">
        <v>187</v>
      </c>
    </row>
    <row r="976" spans="2:65" s="1" customFormat="1" ht="37.950000000000003" customHeight="1">
      <c r="B976" s="33"/>
      <c r="C976" s="133" t="s">
        <v>1829</v>
      </c>
      <c r="D976" s="133" t="s">
        <v>189</v>
      </c>
      <c r="E976" s="134" t="s">
        <v>1830</v>
      </c>
      <c r="F976" s="135" t="s">
        <v>1831</v>
      </c>
      <c r="G976" s="136" t="s">
        <v>138</v>
      </c>
      <c r="H976" s="137">
        <v>443.2</v>
      </c>
      <c r="I976" s="138"/>
      <c r="J976" s="139">
        <f>ROUND(I976*H976,2)</f>
        <v>0</v>
      </c>
      <c r="K976" s="135" t="s">
        <v>197</v>
      </c>
      <c r="L976" s="33"/>
      <c r="M976" s="140" t="s">
        <v>19</v>
      </c>
      <c r="N976" s="141" t="s">
        <v>46</v>
      </c>
      <c r="P976" s="142">
        <f>O976*H976</f>
        <v>0</v>
      </c>
      <c r="Q976" s="142">
        <v>3.4999999999999997E-5</v>
      </c>
      <c r="R976" s="142">
        <f>Q976*H976</f>
        <v>1.5511999999999998E-2</v>
      </c>
      <c r="S976" s="142">
        <v>0</v>
      </c>
      <c r="T976" s="143">
        <f>S976*H976</f>
        <v>0</v>
      </c>
      <c r="AR976" s="144" t="s">
        <v>193</v>
      </c>
      <c r="AT976" s="144" t="s">
        <v>189</v>
      </c>
      <c r="AU976" s="144" t="s">
        <v>87</v>
      </c>
      <c r="AY976" s="18" t="s">
        <v>187</v>
      </c>
      <c r="BE976" s="145">
        <f>IF(N976="základní",J976,0)</f>
        <v>0</v>
      </c>
      <c r="BF976" s="145">
        <f>IF(N976="snížená",J976,0)</f>
        <v>0</v>
      </c>
      <c r="BG976" s="145">
        <f>IF(N976="zákl. přenesená",J976,0)</f>
        <v>0</v>
      </c>
      <c r="BH976" s="145">
        <f>IF(N976="sníž. přenesená",J976,0)</f>
        <v>0</v>
      </c>
      <c r="BI976" s="145">
        <f>IF(N976="nulová",J976,0)</f>
        <v>0</v>
      </c>
      <c r="BJ976" s="18" t="s">
        <v>87</v>
      </c>
      <c r="BK976" s="145">
        <f>ROUND(I976*H976,2)</f>
        <v>0</v>
      </c>
      <c r="BL976" s="18" t="s">
        <v>193</v>
      </c>
      <c r="BM976" s="144" t="s">
        <v>1832</v>
      </c>
    </row>
    <row r="977" spans="2:51" s="1" customFormat="1">
      <c r="B977" s="33"/>
      <c r="D977" s="146" t="s">
        <v>199</v>
      </c>
      <c r="F977" s="147" t="s">
        <v>1833</v>
      </c>
      <c r="I977" s="148"/>
      <c r="L977" s="33"/>
      <c r="M977" s="149"/>
      <c r="T977" s="52"/>
      <c r="AT977" s="18" t="s">
        <v>199</v>
      </c>
      <c r="AU977" s="18" t="s">
        <v>87</v>
      </c>
    </row>
    <row r="978" spans="2:51" s="12" customFormat="1">
      <c r="B978" s="150"/>
      <c r="D978" s="151" t="s">
        <v>201</v>
      </c>
      <c r="E978" s="152" t="s">
        <v>19</v>
      </c>
      <c r="F978" s="153" t="s">
        <v>251</v>
      </c>
      <c r="H978" s="152" t="s">
        <v>19</v>
      </c>
      <c r="I978" s="154"/>
      <c r="L978" s="150"/>
      <c r="M978" s="155"/>
      <c r="T978" s="156"/>
      <c r="AT978" s="152" t="s">
        <v>201</v>
      </c>
      <c r="AU978" s="152" t="s">
        <v>87</v>
      </c>
      <c r="AV978" s="12" t="s">
        <v>81</v>
      </c>
      <c r="AW978" s="12" t="s">
        <v>33</v>
      </c>
      <c r="AX978" s="12" t="s">
        <v>74</v>
      </c>
      <c r="AY978" s="152" t="s">
        <v>187</v>
      </c>
    </row>
    <row r="979" spans="2:51" s="12" customFormat="1">
      <c r="B979" s="150"/>
      <c r="D979" s="151" t="s">
        <v>201</v>
      </c>
      <c r="E979" s="152" t="s">
        <v>19</v>
      </c>
      <c r="F979" s="153" t="s">
        <v>1083</v>
      </c>
      <c r="H979" s="152" t="s">
        <v>19</v>
      </c>
      <c r="I979" s="154"/>
      <c r="L979" s="150"/>
      <c r="M979" s="155"/>
      <c r="T979" s="156"/>
      <c r="AT979" s="152" t="s">
        <v>201</v>
      </c>
      <c r="AU979" s="152" t="s">
        <v>87</v>
      </c>
      <c r="AV979" s="12" t="s">
        <v>81</v>
      </c>
      <c r="AW979" s="12" t="s">
        <v>33</v>
      </c>
      <c r="AX979" s="12" t="s">
        <v>74</v>
      </c>
      <c r="AY979" s="152" t="s">
        <v>187</v>
      </c>
    </row>
    <row r="980" spans="2:51" s="13" customFormat="1">
      <c r="B980" s="157"/>
      <c r="D980" s="151" t="s">
        <v>201</v>
      </c>
      <c r="E980" s="158" t="s">
        <v>19</v>
      </c>
      <c r="F980" s="159" t="s">
        <v>1834</v>
      </c>
      <c r="H980" s="160">
        <v>11.9</v>
      </c>
      <c r="I980" s="161"/>
      <c r="L980" s="157"/>
      <c r="M980" s="162"/>
      <c r="T980" s="163"/>
      <c r="AT980" s="158" t="s">
        <v>201</v>
      </c>
      <c r="AU980" s="158" t="s">
        <v>87</v>
      </c>
      <c r="AV980" s="13" t="s">
        <v>87</v>
      </c>
      <c r="AW980" s="13" t="s">
        <v>33</v>
      </c>
      <c r="AX980" s="13" t="s">
        <v>74</v>
      </c>
      <c r="AY980" s="158" t="s">
        <v>187</v>
      </c>
    </row>
    <row r="981" spans="2:51" s="13" customFormat="1">
      <c r="B981" s="157"/>
      <c r="D981" s="151" t="s">
        <v>201</v>
      </c>
      <c r="E981" s="158" t="s">
        <v>19</v>
      </c>
      <c r="F981" s="159" t="s">
        <v>1835</v>
      </c>
      <c r="H981" s="160">
        <v>6.3</v>
      </c>
      <c r="I981" s="161"/>
      <c r="L981" s="157"/>
      <c r="M981" s="162"/>
      <c r="T981" s="163"/>
      <c r="AT981" s="158" t="s">
        <v>201</v>
      </c>
      <c r="AU981" s="158" t="s">
        <v>87</v>
      </c>
      <c r="AV981" s="13" t="s">
        <v>87</v>
      </c>
      <c r="AW981" s="13" t="s">
        <v>33</v>
      </c>
      <c r="AX981" s="13" t="s">
        <v>74</v>
      </c>
      <c r="AY981" s="158" t="s">
        <v>187</v>
      </c>
    </row>
    <row r="982" spans="2:51" s="13" customFormat="1">
      <c r="B982" s="157"/>
      <c r="D982" s="151" t="s">
        <v>201</v>
      </c>
      <c r="E982" s="158" t="s">
        <v>19</v>
      </c>
      <c r="F982" s="159" t="s">
        <v>1836</v>
      </c>
      <c r="H982" s="160">
        <v>7.1</v>
      </c>
      <c r="I982" s="161"/>
      <c r="L982" s="157"/>
      <c r="M982" s="162"/>
      <c r="T982" s="163"/>
      <c r="AT982" s="158" t="s">
        <v>201</v>
      </c>
      <c r="AU982" s="158" t="s">
        <v>87</v>
      </c>
      <c r="AV982" s="13" t="s">
        <v>87</v>
      </c>
      <c r="AW982" s="13" t="s">
        <v>33</v>
      </c>
      <c r="AX982" s="13" t="s">
        <v>74</v>
      </c>
      <c r="AY982" s="158" t="s">
        <v>187</v>
      </c>
    </row>
    <row r="983" spans="2:51" s="13" customFormat="1">
      <c r="B983" s="157"/>
      <c r="D983" s="151" t="s">
        <v>201</v>
      </c>
      <c r="E983" s="158" t="s">
        <v>19</v>
      </c>
      <c r="F983" s="159" t="s">
        <v>1837</v>
      </c>
      <c r="H983" s="160">
        <v>2.6</v>
      </c>
      <c r="I983" s="161"/>
      <c r="L983" s="157"/>
      <c r="M983" s="162"/>
      <c r="T983" s="163"/>
      <c r="AT983" s="158" t="s">
        <v>201</v>
      </c>
      <c r="AU983" s="158" t="s">
        <v>87</v>
      </c>
      <c r="AV983" s="13" t="s">
        <v>87</v>
      </c>
      <c r="AW983" s="13" t="s">
        <v>33</v>
      </c>
      <c r="AX983" s="13" t="s">
        <v>74</v>
      </c>
      <c r="AY983" s="158" t="s">
        <v>187</v>
      </c>
    </row>
    <row r="984" spans="2:51" s="13" customFormat="1">
      <c r="B984" s="157"/>
      <c r="D984" s="151" t="s">
        <v>201</v>
      </c>
      <c r="E984" s="158" t="s">
        <v>19</v>
      </c>
      <c r="F984" s="159" t="s">
        <v>1395</v>
      </c>
      <c r="H984" s="160">
        <v>87.4</v>
      </c>
      <c r="I984" s="161"/>
      <c r="L984" s="157"/>
      <c r="M984" s="162"/>
      <c r="T984" s="163"/>
      <c r="AT984" s="158" t="s">
        <v>201</v>
      </c>
      <c r="AU984" s="158" t="s">
        <v>87</v>
      </c>
      <c r="AV984" s="13" t="s">
        <v>87</v>
      </c>
      <c r="AW984" s="13" t="s">
        <v>33</v>
      </c>
      <c r="AX984" s="13" t="s">
        <v>74</v>
      </c>
      <c r="AY984" s="158" t="s">
        <v>187</v>
      </c>
    </row>
    <row r="985" spans="2:51" s="13" customFormat="1">
      <c r="B985" s="157"/>
      <c r="D985" s="151" t="s">
        <v>201</v>
      </c>
      <c r="E985" s="158" t="s">
        <v>19</v>
      </c>
      <c r="F985" s="159" t="s">
        <v>1838</v>
      </c>
      <c r="H985" s="160">
        <v>22.5</v>
      </c>
      <c r="I985" s="161"/>
      <c r="L985" s="157"/>
      <c r="M985" s="162"/>
      <c r="T985" s="163"/>
      <c r="AT985" s="158" t="s">
        <v>201</v>
      </c>
      <c r="AU985" s="158" t="s">
        <v>87</v>
      </c>
      <c r="AV985" s="13" t="s">
        <v>87</v>
      </c>
      <c r="AW985" s="13" t="s">
        <v>33</v>
      </c>
      <c r="AX985" s="13" t="s">
        <v>74</v>
      </c>
      <c r="AY985" s="158" t="s">
        <v>187</v>
      </c>
    </row>
    <row r="986" spans="2:51" s="13" customFormat="1">
      <c r="B986" s="157"/>
      <c r="D986" s="151" t="s">
        <v>201</v>
      </c>
      <c r="E986" s="158" t="s">
        <v>19</v>
      </c>
      <c r="F986" s="159" t="s">
        <v>1396</v>
      </c>
      <c r="H986" s="160">
        <v>30</v>
      </c>
      <c r="I986" s="161"/>
      <c r="L986" s="157"/>
      <c r="M986" s="162"/>
      <c r="T986" s="163"/>
      <c r="AT986" s="158" t="s">
        <v>201</v>
      </c>
      <c r="AU986" s="158" t="s">
        <v>87</v>
      </c>
      <c r="AV986" s="13" t="s">
        <v>87</v>
      </c>
      <c r="AW986" s="13" t="s">
        <v>33</v>
      </c>
      <c r="AX986" s="13" t="s">
        <v>74</v>
      </c>
      <c r="AY986" s="158" t="s">
        <v>187</v>
      </c>
    </row>
    <row r="987" spans="2:51" s="13" customFormat="1">
      <c r="B987" s="157"/>
      <c r="D987" s="151" t="s">
        <v>201</v>
      </c>
      <c r="E987" s="158" t="s">
        <v>19</v>
      </c>
      <c r="F987" s="159" t="s">
        <v>1397</v>
      </c>
      <c r="H987" s="160">
        <v>17.5</v>
      </c>
      <c r="I987" s="161"/>
      <c r="L987" s="157"/>
      <c r="M987" s="162"/>
      <c r="T987" s="163"/>
      <c r="AT987" s="158" t="s">
        <v>201</v>
      </c>
      <c r="AU987" s="158" t="s">
        <v>87</v>
      </c>
      <c r="AV987" s="13" t="s">
        <v>87</v>
      </c>
      <c r="AW987" s="13" t="s">
        <v>33</v>
      </c>
      <c r="AX987" s="13" t="s">
        <v>74</v>
      </c>
      <c r="AY987" s="158" t="s">
        <v>187</v>
      </c>
    </row>
    <row r="988" spans="2:51" s="13" customFormat="1">
      <c r="B988" s="157"/>
      <c r="D988" s="151" t="s">
        <v>201</v>
      </c>
      <c r="E988" s="158" t="s">
        <v>19</v>
      </c>
      <c r="F988" s="159" t="s">
        <v>1398</v>
      </c>
      <c r="H988" s="160">
        <v>1.2</v>
      </c>
      <c r="I988" s="161"/>
      <c r="L988" s="157"/>
      <c r="M988" s="162"/>
      <c r="T988" s="163"/>
      <c r="AT988" s="158" t="s">
        <v>201</v>
      </c>
      <c r="AU988" s="158" t="s">
        <v>87</v>
      </c>
      <c r="AV988" s="13" t="s">
        <v>87</v>
      </c>
      <c r="AW988" s="13" t="s">
        <v>33</v>
      </c>
      <c r="AX988" s="13" t="s">
        <v>74</v>
      </c>
      <c r="AY988" s="158" t="s">
        <v>187</v>
      </c>
    </row>
    <row r="989" spans="2:51" s="13" customFormat="1">
      <c r="B989" s="157"/>
      <c r="D989" s="151" t="s">
        <v>201</v>
      </c>
      <c r="E989" s="158" t="s">
        <v>19</v>
      </c>
      <c r="F989" s="159" t="s">
        <v>1399</v>
      </c>
      <c r="H989" s="160">
        <v>16.100000000000001</v>
      </c>
      <c r="I989" s="161"/>
      <c r="L989" s="157"/>
      <c r="M989" s="162"/>
      <c r="T989" s="163"/>
      <c r="AT989" s="158" t="s">
        <v>201</v>
      </c>
      <c r="AU989" s="158" t="s">
        <v>87</v>
      </c>
      <c r="AV989" s="13" t="s">
        <v>87</v>
      </c>
      <c r="AW989" s="13" t="s">
        <v>33</v>
      </c>
      <c r="AX989" s="13" t="s">
        <v>74</v>
      </c>
      <c r="AY989" s="158" t="s">
        <v>187</v>
      </c>
    </row>
    <row r="990" spans="2:51" s="13" customFormat="1">
      <c r="B990" s="157"/>
      <c r="D990" s="151" t="s">
        <v>201</v>
      </c>
      <c r="E990" s="158" t="s">
        <v>19</v>
      </c>
      <c r="F990" s="159" t="s">
        <v>1400</v>
      </c>
      <c r="H990" s="160">
        <v>10.4</v>
      </c>
      <c r="I990" s="161"/>
      <c r="L990" s="157"/>
      <c r="M990" s="162"/>
      <c r="T990" s="163"/>
      <c r="AT990" s="158" t="s">
        <v>201</v>
      </c>
      <c r="AU990" s="158" t="s">
        <v>87</v>
      </c>
      <c r="AV990" s="13" t="s">
        <v>87</v>
      </c>
      <c r="AW990" s="13" t="s">
        <v>33</v>
      </c>
      <c r="AX990" s="13" t="s">
        <v>74</v>
      </c>
      <c r="AY990" s="158" t="s">
        <v>187</v>
      </c>
    </row>
    <row r="991" spans="2:51" s="13" customFormat="1">
      <c r="B991" s="157"/>
      <c r="D991" s="151" t="s">
        <v>201</v>
      </c>
      <c r="E991" s="158" t="s">
        <v>19</v>
      </c>
      <c r="F991" s="159" t="s">
        <v>1401</v>
      </c>
      <c r="H991" s="160">
        <v>11.8</v>
      </c>
      <c r="I991" s="161"/>
      <c r="L991" s="157"/>
      <c r="M991" s="162"/>
      <c r="T991" s="163"/>
      <c r="AT991" s="158" t="s">
        <v>201</v>
      </c>
      <c r="AU991" s="158" t="s">
        <v>87</v>
      </c>
      <c r="AV991" s="13" t="s">
        <v>87</v>
      </c>
      <c r="AW991" s="13" t="s">
        <v>33</v>
      </c>
      <c r="AX991" s="13" t="s">
        <v>74</v>
      </c>
      <c r="AY991" s="158" t="s">
        <v>187</v>
      </c>
    </row>
    <row r="992" spans="2:51" s="13" customFormat="1">
      <c r="B992" s="157"/>
      <c r="D992" s="151" t="s">
        <v>201</v>
      </c>
      <c r="E992" s="158" t="s">
        <v>19</v>
      </c>
      <c r="F992" s="159" t="s">
        <v>1402</v>
      </c>
      <c r="H992" s="160">
        <v>16.100000000000001</v>
      </c>
      <c r="I992" s="161"/>
      <c r="L992" s="157"/>
      <c r="M992" s="162"/>
      <c r="T992" s="163"/>
      <c r="AT992" s="158" t="s">
        <v>201</v>
      </c>
      <c r="AU992" s="158" t="s">
        <v>87</v>
      </c>
      <c r="AV992" s="13" t="s">
        <v>87</v>
      </c>
      <c r="AW992" s="13" t="s">
        <v>33</v>
      </c>
      <c r="AX992" s="13" t="s">
        <v>74</v>
      </c>
      <c r="AY992" s="158" t="s">
        <v>187</v>
      </c>
    </row>
    <row r="993" spans="2:51" s="13" customFormat="1">
      <c r="B993" s="157"/>
      <c r="D993" s="151" t="s">
        <v>201</v>
      </c>
      <c r="E993" s="158" t="s">
        <v>19</v>
      </c>
      <c r="F993" s="159" t="s">
        <v>1403</v>
      </c>
      <c r="H993" s="160">
        <v>7.5</v>
      </c>
      <c r="I993" s="161"/>
      <c r="L993" s="157"/>
      <c r="M993" s="162"/>
      <c r="T993" s="163"/>
      <c r="AT993" s="158" t="s">
        <v>201</v>
      </c>
      <c r="AU993" s="158" t="s">
        <v>87</v>
      </c>
      <c r="AV993" s="13" t="s">
        <v>87</v>
      </c>
      <c r="AW993" s="13" t="s">
        <v>33</v>
      </c>
      <c r="AX993" s="13" t="s">
        <v>74</v>
      </c>
      <c r="AY993" s="158" t="s">
        <v>187</v>
      </c>
    </row>
    <row r="994" spans="2:51" s="13" customFormat="1">
      <c r="B994" s="157"/>
      <c r="D994" s="151" t="s">
        <v>201</v>
      </c>
      <c r="E994" s="158" t="s">
        <v>19</v>
      </c>
      <c r="F994" s="159" t="s">
        <v>1404</v>
      </c>
      <c r="H994" s="160">
        <v>5.5</v>
      </c>
      <c r="I994" s="161"/>
      <c r="L994" s="157"/>
      <c r="M994" s="162"/>
      <c r="T994" s="163"/>
      <c r="AT994" s="158" t="s">
        <v>201</v>
      </c>
      <c r="AU994" s="158" t="s">
        <v>87</v>
      </c>
      <c r="AV994" s="13" t="s">
        <v>87</v>
      </c>
      <c r="AW994" s="13" t="s">
        <v>33</v>
      </c>
      <c r="AX994" s="13" t="s">
        <v>74</v>
      </c>
      <c r="AY994" s="158" t="s">
        <v>187</v>
      </c>
    </row>
    <row r="995" spans="2:51" s="13" customFormat="1">
      <c r="B995" s="157"/>
      <c r="D995" s="151" t="s">
        <v>201</v>
      </c>
      <c r="E995" s="158" t="s">
        <v>19</v>
      </c>
      <c r="F995" s="159" t="s">
        <v>1405</v>
      </c>
      <c r="H995" s="160">
        <v>18</v>
      </c>
      <c r="I995" s="161"/>
      <c r="L995" s="157"/>
      <c r="M995" s="162"/>
      <c r="T995" s="163"/>
      <c r="AT995" s="158" t="s">
        <v>201</v>
      </c>
      <c r="AU995" s="158" t="s">
        <v>87</v>
      </c>
      <c r="AV995" s="13" t="s">
        <v>87</v>
      </c>
      <c r="AW995" s="13" t="s">
        <v>33</v>
      </c>
      <c r="AX995" s="13" t="s">
        <v>74</v>
      </c>
      <c r="AY995" s="158" t="s">
        <v>187</v>
      </c>
    </row>
    <row r="996" spans="2:51" s="13" customFormat="1">
      <c r="B996" s="157"/>
      <c r="D996" s="151" t="s">
        <v>201</v>
      </c>
      <c r="E996" s="158" t="s">
        <v>19</v>
      </c>
      <c r="F996" s="159" t="s">
        <v>1406</v>
      </c>
      <c r="H996" s="160">
        <v>9.3000000000000007</v>
      </c>
      <c r="I996" s="161"/>
      <c r="L996" s="157"/>
      <c r="M996" s="162"/>
      <c r="T996" s="163"/>
      <c r="AT996" s="158" t="s">
        <v>201</v>
      </c>
      <c r="AU996" s="158" t="s">
        <v>87</v>
      </c>
      <c r="AV996" s="13" t="s">
        <v>87</v>
      </c>
      <c r="AW996" s="13" t="s">
        <v>33</v>
      </c>
      <c r="AX996" s="13" t="s">
        <v>74</v>
      </c>
      <c r="AY996" s="158" t="s">
        <v>187</v>
      </c>
    </row>
    <row r="997" spans="2:51" s="13" customFormat="1">
      <c r="B997" s="157"/>
      <c r="D997" s="151" t="s">
        <v>201</v>
      </c>
      <c r="E997" s="158" t="s">
        <v>19</v>
      </c>
      <c r="F997" s="159" t="s">
        <v>1407</v>
      </c>
      <c r="H997" s="160">
        <v>3.3</v>
      </c>
      <c r="I997" s="161"/>
      <c r="L997" s="157"/>
      <c r="M997" s="162"/>
      <c r="T997" s="163"/>
      <c r="AT997" s="158" t="s">
        <v>201</v>
      </c>
      <c r="AU997" s="158" t="s">
        <v>87</v>
      </c>
      <c r="AV997" s="13" t="s">
        <v>87</v>
      </c>
      <c r="AW997" s="13" t="s">
        <v>33</v>
      </c>
      <c r="AX997" s="13" t="s">
        <v>74</v>
      </c>
      <c r="AY997" s="158" t="s">
        <v>187</v>
      </c>
    </row>
    <row r="998" spans="2:51" s="14" customFormat="1">
      <c r="B998" s="164"/>
      <c r="D998" s="151" t="s">
        <v>201</v>
      </c>
      <c r="E998" s="165" t="s">
        <v>19</v>
      </c>
      <c r="F998" s="166" t="s">
        <v>204</v>
      </c>
      <c r="H998" s="167">
        <v>284.5</v>
      </c>
      <c r="I998" s="168"/>
      <c r="L998" s="164"/>
      <c r="M998" s="169"/>
      <c r="T998" s="170"/>
      <c r="AT998" s="165" t="s">
        <v>201</v>
      </c>
      <c r="AU998" s="165" t="s">
        <v>87</v>
      </c>
      <c r="AV998" s="14" t="s">
        <v>96</v>
      </c>
      <c r="AW998" s="14" t="s">
        <v>33</v>
      </c>
      <c r="AX998" s="14" t="s">
        <v>74</v>
      </c>
      <c r="AY998" s="165" t="s">
        <v>187</v>
      </c>
    </row>
    <row r="999" spans="2:51" s="12" customFormat="1">
      <c r="B999" s="150"/>
      <c r="D999" s="151" t="s">
        <v>201</v>
      </c>
      <c r="E999" s="152" t="s">
        <v>19</v>
      </c>
      <c r="F999" s="153" t="s">
        <v>1247</v>
      </c>
      <c r="H999" s="152" t="s">
        <v>19</v>
      </c>
      <c r="I999" s="154"/>
      <c r="L999" s="150"/>
      <c r="M999" s="155"/>
      <c r="T999" s="156"/>
      <c r="AT999" s="152" t="s">
        <v>201</v>
      </c>
      <c r="AU999" s="152" t="s">
        <v>87</v>
      </c>
      <c r="AV999" s="12" t="s">
        <v>81</v>
      </c>
      <c r="AW999" s="12" t="s">
        <v>33</v>
      </c>
      <c r="AX999" s="12" t="s">
        <v>74</v>
      </c>
      <c r="AY999" s="152" t="s">
        <v>187</v>
      </c>
    </row>
    <row r="1000" spans="2:51" s="13" customFormat="1">
      <c r="B1000" s="157"/>
      <c r="D1000" s="151" t="s">
        <v>201</v>
      </c>
      <c r="E1000" s="158" t="s">
        <v>19</v>
      </c>
      <c r="F1000" s="159" t="s">
        <v>1839</v>
      </c>
      <c r="H1000" s="160">
        <v>8.5</v>
      </c>
      <c r="I1000" s="161"/>
      <c r="L1000" s="157"/>
      <c r="M1000" s="162"/>
      <c r="T1000" s="163"/>
      <c r="AT1000" s="158" t="s">
        <v>201</v>
      </c>
      <c r="AU1000" s="158" t="s">
        <v>87</v>
      </c>
      <c r="AV1000" s="13" t="s">
        <v>87</v>
      </c>
      <c r="AW1000" s="13" t="s">
        <v>33</v>
      </c>
      <c r="AX1000" s="13" t="s">
        <v>74</v>
      </c>
      <c r="AY1000" s="158" t="s">
        <v>187</v>
      </c>
    </row>
    <row r="1001" spans="2:51" s="13" customFormat="1">
      <c r="B1001" s="157"/>
      <c r="D1001" s="151" t="s">
        <v>201</v>
      </c>
      <c r="E1001" s="158" t="s">
        <v>19</v>
      </c>
      <c r="F1001" s="159" t="s">
        <v>1840</v>
      </c>
      <c r="H1001" s="160">
        <v>7.2</v>
      </c>
      <c r="I1001" s="161"/>
      <c r="L1001" s="157"/>
      <c r="M1001" s="162"/>
      <c r="T1001" s="163"/>
      <c r="AT1001" s="158" t="s">
        <v>201</v>
      </c>
      <c r="AU1001" s="158" t="s">
        <v>87</v>
      </c>
      <c r="AV1001" s="13" t="s">
        <v>87</v>
      </c>
      <c r="AW1001" s="13" t="s">
        <v>33</v>
      </c>
      <c r="AX1001" s="13" t="s">
        <v>74</v>
      </c>
      <c r="AY1001" s="158" t="s">
        <v>187</v>
      </c>
    </row>
    <row r="1002" spans="2:51" s="13" customFormat="1">
      <c r="B1002" s="157"/>
      <c r="D1002" s="151" t="s">
        <v>201</v>
      </c>
      <c r="E1002" s="158" t="s">
        <v>19</v>
      </c>
      <c r="F1002" s="159" t="s">
        <v>1841</v>
      </c>
      <c r="H1002" s="160">
        <v>5</v>
      </c>
      <c r="I1002" s="161"/>
      <c r="L1002" s="157"/>
      <c r="M1002" s="162"/>
      <c r="T1002" s="163"/>
      <c r="AT1002" s="158" t="s">
        <v>201</v>
      </c>
      <c r="AU1002" s="158" t="s">
        <v>87</v>
      </c>
      <c r="AV1002" s="13" t="s">
        <v>87</v>
      </c>
      <c r="AW1002" s="13" t="s">
        <v>33</v>
      </c>
      <c r="AX1002" s="13" t="s">
        <v>74</v>
      </c>
      <c r="AY1002" s="158" t="s">
        <v>187</v>
      </c>
    </row>
    <row r="1003" spans="2:51" s="13" customFormat="1">
      <c r="B1003" s="157"/>
      <c r="D1003" s="151" t="s">
        <v>201</v>
      </c>
      <c r="E1003" s="158" t="s">
        <v>19</v>
      </c>
      <c r="F1003" s="159" t="s">
        <v>1842</v>
      </c>
      <c r="H1003" s="160">
        <v>2.7</v>
      </c>
      <c r="I1003" s="161"/>
      <c r="L1003" s="157"/>
      <c r="M1003" s="162"/>
      <c r="T1003" s="163"/>
      <c r="AT1003" s="158" t="s">
        <v>201</v>
      </c>
      <c r="AU1003" s="158" t="s">
        <v>87</v>
      </c>
      <c r="AV1003" s="13" t="s">
        <v>87</v>
      </c>
      <c r="AW1003" s="13" t="s">
        <v>33</v>
      </c>
      <c r="AX1003" s="13" t="s">
        <v>74</v>
      </c>
      <c r="AY1003" s="158" t="s">
        <v>187</v>
      </c>
    </row>
    <row r="1004" spans="2:51" s="13" customFormat="1">
      <c r="B1004" s="157"/>
      <c r="D1004" s="151" t="s">
        <v>201</v>
      </c>
      <c r="E1004" s="158" t="s">
        <v>19</v>
      </c>
      <c r="F1004" s="159" t="s">
        <v>1843</v>
      </c>
      <c r="H1004" s="160">
        <v>14.6</v>
      </c>
      <c r="I1004" s="161"/>
      <c r="L1004" s="157"/>
      <c r="M1004" s="162"/>
      <c r="T1004" s="163"/>
      <c r="AT1004" s="158" t="s">
        <v>201</v>
      </c>
      <c r="AU1004" s="158" t="s">
        <v>87</v>
      </c>
      <c r="AV1004" s="13" t="s">
        <v>87</v>
      </c>
      <c r="AW1004" s="13" t="s">
        <v>33</v>
      </c>
      <c r="AX1004" s="13" t="s">
        <v>74</v>
      </c>
      <c r="AY1004" s="158" t="s">
        <v>187</v>
      </c>
    </row>
    <row r="1005" spans="2:51" s="13" customFormat="1">
      <c r="B1005" s="157"/>
      <c r="D1005" s="151" t="s">
        <v>201</v>
      </c>
      <c r="E1005" s="158" t="s">
        <v>19</v>
      </c>
      <c r="F1005" s="159" t="s">
        <v>1844</v>
      </c>
      <c r="H1005" s="160">
        <v>18</v>
      </c>
      <c r="I1005" s="161"/>
      <c r="L1005" s="157"/>
      <c r="M1005" s="162"/>
      <c r="T1005" s="163"/>
      <c r="AT1005" s="158" t="s">
        <v>201</v>
      </c>
      <c r="AU1005" s="158" t="s">
        <v>87</v>
      </c>
      <c r="AV1005" s="13" t="s">
        <v>87</v>
      </c>
      <c r="AW1005" s="13" t="s">
        <v>33</v>
      </c>
      <c r="AX1005" s="13" t="s">
        <v>74</v>
      </c>
      <c r="AY1005" s="158" t="s">
        <v>187</v>
      </c>
    </row>
    <row r="1006" spans="2:51" s="13" customFormat="1">
      <c r="B1006" s="157"/>
      <c r="D1006" s="151" t="s">
        <v>201</v>
      </c>
      <c r="E1006" s="158" t="s">
        <v>19</v>
      </c>
      <c r="F1006" s="159" t="s">
        <v>1845</v>
      </c>
      <c r="H1006" s="160">
        <v>7.5</v>
      </c>
      <c r="I1006" s="161"/>
      <c r="L1006" s="157"/>
      <c r="M1006" s="162"/>
      <c r="T1006" s="163"/>
      <c r="AT1006" s="158" t="s">
        <v>201</v>
      </c>
      <c r="AU1006" s="158" t="s">
        <v>87</v>
      </c>
      <c r="AV1006" s="13" t="s">
        <v>87</v>
      </c>
      <c r="AW1006" s="13" t="s">
        <v>33</v>
      </c>
      <c r="AX1006" s="13" t="s">
        <v>74</v>
      </c>
      <c r="AY1006" s="158" t="s">
        <v>187</v>
      </c>
    </row>
    <row r="1007" spans="2:51" s="13" customFormat="1">
      <c r="B1007" s="157"/>
      <c r="D1007" s="151" t="s">
        <v>201</v>
      </c>
      <c r="E1007" s="158" t="s">
        <v>19</v>
      </c>
      <c r="F1007" s="159" t="s">
        <v>1846</v>
      </c>
      <c r="H1007" s="160">
        <v>5.3</v>
      </c>
      <c r="I1007" s="161"/>
      <c r="L1007" s="157"/>
      <c r="M1007" s="162"/>
      <c r="T1007" s="163"/>
      <c r="AT1007" s="158" t="s">
        <v>201</v>
      </c>
      <c r="AU1007" s="158" t="s">
        <v>87</v>
      </c>
      <c r="AV1007" s="13" t="s">
        <v>87</v>
      </c>
      <c r="AW1007" s="13" t="s">
        <v>33</v>
      </c>
      <c r="AX1007" s="13" t="s">
        <v>74</v>
      </c>
      <c r="AY1007" s="158" t="s">
        <v>187</v>
      </c>
    </row>
    <row r="1008" spans="2:51" s="13" customFormat="1">
      <c r="B1008" s="157"/>
      <c r="D1008" s="151" t="s">
        <v>201</v>
      </c>
      <c r="E1008" s="158" t="s">
        <v>19</v>
      </c>
      <c r="F1008" s="159" t="s">
        <v>1847</v>
      </c>
      <c r="H1008" s="160">
        <v>8</v>
      </c>
      <c r="I1008" s="161"/>
      <c r="L1008" s="157"/>
      <c r="M1008" s="162"/>
      <c r="T1008" s="163"/>
      <c r="AT1008" s="158" t="s">
        <v>201</v>
      </c>
      <c r="AU1008" s="158" t="s">
        <v>87</v>
      </c>
      <c r="AV1008" s="13" t="s">
        <v>87</v>
      </c>
      <c r="AW1008" s="13" t="s">
        <v>33</v>
      </c>
      <c r="AX1008" s="13" t="s">
        <v>74</v>
      </c>
      <c r="AY1008" s="158" t="s">
        <v>187</v>
      </c>
    </row>
    <row r="1009" spans="2:65" s="13" customFormat="1">
      <c r="B1009" s="157"/>
      <c r="D1009" s="151" t="s">
        <v>201</v>
      </c>
      <c r="E1009" s="158" t="s">
        <v>19</v>
      </c>
      <c r="F1009" s="159" t="s">
        <v>1848</v>
      </c>
      <c r="H1009" s="160">
        <v>15.4</v>
      </c>
      <c r="I1009" s="161"/>
      <c r="L1009" s="157"/>
      <c r="M1009" s="162"/>
      <c r="T1009" s="163"/>
      <c r="AT1009" s="158" t="s">
        <v>201</v>
      </c>
      <c r="AU1009" s="158" t="s">
        <v>87</v>
      </c>
      <c r="AV1009" s="13" t="s">
        <v>87</v>
      </c>
      <c r="AW1009" s="13" t="s">
        <v>33</v>
      </c>
      <c r="AX1009" s="13" t="s">
        <v>74</v>
      </c>
      <c r="AY1009" s="158" t="s">
        <v>187</v>
      </c>
    </row>
    <row r="1010" spans="2:65" s="13" customFormat="1">
      <c r="B1010" s="157"/>
      <c r="D1010" s="151" t="s">
        <v>201</v>
      </c>
      <c r="E1010" s="158" t="s">
        <v>19</v>
      </c>
      <c r="F1010" s="159" t="s">
        <v>1849</v>
      </c>
      <c r="H1010" s="160">
        <v>15.5</v>
      </c>
      <c r="I1010" s="161"/>
      <c r="L1010" s="157"/>
      <c r="M1010" s="162"/>
      <c r="T1010" s="163"/>
      <c r="AT1010" s="158" t="s">
        <v>201</v>
      </c>
      <c r="AU1010" s="158" t="s">
        <v>87</v>
      </c>
      <c r="AV1010" s="13" t="s">
        <v>87</v>
      </c>
      <c r="AW1010" s="13" t="s">
        <v>33</v>
      </c>
      <c r="AX1010" s="13" t="s">
        <v>74</v>
      </c>
      <c r="AY1010" s="158" t="s">
        <v>187</v>
      </c>
    </row>
    <row r="1011" spans="2:65" s="13" customFormat="1">
      <c r="B1011" s="157"/>
      <c r="D1011" s="151" t="s">
        <v>201</v>
      </c>
      <c r="E1011" s="158" t="s">
        <v>19</v>
      </c>
      <c r="F1011" s="159" t="s">
        <v>1850</v>
      </c>
      <c r="H1011" s="160">
        <v>10.5</v>
      </c>
      <c r="I1011" s="161"/>
      <c r="L1011" s="157"/>
      <c r="M1011" s="162"/>
      <c r="T1011" s="163"/>
      <c r="AT1011" s="158" t="s">
        <v>201</v>
      </c>
      <c r="AU1011" s="158" t="s">
        <v>87</v>
      </c>
      <c r="AV1011" s="13" t="s">
        <v>87</v>
      </c>
      <c r="AW1011" s="13" t="s">
        <v>33</v>
      </c>
      <c r="AX1011" s="13" t="s">
        <v>74</v>
      </c>
      <c r="AY1011" s="158" t="s">
        <v>187</v>
      </c>
    </row>
    <row r="1012" spans="2:65" s="13" customFormat="1">
      <c r="B1012" s="157"/>
      <c r="D1012" s="151" t="s">
        <v>201</v>
      </c>
      <c r="E1012" s="158" t="s">
        <v>19</v>
      </c>
      <c r="F1012" s="159" t="s">
        <v>1851</v>
      </c>
      <c r="H1012" s="160">
        <v>6.5</v>
      </c>
      <c r="I1012" s="161"/>
      <c r="L1012" s="157"/>
      <c r="M1012" s="162"/>
      <c r="T1012" s="163"/>
      <c r="AT1012" s="158" t="s">
        <v>201</v>
      </c>
      <c r="AU1012" s="158" t="s">
        <v>87</v>
      </c>
      <c r="AV1012" s="13" t="s">
        <v>87</v>
      </c>
      <c r="AW1012" s="13" t="s">
        <v>33</v>
      </c>
      <c r="AX1012" s="13" t="s">
        <v>74</v>
      </c>
      <c r="AY1012" s="158" t="s">
        <v>187</v>
      </c>
    </row>
    <row r="1013" spans="2:65" s="13" customFormat="1">
      <c r="B1013" s="157"/>
      <c r="D1013" s="151" t="s">
        <v>201</v>
      </c>
      <c r="E1013" s="158" t="s">
        <v>19</v>
      </c>
      <c r="F1013" s="159" t="s">
        <v>1852</v>
      </c>
      <c r="H1013" s="160">
        <v>17</v>
      </c>
      <c r="I1013" s="161"/>
      <c r="L1013" s="157"/>
      <c r="M1013" s="162"/>
      <c r="T1013" s="163"/>
      <c r="AT1013" s="158" t="s">
        <v>201</v>
      </c>
      <c r="AU1013" s="158" t="s">
        <v>87</v>
      </c>
      <c r="AV1013" s="13" t="s">
        <v>87</v>
      </c>
      <c r="AW1013" s="13" t="s">
        <v>33</v>
      </c>
      <c r="AX1013" s="13" t="s">
        <v>74</v>
      </c>
      <c r="AY1013" s="158" t="s">
        <v>187</v>
      </c>
    </row>
    <row r="1014" spans="2:65" s="13" customFormat="1">
      <c r="B1014" s="157"/>
      <c r="D1014" s="151" t="s">
        <v>201</v>
      </c>
      <c r="E1014" s="158" t="s">
        <v>19</v>
      </c>
      <c r="F1014" s="159" t="s">
        <v>1853</v>
      </c>
      <c r="H1014" s="160">
        <v>17</v>
      </c>
      <c r="I1014" s="161"/>
      <c r="L1014" s="157"/>
      <c r="M1014" s="162"/>
      <c r="T1014" s="163"/>
      <c r="AT1014" s="158" t="s">
        <v>201</v>
      </c>
      <c r="AU1014" s="158" t="s">
        <v>87</v>
      </c>
      <c r="AV1014" s="13" t="s">
        <v>87</v>
      </c>
      <c r="AW1014" s="13" t="s">
        <v>33</v>
      </c>
      <c r="AX1014" s="13" t="s">
        <v>74</v>
      </c>
      <c r="AY1014" s="158" t="s">
        <v>187</v>
      </c>
    </row>
    <row r="1015" spans="2:65" s="14" customFormat="1">
      <c r="B1015" s="164"/>
      <c r="D1015" s="151" t="s">
        <v>201</v>
      </c>
      <c r="E1015" s="165" t="s">
        <v>19</v>
      </c>
      <c r="F1015" s="166" t="s">
        <v>204</v>
      </c>
      <c r="H1015" s="167">
        <v>158.69999999999999</v>
      </c>
      <c r="I1015" s="168"/>
      <c r="L1015" s="164"/>
      <c r="M1015" s="169"/>
      <c r="T1015" s="170"/>
      <c r="AT1015" s="165" t="s">
        <v>201</v>
      </c>
      <c r="AU1015" s="165" t="s">
        <v>87</v>
      </c>
      <c r="AV1015" s="14" t="s">
        <v>96</v>
      </c>
      <c r="AW1015" s="14" t="s">
        <v>33</v>
      </c>
      <c r="AX1015" s="14" t="s">
        <v>74</v>
      </c>
      <c r="AY1015" s="165" t="s">
        <v>187</v>
      </c>
    </row>
    <row r="1016" spans="2:65" s="15" customFormat="1">
      <c r="B1016" s="171"/>
      <c r="D1016" s="151" t="s">
        <v>201</v>
      </c>
      <c r="E1016" s="172" t="s">
        <v>1056</v>
      </c>
      <c r="F1016" s="173" t="s">
        <v>207</v>
      </c>
      <c r="H1016" s="174">
        <v>443.2</v>
      </c>
      <c r="I1016" s="175"/>
      <c r="L1016" s="171"/>
      <c r="M1016" s="176"/>
      <c r="T1016" s="177"/>
      <c r="AT1016" s="172" t="s">
        <v>201</v>
      </c>
      <c r="AU1016" s="172" t="s">
        <v>87</v>
      </c>
      <c r="AV1016" s="15" t="s">
        <v>193</v>
      </c>
      <c r="AW1016" s="15" t="s">
        <v>33</v>
      </c>
      <c r="AX1016" s="15" t="s">
        <v>81</v>
      </c>
      <c r="AY1016" s="172" t="s">
        <v>187</v>
      </c>
    </row>
    <row r="1017" spans="2:65" s="1" customFormat="1" ht="44.25" customHeight="1">
      <c r="B1017" s="33"/>
      <c r="C1017" s="133" t="s">
        <v>1854</v>
      </c>
      <c r="D1017" s="133" t="s">
        <v>189</v>
      </c>
      <c r="E1017" s="134" t="s">
        <v>1855</v>
      </c>
      <c r="F1017" s="135" t="s">
        <v>1856</v>
      </c>
      <c r="G1017" s="136" t="s">
        <v>138</v>
      </c>
      <c r="H1017" s="137">
        <v>5.0250000000000004</v>
      </c>
      <c r="I1017" s="138"/>
      <c r="J1017" s="139">
        <f>ROUND(I1017*H1017,2)</f>
        <v>0</v>
      </c>
      <c r="K1017" s="135" t="s">
        <v>197</v>
      </c>
      <c r="L1017" s="33"/>
      <c r="M1017" s="140" t="s">
        <v>19</v>
      </c>
      <c r="N1017" s="141" t="s">
        <v>46</v>
      </c>
      <c r="P1017" s="142">
        <f>O1017*H1017</f>
        <v>0</v>
      </c>
      <c r="Q1017" s="142">
        <v>2.9399999999999999E-4</v>
      </c>
      <c r="R1017" s="142">
        <f>Q1017*H1017</f>
        <v>1.4773500000000001E-3</v>
      </c>
      <c r="S1017" s="142">
        <v>0</v>
      </c>
      <c r="T1017" s="143">
        <f>S1017*H1017</f>
        <v>0</v>
      </c>
      <c r="AR1017" s="144" t="s">
        <v>193</v>
      </c>
      <c r="AT1017" s="144" t="s">
        <v>189</v>
      </c>
      <c r="AU1017" s="144" t="s">
        <v>87</v>
      </c>
      <c r="AY1017" s="18" t="s">
        <v>187</v>
      </c>
      <c r="BE1017" s="145">
        <f>IF(N1017="základní",J1017,0)</f>
        <v>0</v>
      </c>
      <c r="BF1017" s="145">
        <f>IF(N1017="snížená",J1017,0)</f>
        <v>0</v>
      </c>
      <c r="BG1017" s="145">
        <f>IF(N1017="zákl. přenesená",J1017,0)</f>
        <v>0</v>
      </c>
      <c r="BH1017" s="145">
        <f>IF(N1017="sníž. přenesená",J1017,0)</f>
        <v>0</v>
      </c>
      <c r="BI1017" s="145">
        <f>IF(N1017="nulová",J1017,0)</f>
        <v>0</v>
      </c>
      <c r="BJ1017" s="18" t="s">
        <v>87</v>
      </c>
      <c r="BK1017" s="145">
        <f>ROUND(I1017*H1017,2)</f>
        <v>0</v>
      </c>
      <c r="BL1017" s="18" t="s">
        <v>193</v>
      </c>
      <c r="BM1017" s="144" t="s">
        <v>1857</v>
      </c>
    </row>
    <row r="1018" spans="2:65" s="1" customFormat="1">
      <c r="B1018" s="33"/>
      <c r="D1018" s="146" t="s">
        <v>199</v>
      </c>
      <c r="F1018" s="147" t="s">
        <v>1858</v>
      </c>
      <c r="I1018" s="148"/>
      <c r="L1018" s="33"/>
      <c r="M1018" s="149"/>
      <c r="T1018" s="52"/>
      <c r="AT1018" s="18" t="s">
        <v>199</v>
      </c>
      <c r="AU1018" s="18" t="s">
        <v>87</v>
      </c>
    </row>
    <row r="1019" spans="2:65" s="12" customFormat="1">
      <c r="B1019" s="150"/>
      <c r="D1019" s="151" t="s">
        <v>201</v>
      </c>
      <c r="E1019" s="152" t="s">
        <v>19</v>
      </c>
      <c r="F1019" s="153" t="s">
        <v>1090</v>
      </c>
      <c r="H1019" s="152" t="s">
        <v>19</v>
      </c>
      <c r="I1019" s="154"/>
      <c r="L1019" s="150"/>
      <c r="M1019" s="155"/>
      <c r="T1019" s="156"/>
      <c r="AT1019" s="152" t="s">
        <v>201</v>
      </c>
      <c r="AU1019" s="152" t="s">
        <v>87</v>
      </c>
      <c r="AV1019" s="12" t="s">
        <v>81</v>
      </c>
      <c r="AW1019" s="12" t="s">
        <v>33</v>
      </c>
      <c r="AX1019" s="12" t="s">
        <v>74</v>
      </c>
      <c r="AY1019" s="152" t="s">
        <v>187</v>
      </c>
    </row>
    <row r="1020" spans="2:65" s="12" customFormat="1">
      <c r="B1020" s="150"/>
      <c r="D1020" s="151" t="s">
        <v>201</v>
      </c>
      <c r="E1020" s="152" t="s">
        <v>19</v>
      </c>
      <c r="F1020" s="153" t="s">
        <v>1091</v>
      </c>
      <c r="H1020" s="152" t="s">
        <v>19</v>
      </c>
      <c r="I1020" s="154"/>
      <c r="L1020" s="150"/>
      <c r="M1020" s="155"/>
      <c r="T1020" s="156"/>
      <c r="AT1020" s="152" t="s">
        <v>201</v>
      </c>
      <c r="AU1020" s="152" t="s">
        <v>87</v>
      </c>
      <c r="AV1020" s="12" t="s">
        <v>81</v>
      </c>
      <c r="AW1020" s="12" t="s">
        <v>33</v>
      </c>
      <c r="AX1020" s="12" t="s">
        <v>74</v>
      </c>
      <c r="AY1020" s="152" t="s">
        <v>187</v>
      </c>
    </row>
    <row r="1021" spans="2:65" s="13" customFormat="1">
      <c r="B1021" s="157"/>
      <c r="D1021" s="151" t="s">
        <v>201</v>
      </c>
      <c r="E1021" s="158" t="s">
        <v>19</v>
      </c>
      <c r="F1021" s="159" t="s">
        <v>1859</v>
      </c>
      <c r="H1021" s="160">
        <v>1.2</v>
      </c>
      <c r="I1021" s="161"/>
      <c r="L1021" s="157"/>
      <c r="M1021" s="162"/>
      <c r="T1021" s="163"/>
      <c r="AT1021" s="158" t="s">
        <v>201</v>
      </c>
      <c r="AU1021" s="158" t="s">
        <v>87</v>
      </c>
      <c r="AV1021" s="13" t="s">
        <v>87</v>
      </c>
      <c r="AW1021" s="13" t="s">
        <v>33</v>
      </c>
      <c r="AX1021" s="13" t="s">
        <v>74</v>
      </c>
      <c r="AY1021" s="158" t="s">
        <v>187</v>
      </c>
    </row>
    <row r="1022" spans="2:65" s="14" customFormat="1">
      <c r="B1022" s="164"/>
      <c r="D1022" s="151" t="s">
        <v>201</v>
      </c>
      <c r="E1022" s="165" t="s">
        <v>19</v>
      </c>
      <c r="F1022" s="166" t="s">
        <v>204</v>
      </c>
      <c r="H1022" s="167">
        <v>1.2</v>
      </c>
      <c r="I1022" s="168"/>
      <c r="L1022" s="164"/>
      <c r="M1022" s="169"/>
      <c r="T1022" s="170"/>
      <c r="AT1022" s="165" t="s">
        <v>201</v>
      </c>
      <c r="AU1022" s="165" t="s">
        <v>87</v>
      </c>
      <c r="AV1022" s="14" t="s">
        <v>96</v>
      </c>
      <c r="AW1022" s="14" t="s">
        <v>33</v>
      </c>
      <c r="AX1022" s="14" t="s">
        <v>74</v>
      </c>
      <c r="AY1022" s="165" t="s">
        <v>187</v>
      </c>
    </row>
    <row r="1023" spans="2:65" s="12" customFormat="1">
      <c r="B1023" s="150"/>
      <c r="D1023" s="151" t="s">
        <v>201</v>
      </c>
      <c r="E1023" s="152" t="s">
        <v>19</v>
      </c>
      <c r="F1023" s="153" t="s">
        <v>1093</v>
      </c>
      <c r="H1023" s="152" t="s">
        <v>19</v>
      </c>
      <c r="I1023" s="154"/>
      <c r="L1023" s="150"/>
      <c r="M1023" s="155"/>
      <c r="T1023" s="156"/>
      <c r="AT1023" s="152" t="s">
        <v>201</v>
      </c>
      <c r="AU1023" s="152" t="s">
        <v>87</v>
      </c>
      <c r="AV1023" s="12" t="s">
        <v>81</v>
      </c>
      <c r="AW1023" s="12" t="s">
        <v>33</v>
      </c>
      <c r="AX1023" s="12" t="s">
        <v>74</v>
      </c>
      <c r="AY1023" s="152" t="s">
        <v>187</v>
      </c>
    </row>
    <row r="1024" spans="2:65" s="13" customFormat="1">
      <c r="B1024" s="157"/>
      <c r="D1024" s="151" t="s">
        <v>201</v>
      </c>
      <c r="E1024" s="158" t="s">
        <v>19</v>
      </c>
      <c r="F1024" s="159" t="s">
        <v>1860</v>
      </c>
      <c r="H1024" s="160">
        <v>0.52500000000000002</v>
      </c>
      <c r="I1024" s="161"/>
      <c r="L1024" s="157"/>
      <c r="M1024" s="162"/>
      <c r="T1024" s="163"/>
      <c r="AT1024" s="158" t="s">
        <v>201</v>
      </c>
      <c r="AU1024" s="158" t="s">
        <v>87</v>
      </c>
      <c r="AV1024" s="13" t="s">
        <v>87</v>
      </c>
      <c r="AW1024" s="13" t="s">
        <v>33</v>
      </c>
      <c r="AX1024" s="13" t="s">
        <v>74</v>
      </c>
      <c r="AY1024" s="158" t="s">
        <v>187</v>
      </c>
    </row>
    <row r="1025" spans="2:65" s="13" customFormat="1">
      <c r="B1025" s="157"/>
      <c r="D1025" s="151" t="s">
        <v>201</v>
      </c>
      <c r="E1025" s="158" t="s">
        <v>19</v>
      </c>
      <c r="F1025" s="159" t="s">
        <v>1861</v>
      </c>
      <c r="H1025" s="160">
        <v>0.45</v>
      </c>
      <c r="I1025" s="161"/>
      <c r="L1025" s="157"/>
      <c r="M1025" s="162"/>
      <c r="T1025" s="163"/>
      <c r="AT1025" s="158" t="s">
        <v>201</v>
      </c>
      <c r="AU1025" s="158" t="s">
        <v>87</v>
      </c>
      <c r="AV1025" s="13" t="s">
        <v>87</v>
      </c>
      <c r="AW1025" s="13" t="s">
        <v>33</v>
      </c>
      <c r="AX1025" s="13" t="s">
        <v>74</v>
      </c>
      <c r="AY1025" s="158" t="s">
        <v>187</v>
      </c>
    </row>
    <row r="1026" spans="2:65" s="13" customFormat="1">
      <c r="B1026" s="157"/>
      <c r="D1026" s="151" t="s">
        <v>201</v>
      </c>
      <c r="E1026" s="158" t="s">
        <v>19</v>
      </c>
      <c r="F1026" s="159" t="s">
        <v>1861</v>
      </c>
      <c r="H1026" s="160">
        <v>0.45</v>
      </c>
      <c r="I1026" s="161"/>
      <c r="L1026" s="157"/>
      <c r="M1026" s="162"/>
      <c r="T1026" s="163"/>
      <c r="AT1026" s="158" t="s">
        <v>201</v>
      </c>
      <c r="AU1026" s="158" t="s">
        <v>87</v>
      </c>
      <c r="AV1026" s="13" t="s">
        <v>87</v>
      </c>
      <c r="AW1026" s="13" t="s">
        <v>33</v>
      </c>
      <c r="AX1026" s="13" t="s">
        <v>74</v>
      </c>
      <c r="AY1026" s="158" t="s">
        <v>187</v>
      </c>
    </row>
    <row r="1027" spans="2:65" s="13" customFormat="1">
      <c r="B1027" s="157"/>
      <c r="D1027" s="151" t="s">
        <v>201</v>
      </c>
      <c r="E1027" s="158" t="s">
        <v>19</v>
      </c>
      <c r="F1027" s="159" t="s">
        <v>1862</v>
      </c>
      <c r="H1027" s="160">
        <v>0.6</v>
      </c>
      <c r="I1027" s="161"/>
      <c r="L1027" s="157"/>
      <c r="M1027" s="162"/>
      <c r="T1027" s="163"/>
      <c r="AT1027" s="158" t="s">
        <v>201</v>
      </c>
      <c r="AU1027" s="158" t="s">
        <v>87</v>
      </c>
      <c r="AV1027" s="13" t="s">
        <v>87</v>
      </c>
      <c r="AW1027" s="13" t="s">
        <v>33</v>
      </c>
      <c r="AX1027" s="13" t="s">
        <v>74</v>
      </c>
      <c r="AY1027" s="158" t="s">
        <v>187</v>
      </c>
    </row>
    <row r="1028" spans="2:65" s="13" customFormat="1">
      <c r="B1028" s="157"/>
      <c r="D1028" s="151" t="s">
        <v>201</v>
      </c>
      <c r="E1028" s="158" t="s">
        <v>19</v>
      </c>
      <c r="F1028" s="159" t="s">
        <v>1863</v>
      </c>
      <c r="H1028" s="160">
        <v>0.6</v>
      </c>
      <c r="I1028" s="161"/>
      <c r="L1028" s="157"/>
      <c r="M1028" s="162"/>
      <c r="T1028" s="163"/>
      <c r="AT1028" s="158" t="s">
        <v>201</v>
      </c>
      <c r="AU1028" s="158" t="s">
        <v>87</v>
      </c>
      <c r="AV1028" s="13" t="s">
        <v>87</v>
      </c>
      <c r="AW1028" s="13" t="s">
        <v>33</v>
      </c>
      <c r="AX1028" s="13" t="s">
        <v>74</v>
      </c>
      <c r="AY1028" s="158" t="s">
        <v>187</v>
      </c>
    </row>
    <row r="1029" spans="2:65" s="13" customFormat="1">
      <c r="B1029" s="157"/>
      <c r="D1029" s="151" t="s">
        <v>201</v>
      </c>
      <c r="E1029" s="158" t="s">
        <v>19</v>
      </c>
      <c r="F1029" s="159" t="s">
        <v>1864</v>
      </c>
      <c r="H1029" s="160">
        <v>0.6</v>
      </c>
      <c r="I1029" s="161"/>
      <c r="L1029" s="157"/>
      <c r="M1029" s="162"/>
      <c r="T1029" s="163"/>
      <c r="AT1029" s="158" t="s">
        <v>201</v>
      </c>
      <c r="AU1029" s="158" t="s">
        <v>87</v>
      </c>
      <c r="AV1029" s="13" t="s">
        <v>87</v>
      </c>
      <c r="AW1029" s="13" t="s">
        <v>33</v>
      </c>
      <c r="AX1029" s="13" t="s">
        <v>74</v>
      </c>
      <c r="AY1029" s="158" t="s">
        <v>187</v>
      </c>
    </row>
    <row r="1030" spans="2:65" s="13" customFormat="1">
      <c r="B1030" s="157"/>
      <c r="D1030" s="151" t="s">
        <v>201</v>
      </c>
      <c r="E1030" s="158" t="s">
        <v>19</v>
      </c>
      <c r="F1030" s="159" t="s">
        <v>1865</v>
      </c>
      <c r="H1030" s="160">
        <v>0.6</v>
      </c>
      <c r="I1030" s="161"/>
      <c r="L1030" s="157"/>
      <c r="M1030" s="162"/>
      <c r="T1030" s="163"/>
      <c r="AT1030" s="158" t="s">
        <v>201</v>
      </c>
      <c r="AU1030" s="158" t="s">
        <v>87</v>
      </c>
      <c r="AV1030" s="13" t="s">
        <v>87</v>
      </c>
      <c r="AW1030" s="13" t="s">
        <v>33</v>
      </c>
      <c r="AX1030" s="13" t="s">
        <v>74</v>
      </c>
      <c r="AY1030" s="158" t="s">
        <v>187</v>
      </c>
    </row>
    <row r="1031" spans="2:65" s="14" customFormat="1">
      <c r="B1031" s="164"/>
      <c r="D1031" s="151" t="s">
        <v>201</v>
      </c>
      <c r="E1031" s="165" t="s">
        <v>19</v>
      </c>
      <c r="F1031" s="166" t="s">
        <v>204</v>
      </c>
      <c r="H1031" s="167">
        <v>3.8250000000000002</v>
      </c>
      <c r="I1031" s="168"/>
      <c r="L1031" s="164"/>
      <c r="M1031" s="169"/>
      <c r="T1031" s="170"/>
      <c r="AT1031" s="165" t="s">
        <v>201</v>
      </c>
      <c r="AU1031" s="165" t="s">
        <v>87</v>
      </c>
      <c r="AV1031" s="14" t="s">
        <v>96</v>
      </c>
      <c r="AW1031" s="14" t="s">
        <v>33</v>
      </c>
      <c r="AX1031" s="14" t="s">
        <v>74</v>
      </c>
      <c r="AY1031" s="165" t="s">
        <v>187</v>
      </c>
    </row>
    <row r="1032" spans="2:65" s="15" customFormat="1">
      <c r="B1032" s="171"/>
      <c r="D1032" s="151" t="s">
        <v>201</v>
      </c>
      <c r="E1032" s="172" t="s">
        <v>19</v>
      </c>
      <c r="F1032" s="173" t="s">
        <v>207</v>
      </c>
      <c r="H1032" s="174">
        <v>5.0250000000000004</v>
      </c>
      <c r="I1032" s="175"/>
      <c r="L1032" s="171"/>
      <c r="M1032" s="176"/>
      <c r="T1032" s="177"/>
      <c r="AT1032" s="172" t="s">
        <v>201</v>
      </c>
      <c r="AU1032" s="172" t="s">
        <v>87</v>
      </c>
      <c r="AV1032" s="15" t="s">
        <v>193</v>
      </c>
      <c r="AW1032" s="15" t="s">
        <v>33</v>
      </c>
      <c r="AX1032" s="15" t="s">
        <v>81</v>
      </c>
      <c r="AY1032" s="172" t="s">
        <v>187</v>
      </c>
    </row>
    <row r="1033" spans="2:65" s="1" customFormat="1" ht="44.25" customHeight="1">
      <c r="B1033" s="33"/>
      <c r="C1033" s="133" t="s">
        <v>1866</v>
      </c>
      <c r="D1033" s="133" t="s">
        <v>189</v>
      </c>
      <c r="E1033" s="134" t="s">
        <v>1867</v>
      </c>
      <c r="F1033" s="135" t="s">
        <v>1868</v>
      </c>
      <c r="G1033" s="136" t="s">
        <v>138</v>
      </c>
      <c r="H1033" s="137">
        <v>2.0099999999999998</v>
      </c>
      <c r="I1033" s="138"/>
      <c r="J1033" s="139">
        <f>ROUND(I1033*H1033,2)</f>
        <v>0</v>
      </c>
      <c r="K1033" s="135" t="s">
        <v>197</v>
      </c>
      <c r="L1033" s="33"/>
      <c r="M1033" s="140" t="s">
        <v>19</v>
      </c>
      <c r="N1033" s="141" t="s">
        <v>46</v>
      </c>
      <c r="P1033" s="142">
        <f>O1033*H1033</f>
        <v>0</v>
      </c>
      <c r="Q1033" s="142">
        <v>0</v>
      </c>
      <c r="R1033" s="142">
        <f>Q1033*H1033</f>
        <v>0</v>
      </c>
      <c r="S1033" s="142">
        <v>5.8999999999999997E-2</v>
      </c>
      <c r="T1033" s="143">
        <f>S1033*H1033</f>
        <v>0.11858999999999999</v>
      </c>
      <c r="AR1033" s="144" t="s">
        <v>193</v>
      </c>
      <c r="AT1033" s="144" t="s">
        <v>189</v>
      </c>
      <c r="AU1033" s="144" t="s">
        <v>87</v>
      </c>
      <c r="AY1033" s="18" t="s">
        <v>187</v>
      </c>
      <c r="BE1033" s="145">
        <f>IF(N1033="základní",J1033,0)</f>
        <v>0</v>
      </c>
      <c r="BF1033" s="145">
        <f>IF(N1033="snížená",J1033,0)</f>
        <v>0</v>
      </c>
      <c r="BG1033" s="145">
        <f>IF(N1033="zákl. přenesená",J1033,0)</f>
        <v>0</v>
      </c>
      <c r="BH1033" s="145">
        <f>IF(N1033="sníž. přenesená",J1033,0)</f>
        <v>0</v>
      </c>
      <c r="BI1033" s="145">
        <f>IF(N1033="nulová",J1033,0)</f>
        <v>0</v>
      </c>
      <c r="BJ1033" s="18" t="s">
        <v>87</v>
      </c>
      <c r="BK1033" s="145">
        <f>ROUND(I1033*H1033,2)</f>
        <v>0</v>
      </c>
      <c r="BL1033" s="18" t="s">
        <v>193</v>
      </c>
      <c r="BM1033" s="144" t="s">
        <v>1869</v>
      </c>
    </row>
    <row r="1034" spans="2:65" s="1" customFormat="1">
      <c r="B1034" s="33"/>
      <c r="D1034" s="146" t="s">
        <v>199</v>
      </c>
      <c r="F1034" s="147" t="s">
        <v>1870</v>
      </c>
      <c r="I1034" s="148"/>
      <c r="L1034" s="33"/>
      <c r="M1034" s="149"/>
      <c r="T1034" s="52"/>
      <c r="AT1034" s="18" t="s">
        <v>199</v>
      </c>
      <c r="AU1034" s="18" t="s">
        <v>87</v>
      </c>
    </row>
    <row r="1035" spans="2:65" s="13" customFormat="1">
      <c r="B1035" s="157"/>
      <c r="D1035" s="151" t="s">
        <v>201</v>
      </c>
      <c r="E1035" s="158" t="s">
        <v>19</v>
      </c>
      <c r="F1035" s="159" t="s">
        <v>1871</v>
      </c>
      <c r="H1035" s="160">
        <v>2.0099999999999998</v>
      </c>
      <c r="I1035" s="161"/>
      <c r="L1035" s="157"/>
      <c r="M1035" s="162"/>
      <c r="T1035" s="163"/>
      <c r="AT1035" s="158" t="s">
        <v>201</v>
      </c>
      <c r="AU1035" s="158" t="s">
        <v>87</v>
      </c>
      <c r="AV1035" s="13" t="s">
        <v>87</v>
      </c>
      <c r="AW1035" s="13" t="s">
        <v>33</v>
      </c>
      <c r="AX1035" s="13" t="s">
        <v>74</v>
      </c>
      <c r="AY1035" s="158" t="s">
        <v>187</v>
      </c>
    </row>
    <row r="1036" spans="2:65" s="15" customFormat="1">
      <c r="B1036" s="171"/>
      <c r="D1036" s="151" t="s">
        <v>201</v>
      </c>
      <c r="E1036" s="172" t="s">
        <v>19</v>
      </c>
      <c r="F1036" s="173" t="s">
        <v>207</v>
      </c>
      <c r="H1036" s="174">
        <v>2.0099999999999998</v>
      </c>
      <c r="I1036" s="175"/>
      <c r="L1036" s="171"/>
      <c r="M1036" s="176"/>
      <c r="T1036" s="177"/>
      <c r="AT1036" s="172" t="s">
        <v>201</v>
      </c>
      <c r="AU1036" s="172" t="s">
        <v>87</v>
      </c>
      <c r="AV1036" s="15" t="s">
        <v>193</v>
      </c>
      <c r="AW1036" s="15" t="s">
        <v>33</v>
      </c>
      <c r="AX1036" s="15" t="s">
        <v>81</v>
      </c>
      <c r="AY1036" s="172" t="s">
        <v>187</v>
      </c>
    </row>
    <row r="1037" spans="2:65" s="1" customFormat="1" ht="55.5" customHeight="1">
      <c r="B1037" s="33"/>
      <c r="C1037" s="133" t="s">
        <v>1872</v>
      </c>
      <c r="D1037" s="133" t="s">
        <v>189</v>
      </c>
      <c r="E1037" s="134" t="s">
        <v>444</v>
      </c>
      <c r="F1037" s="135" t="s">
        <v>445</v>
      </c>
      <c r="G1037" s="136" t="s">
        <v>142</v>
      </c>
      <c r="H1037" s="137">
        <v>0.67</v>
      </c>
      <c r="I1037" s="138"/>
      <c r="J1037" s="139">
        <f>ROUND(I1037*H1037,2)</f>
        <v>0</v>
      </c>
      <c r="K1037" s="135" t="s">
        <v>197</v>
      </c>
      <c r="L1037" s="33"/>
      <c r="M1037" s="140" t="s">
        <v>19</v>
      </c>
      <c r="N1037" s="141" t="s">
        <v>46</v>
      </c>
      <c r="P1037" s="142">
        <f>O1037*H1037</f>
        <v>0</v>
      </c>
      <c r="Q1037" s="142">
        <v>0</v>
      </c>
      <c r="R1037" s="142">
        <f>Q1037*H1037</f>
        <v>0</v>
      </c>
      <c r="S1037" s="142">
        <v>1.8</v>
      </c>
      <c r="T1037" s="143">
        <f>S1037*H1037</f>
        <v>1.2060000000000002</v>
      </c>
      <c r="AR1037" s="144" t="s">
        <v>193</v>
      </c>
      <c r="AT1037" s="144" t="s">
        <v>189</v>
      </c>
      <c r="AU1037" s="144" t="s">
        <v>87</v>
      </c>
      <c r="AY1037" s="18" t="s">
        <v>187</v>
      </c>
      <c r="BE1037" s="145">
        <f>IF(N1037="základní",J1037,0)</f>
        <v>0</v>
      </c>
      <c r="BF1037" s="145">
        <f>IF(N1037="snížená",J1037,0)</f>
        <v>0</v>
      </c>
      <c r="BG1037" s="145">
        <f>IF(N1037="zákl. přenesená",J1037,0)</f>
        <v>0</v>
      </c>
      <c r="BH1037" s="145">
        <f>IF(N1037="sníž. přenesená",J1037,0)</f>
        <v>0</v>
      </c>
      <c r="BI1037" s="145">
        <f>IF(N1037="nulová",J1037,0)</f>
        <v>0</v>
      </c>
      <c r="BJ1037" s="18" t="s">
        <v>87</v>
      </c>
      <c r="BK1037" s="145">
        <f>ROUND(I1037*H1037,2)</f>
        <v>0</v>
      </c>
      <c r="BL1037" s="18" t="s">
        <v>193</v>
      </c>
      <c r="BM1037" s="144" t="s">
        <v>1873</v>
      </c>
    </row>
    <row r="1038" spans="2:65" s="1" customFormat="1">
      <c r="B1038" s="33"/>
      <c r="D1038" s="146" t="s">
        <v>199</v>
      </c>
      <c r="F1038" s="147" t="s">
        <v>447</v>
      </c>
      <c r="I1038" s="148"/>
      <c r="L1038" s="33"/>
      <c r="M1038" s="149"/>
      <c r="T1038" s="52"/>
      <c r="AT1038" s="18" t="s">
        <v>199</v>
      </c>
      <c r="AU1038" s="18" t="s">
        <v>87</v>
      </c>
    </row>
    <row r="1039" spans="2:65" s="12" customFormat="1">
      <c r="B1039" s="150"/>
      <c r="D1039" s="151" t="s">
        <v>201</v>
      </c>
      <c r="E1039" s="152" t="s">
        <v>19</v>
      </c>
      <c r="F1039" s="153" t="s">
        <v>1310</v>
      </c>
      <c r="H1039" s="152" t="s">
        <v>19</v>
      </c>
      <c r="I1039" s="154"/>
      <c r="L1039" s="150"/>
      <c r="M1039" s="155"/>
      <c r="T1039" s="156"/>
      <c r="AT1039" s="152" t="s">
        <v>201</v>
      </c>
      <c r="AU1039" s="152" t="s">
        <v>87</v>
      </c>
      <c r="AV1039" s="12" t="s">
        <v>81</v>
      </c>
      <c r="AW1039" s="12" t="s">
        <v>33</v>
      </c>
      <c r="AX1039" s="12" t="s">
        <v>74</v>
      </c>
      <c r="AY1039" s="152" t="s">
        <v>187</v>
      </c>
    </row>
    <row r="1040" spans="2:65" s="13" customFormat="1">
      <c r="B1040" s="157"/>
      <c r="D1040" s="151" t="s">
        <v>201</v>
      </c>
      <c r="E1040" s="158" t="s">
        <v>19</v>
      </c>
      <c r="F1040" s="159" t="s">
        <v>1874</v>
      </c>
      <c r="H1040" s="160">
        <v>0.67</v>
      </c>
      <c r="I1040" s="161"/>
      <c r="L1040" s="157"/>
      <c r="M1040" s="162"/>
      <c r="T1040" s="163"/>
      <c r="AT1040" s="158" t="s">
        <v>201</v>
      </c>
      <c r="AU1040" s="158" t="s">
        <v>87</v>
      </c>
      <c r="AV1040" s="13" t="s">
        <v>87</v>
      </c>
      <c r="AW1040" s="13" t="s">
        <v>33</v>
      </c>
      <c r="AX1040" s="13" t="s">
        <v>74</v>
      </c>
      <c r="AY1040" s="158" t="s">
        <v>187</v>
      </c>
    </row>
    <row r="1041" spans="2:65" s="15" customFormat="1">
      <c r="B1041" s="171"/>
      <c r="D1041" s="151" t="s">
        <v>201</v>
      </c>
      <c r="E1041" s="172" t="s">
        <v>19</v>
      </c>
      <c r="F1041" s="173" t="s">
        <v>207</v>
      </c>
      <c r="H1041" s="174">
        <v>0.67</v>
      </c>
      <c r="I1041" s="175"/>
      <c r="L1041" s="171"/>
      <c r="M1041" s="176"/>
      <c r="T1041" s="177"/>
      <c r="AT1041" s="172" t="s">
        <v>201</v>
      </c>
      <c r="AU1041" s="172" t="s">
        <v>87</v>
      </c>
      <c r="AV1041" s="15" t="s">
        <v>193</v>
      </c>
      <c r="AW1041" s="15" t="s">
        <v>33</v>
      </c>
      <c r="AX1041" s="15" t="s">
        <v>81</v>
      </c>
      <c r="AY1041" s="172" t="s">
        <v>187</v>
      </c>
    </row>
    <row r="1042" spans="2:65" s="1" customFormat="1" ht="37.950000000000003" customHeight="1">
      <c r="B1042" s="33"/>
      <c r="C1042" s="133" t="s">
        <v>1875</v>
      </c>
      <c r="D1042" s="133" t="s">
        <v>189</v>
      </c>
      <c r="E1042" s="134" t="s">
        <v>1876</v>
      </c>
      <c r="F1042" s="135" t="s">
        <v>1877</v>
      </c>
      <c r="G1042" s="136" t="s">
        <v>248</v>
      </c>
      <c r="H1042" s="137">
        <v>18</v>
      </c>
      <c r="I1042" s="138"/>
      <c r="J1042" s="139">
        <f>ROUND(I1042*H1042,2)</f>
        <v>0</v>
      </c>
      <c r="K1042" s="135" t="s">
        <v>197</v>
      </c>
      <c r="L1042" s="33"/>
      <c r="M1042" s="140" t="s">
        <v>19</v>
      </c>
      <c r="N1042" s="141" t="s">
        <v>46</v>
      </c>
      <c r="P1042" s="142">
        <f>O1042*H1042</f>
        <v>0</v>
      </c>
      <c r="Q1042" s="142">
        <v>0</v>
      </c>
      <c r="R1042" s="142">
        <f>Q1042*H1042</f>
        <v>0</v>
      </c>
      <c r="S1042" s="142">
        <v>1.4999999999999999E-2</v>
      </c>
      <c r="T1042" s="143">
        <f>S1042*H1042</f>
        <v>0.27</v>
      </c>
      <c r="AR1042" s="144" t="s">
        <v>193</v>
      </c>
      <c r="AT1042" s="144" t="s">
        <v>189</v>
      </c>
      <c r="AU1042" s="144" t="s">
        <v>87</v>
      </c>
      <c r="AY1042" s="18" t="s">
        <v>187</v>
      </c>
      <c r="BE1042" s="145">
        <f>IF(N1042="základní",J1042,0)</f>
        <v>0</v>
      </c>
      <c r="BF1042" s="145">
        <f>IF(N1042="snížená",J1042,0)</f>
        <v>0</v>
      </c>
      <c r="BG1042" s="145">
        <f>IF(N1042="zákl. přenesená",J1042,0)</f>
        <v>0</v>
      </c>
      <c r="BH1042" s="145">
        <f>IF(N1042="sníž. přenesená",J1042,0)</f>
        <v>0</v>
      </c>
      <c r="BI1042" s="145">
        <f>IF(N1042="nulová",J1042,0)</f>
        <v>0</v>
      </c>
      <c r="BJ1042" s="18" t="s">
        <v>87</v>
      </c>
      <c r="BK1042" s="145">
        <f>ROUND(I1042*H1042,2)</f>
        <v>0</v>
      </c>
      <c r="BL1042" s="18" t="s">
        <v>193</v>
      </c>
      <c r="BM1042" s="144" t="s">
        <v>1878</v>
      </c>
    </row>
    <row r="1043" spans="2:65" s="1" customFormat="1">
      <c r="B1043" s="33"/>
      <c r="D1043" s="146" t="s">
        <v>199</v>
      </c>
      <c r="F1043" s="147" t="s">
        <v>1879</v>
      </c>
      <c r="I1043" s="148"/>
      <c r="L1043" s="33"/>
      <c r="M1043" s="149"/>
      <c r="T1043" s="52"/>
      <c r="AT1043" s="18" t="s">
        <v>199</v>
      </c>
      <c r="AU1043" s="18" t="s">
        <v>87</v>
      </c>
    </row>
    <row r="1044" spans="2:65" s="12" customFormat="1">
      <c r="B1044" s="150"/>
      <c r="D1044" s="151" t="s">
        <v>201</v>
      </c>
      <c r="E1044" s="152" t="s">
        <v>19</v>
      </c>
      <c r="F1044" s="153" t="s">
        <v>1218</v>
      </c>
      <c r="H1044" s="152" t="s">
        <v>19</v>
      </c>
      <c r="I1044" s="154"/>
      <c r="L1044" s="150"/>
      <c r="M1044" s="155"/>
      <c r="T1044" s="156"/>
      <c r="AT1044" s="152" t="s">
        <v>201</v>
      </c>
      <c r="AU1044" s="152" t="s">
        <v>87</v>
      </c>
      <c r="AV1044" s="12" t="s">
        <v>81</v>
      </c>
      <c r="AW1044" s="12" t="s">
        <v>33</v>
      </c>
      <c r="AX1044" s="12" t="s">
        <v>74</v>
      </c>
      <c r="AY1044" s="152" t="s">
        <v>187</v>
      </c>
    </row>
    <row r="1045" spans="2:65" s="12" customFormat="1">
      <c r="B1045" s="150"/>
      <c r="D1045" s="151" t="s">
        <v>201</v>
      </c>
      <c r="E1045" s="152" t="s">
        <v>19</v>
      </c>
      <c r="F1045" s="153" t="s">
        <v>1219</v>
      </c>
      <c r="H1045" s="152" t="s">
        <v>19</v>
      </c>
      <c r="I1045" s="154"/>
      <c r="L1045" s="150"/>
      <c r="M1045" s="155"/>
      <c r="T1045" s="156"/>
      <c r="AT1045" s="152" t="s">
        <v>201</v>
      </c>
      <c r="AU1045" s="152" t="s">
        <v>87</v>
      </c>
      <c r="AV1045" s="12" t="s">
        <v>81</v>
      </c>
      <c r="AW1045" s="12" t="s">
        <v>33</v>
      </c>
      <c r="AX1045" s="12" t="s">
        <v>74</v>
      </c>
      <c r="AY1045" s="152" t="s">
        <v>187</v>
      </c>
    </row>
    <row r="1046" spans="2:65" s="13" customFormat="1">
      <c r="B1046" s="157"/>
      <c r="D1046" s="151" t="s">
        <v>201</v>
      </c>
      <c r="E1046" s="158" t="s">
        <v>19</v>
      </c>
      <c r="F1046" s="159" t="s">
        <v>1220</v>
      </c>
      <c r="H1046" s="160">
        <v>18</v>
      </c>
      <c r="I1046" s="161"/>
      <c r="L1046" s="157"/>
      <c r="M1046" s="162"/>
      <c r="T1046" s="163"/>
      <c r="AT1046" s="158" t="s">
        <v>201</v>
      </c>
      <c r="AU1046" s="158" t="s">
        <v>87</v>
      </c>
      <c r="AV1046" s="13" t="s">
        <v>87</v>
      </c>
      <c r="AW1046" s="13" t="s">
        <v>33</v>
      </c>
      <c r="AX1046" s="13" t="s">
        <v>74</v>
      </c>
      <c r="AY1046" s="158" t="s">
        <v>187</v>
      </c>
    </row>
    <row r="1047" spans="2:65" s="15" customFormat="1">
      <c r="B1047" s="171"/>
      <c r="D1047" s="151" t="s">
        <v>201</v>
      </c>
      <c r="E1047" s="172" t="s">
        <v>19</v>
      </c>
      <c r="F1047" s="173" t="s">
        <v>207</v>
      </c>
      <c r="H1047" s="174">
        <v>18</v>
      </c>
      <c r="I1047" s="175"/>
      <c r="L1047" s="171"/>
      <c r="M1047" s="176"/>
      <c r="T1047" s="177"/>
      <c r="AT1047" s="172" t="s">
        <v>201</v>
      </c>
      <c r="AU1047" s="172" t="s">
        <v>87</v>
      </c>
      <c r="AV1047" s="15" t="s">
        <v>193</v>
      </c>
      <c r="AW1047" s="15" t="s">
        <v>33</v>
      </c>
      <c r="AX1047" s="15" t="s">
        <v>81</v>
      </c>
      <c r="AY1047" s="172" t="s">
        <v>187</v>
      </c>
    </row>
    <row r="1048" spans="2:65" s="1" customFormat="1" ht="37.950000000000003" customHeight="1">
      <c r="B1048" s="33"/>
      <c r="C1048" s="133" t="s">
        <v>1880</v>
      </c>
      <c r="D1048" s="133" t="s">
        <v>189</v>
      </c>
      <c r="E1048" s="134" t="s">
        <v>1881</v>
      </c>
      <c r="F1048" s="135" t="s">
        <v>1882</v>
      </c>
      <c r="G1048" s="136" t="s">
        <v>248</v>
      </c>
      <c r="H1048" s="137">
        <v>22</v>
      </c>
      <c r="I1048" s="138"/>
      <c r="J1048" s="139">
        <f>ROUND(I1048*H1048,2)</f>
        <v>0</v>
      </c>
      <c r="K1048" s="135" t="s">
        <v>197</v>
      </c>
      <c r="L1048" s="33"/>
      <c r="M1048" s="140" t="s">
        <v>19</v>
      </c>
      <c r="N1048" s="141" t="s">
        <v>46</v>
      </c>
      <c r="P1048" s="142">
        <f>O1048*H1048</f>
        <v>0</v>
      </c>
      <c r="Q1048" s="142">
        <v>0</v>
      </c>
      <c r="R1048" s="142">
        <f>Q1048*H1048</f>
        <v>0</v>
      </c>
      <c r="S1048" s="142">
        <v>3.1E-2</v>
      </c>
      <c r="T1048" s="143">
        <f>S1048*H1048</f>
        <v>0.68199999999999994</v>
      </c>
      <c r="AR1048" s="144" t="s">
        <v>193</v>
      </c>
      <c r="AT1048" s="144" t="s">
        <v>189</v>
      </c>
      <c r="AU1048" s="144" t="s">
        <v>87</v>
      </c>
      <c r="AY1048" s="18" t="s">
        <v>187</v>
      </c>
      <c r="BE1048" s="145">
        <f>IF(N1048="základní",J1048,0)</f>
        <v>0</v>
      </c>
      <c r="BF1048" s="145">
        <f>IF(N1048="snížená",J1048,0)</f>
        <v>0</v>
      </c>
      <c r="BG1048" s="145">
        <f>IF(N1048="zákl. přenesená",J1048,0)</f>
        <v>0</v>
      </c>
      <c r="BH1048" s="145">
        <f>IF(N1048="sníž. přenesená",J1048,0)</f>
        <v>0</v>
      </c>
      <c r="BI1048" s="145">
        <f>IF(N1048="nulová",J1048,0)</f>
        <v>0</v>
      </c>
      <c r="BJ1048" s="18" t="s">
        <v>87</v>
      </c>
      <c r="BK1048" s="145">
        <f>ROUND(I1048*H1048,2)</f>
        <v>0</v>
      </c>
      <c r="BL1048" s="18" t="s">
        <v>193</v>
      </c>
      <c r="BM1048" s="144" t="s">
        <v>1883</v>
      </c>
    </row>
    <row r="1049" spans="2:65" s="1" customFormat="1">
      <c r="B1049" s="33"/>
      <c r="D1049" s="146" t="s">
        <v>199</v>
      </c>
      <c r="F1049" s="147" t="s">
        <v>1884</v>
      </c>
      <c r="I1049" s="148"/>
      <c r="L1049" s="33"/>
      <c r="M1049" s="149"/>
      <c r="T1049" s="52"/>
      <c r="AT1049" s="18" t="s">
        <v>199</v>
      </c>
      <c r="AU1049" s="18" t="s">
        <v>87</v>
      </c>
    </row>
    <row r="1050" spans="2:65" s="12" customFormat="1">
      <c r="B1050" s="150"/>
      <c r="D1050" s="151" t="s">
        <v>201</v>
      </c>
      <c r="E1050" s="152" t="s">
        <v>19</v>
      </c>
      <c r="F1050" s="153" t="s">
        <v>1218</v>
      </c>
      <c r="H1050" s="152" t="s">
        <v>19</v>
      </c>
      <c r="I1050" s="154"/>
      <c r="L1050" s="150"/>
      <c r="M1050" s="155"/>
      <c r="T1050" s="156"/>
      <c r="AT1050" s="152" t="s">
        <v>201</v>
      </c>
      <c r="AU1050" s="152" t="s">
        <v>87</v>
      </c>
      <c r="AV1050" s="12" t="s">
        <v>81</v>
      </c>
      <c r="AW1050" s="12" t="s">
        <v>33</v>
      </c>
      <c r="AX1050" s="12" t="s">
        <v>74</v>
      </c>
      <c r="AY1050" s="152" t="s">
        <v>187</v>
      </c>
    </row>
    <row r="1051" spans="2:65" s="12" customFormat="1">
      <c r="B1051" s="150"/>
      <c r="D1051" s="151" t="s">
        <v>201</v>
      </c>
      <c r="E1051" s="152" t="s">
        <v>19</v>
      </c>
      <c r="F1051" s="153" t="s">
        <v>1219</v>
      </c>
      <c r="H1051" s="152" t="s">
        <v>19</v>
      </c>
      <c r="I1051" s="154"/>
      <c r="L1051" s="150"/>
      <c r="M1051" s="155"/>
      <c r="T1051" s="156"/>
      <c r="AT1051" s="152" t="s">
        <v>201</v>
      </c>
      <c r="AU1051" s="152" t="s">
        <v>87</v>
      </c>
      <c r="AV1051" s="12" t="s">
        <v>81</v>
      </c>
      <c r="AW1051" s="12" t="s">
        <v>33</v>
      </c>
      <c r="AX1051" s="12" t="s">
        <v>74</v>
      </c>
      <c r="AY1051" s="152" t="s">
        <v>187</v>
      </c>
    </row>
    <row r="1052" spans="2:65" s="13" customFormat="1">
      <c r="B1052" s="157"/>
      <c r="D1052" s="151" t="s">
        <v>201</v>
      </c>
      <c r="E1052" s="158" t="s">
        <v>19</v>
      </c>
      <c r="F1052" s="159" t="s">
        <v>1221</v>
      </c>
      <c r="H1052" s="160">
        <v>22</v>
      </c>
      <c r="I1052" s="161"/>
      <c r="L1052" s="157"/>
      <c r="M1052" s="162"/>
      <c r="T1052" s="163"/>
      <c r="AT1052" s="158" t="s">
        <v>201</v>
      </c>
      <c r="AU1052" s="158" t="s">
        <v>87</v>
      </c>
      <c r="AV1052" s="13" t="s">
        <v>87</v>
      </c>
      <c r="AW1052" s="13" t="s">
        <v>33</v>
      </c>
      <c r="AX1052" s="13" t="s">
        <v>74</v>
      </c>
      <c r="AY1052" s="158" t="s">
        <v>187</v>
      </c>
    </row>
    <row r="1053" spans="2:65" s="15" customFormat="1">
      <c r="B1053" s="171"/>
      <c r="D1053" s="151" t="s">
        <v>201</v>
      </c>
      <c r="E1053" s="172" t="s">
        <v>19</v>
      </c>
      <c r="F1053" s="173" t="s">
        <v>207</v>
      </c>
      <c r="H1053" s="174">
        <v>22</v>
      </c>
      <c r="I1053" s="175"/>
      <c r="L1053" s="171"/>
      <c r="M1053" s="176"/>
      <c r="T1053" s="177"/>
      <c r="AT1053" s="172" t="s">
        <v>201</v>
      </c>
      <c r="AU1053" s="172" t="s">
        <v>87</v>
      </c>
      <c r="AV1053" s="15" t="s">
        <v>193</v>
      </c>
      <c r="AW1053" s="15" t="s">
        <v>33</v>
      </c>
      <c r="AX1053" s="15" t="s">
        <v>81</v>
      </c>
      <c r="AY1053" s="172" t="s">
        <v>187</v>
      </c>
    </row>
    <row r="1054" spans="2:65" s="1" customFormat="1" ht="37.950000000000003" customHeight="1">
      <c r="B1054" s="33"/>
      <c r="C1054" s="133" t="s">
        <v>1885</v>
      </c>
      <c r="D1054" s="133" t="s">
        <v>189</v>
      </c>
      <c r="E1054" s="134" t="s">
        <v>1886</v>
      </c>
      <c r="F1054" s="135" t="s">
        <v>1887</v>
      </c>
      <c r="G1054" s="136" t="s">
        <v>384</v>
      </c>
      <c r="H1054" s="137">
        <v>21.605</v>
      </c>
      <c r="I1054" s="138"/>
      <c r="J1054" s="139">
        <f>ROUND(I1054*H1054,2)</f>
        <v>0</v>
      </c>
      <c r="K1054" s="135" t="s">
        <v>197</v>
      </c>
      <c r="L1054" s="33"/>
      <c r="M1054" s="140" t="s">
        <v>19</v>
      </c>
      <c r="N1054" s="141" t="s">
        <v>46</v>
      </c>
      <c r="P1054" s="142">
        <f>O1054*H1054</f>
        <v>0</v>
      </c>
      <c r="Q1054" s="142">
        <v>0</v>
      </c>
      <c r="R1054" s="142">
        <f>Q1054*H1054</f>
        <v>0</v>
      </c>
      <c r="S1054" s="142">
        <v>8.1000000000000003E-2</v>
      </c>
      <c r="T1054" s="143">
        <f>S1054*H1054</f>
        <v>1.750005</v>
      </c>
      <c r="AR1054" s="144" t="s">
        <v>193</v>
      </c>
      <c r="AT1054" s="144" t="s">
        <v>189</v>
      </c>
      <c r="AU1054" s="144" t="s">
        <v>87</v>
      </c>
      <c r="AY1054" s="18" t="s">
        <v>187</v>
      </c>
      <c r="BE1054" s="145">
        <f>IF(N1054="základní",J1054,0)</f>
        <v>0</v>
      </c>
      <c r="BF1054" s="145">
        <f>IF(N1054="snížená",J1054,0)</f>
        <v>0</v>
      </c>
      <c r="BG1054" s="145">
        <f>IF(N1054="zákl. přenesená",J1054,0)</f>
        <v>0</v>
      </c>
      <c r="BH1054" s="145">
        <f>IF(N1054="sníž. přenesená",J1054,0)</f>
        <v>0</v>
      </c>
      <c r="BI1054" s="145">
        <f>IF(N1054="nulová",J1054,0)</f>
        <v>0</v>
      </c>
      <c r="BJ1054" s="18" t="s">
        <v>87</v>
      </c>
      <c r="BK1054" s="145">
        <f>ROUND(I1054*H1054,2)</f>
        <v>0</v>
      </c>
      <c r="BL1054" s="18" t="s">
        <v>193</v>
      </c>
      <c r="BM1054" s="144" t="s">
        <v>1888</v>
      </c>
    </row>
    <row r="1055" spans="2:65" s="1" customFormat="1">
      <c r="B1055" s="33"/>
      <c r="D1055" s="146" t="s">
        <v>199</v>
      </c>
      <c r="F1055" s="147" t="s">
        <v>1889</v>
      </c>
      <c r="I1055" s="148"/>
      <c r="L1055" s="33"/>
      <c r="M1055" s="149"/>
      <c r="T1055" s="52"/>
      <c r="AT1055" s="18" t="s">
        <v>199</v>
      </c>
      <c r="AU1055" s="18" t="s">
        <v>87</v>
      </c>
    </row>
    <row r="1056" spans="2:65" s="12" customFormat="1">
      <c r="B1056" s="150"/>
      <c r="D1056" s="151" t="s">
        <v>201</v>
      </c>
      <c r="E1056" s="152" t="s">
        <v>19</v>
      </c>
      <c r="F1056" s="153" t="s">
        <v>1218</v>
      </c>
      <c r="H1056" s="152" t="s">
        <v>19</v>
      </c>
      <c r="I1056" s="154"/>
      <c r="L1056" s="150"/>
      <c r="M1056" s="155"/>
      <c r="T1056" s="156"/>
      <c r="AT1056" s="152" t="s">
        <v>201</v>
      </c>
      <c r="AU1056" s="152" t="s">
        <v>87</v>
      </c>
      <c r="AV1056" s="12" t="s">
        <v>81</v>
      </c>
      <c r="AW1056" s="12" t="s">
        <v>33</v>
      </c>
      <c r="AX1056" s="12" t="s">
        <v>74</v>
      </c>
      <c r="AY1056" s="152" t="s">
        <v>187</v>
      </c>
    </row>
    <row r="1057" spans="2:65" s="12" customFormat="1">
      <c r="B1057" s="150"/>
      <c r="D1057" s="151" t="s">
        <v>201</v>
      </c>
      <c r="E1057" s="152" t="s">
        <v>19</v>
      </c>
      <c r="F1057" s="153" t="s">
        <v>1352</v>
      </c>
      <c r="H1057" s="152" t="s">
        <v>19</v>
      </c>
      <c r="I1057" s="154"/>
      <c r="L1057" s="150"/>
      <c r="M1057" s="155"/>
      <c r="T1057" s="156"/>
      <c r="AT1057" s="152" t="s">
        <v>201</v>
      </c>
      <c r="AU1057" s="152" t="s">
        <v>87</v>
      </c>
      <c r="AV1057" s="12" t="s">
        <v>81</v>
      </c>
      <c r="AW1057" s="12" t="s">
        <v>33</v>
      </c>
      <c r="AX1057" s="12" t="s">
        <v>74</v>
      </c>
      <c r="AY1057" s="152" t="s">
        <v>187</v>
      </c>
    </row>
    <row r="1058" spans="2:65" s="13" customFormat="1">
      <c r="B1058" s="157"/>
      <c r="D1058" s="151" t="s">
        <v>201</v>
      </c>
      <c r="E1058" s="158" t="s">
        <v>19</v>
      </c>
      <c r="F1058" s="159" t="s">
        <v>1890</v>
      </c>
      <c r="H1058" s="160">
        <v>10.565</v>
      </c>
      <c r="I1058" s="161"/>
      <c r="L1058" s="157"/>
      <c r="M1058" s="162"/>
      <c r="T1058" s="163"/>
      <c r="AT1058" s="158" t="s">
        <v>201</v>
      </c>
      <c r="AU1058" s="158" t="s">
        <v>87</v>
      </c>
      <c r="AV1058" s="13" t="s">
        <v>87</v>
      </c>
      <c r="AW1058" s="13" t="s">
        <v>33</v>
      </c>
      <c r="AX1058" s="13" t="s">
        <v>74</v>
      </c>
      <c r="AY1058" s="158" t="s">
        <v>187</v>
      </c>
    </row>
    <row r="1059" spans="2:65" s="14" customFormat="1">
      <c r="B1059" s="164"/>
      <c r="D1059" s="151" t="s">
        <v>201</v>
      </c>
      <c r="E1059" s="165" t="s">
        <v>19</v>
      </c>
      <c r="F1059" s="166" t="s">
        <v>204</v>
      </c>
      <c r="H1059" s="167">
        <v>10.565</v>
      </c>
      <c r="I1059" s="168"/>
      <c r="L1059" s="164"/>
      <c r="M1059" s="169"/>
      <c r="T1059" s="170"/>
      <c r="AT1059" s="165" t="s">
        <v>201</v>
      </c>
      <c r="AU1059" s="165" t="s">
        <v>87</v>
      </c>
      <c r="AV1059" s="14" t="s">
        <v>96</v>
      </c>
      <c r="AW1059" s="14" t="s">
        <v>33</v>
      </c>
      <c r="AX1059" s="14" t="s">
        <v>74</v>
      </c>
      <c r="AY1059" s="165" t="s">
        <v>187</v>
      </c>
    </row>
    <row r="1060" spans="2:65" s="12" customFormat="1">
      <c r="B1060" s="150"/>
      <c r="D1060" s="151" t="s">
        <v>201</v>
      </c>
      <c r="E1060" s="152" t="s">
        <v>19</v>
      </c>
      <c r="F1060" s="153" t="s">
        <v>1219</v>
      </c>
      <c r="H1060" s="152" t="s">
        <v>19</v>
      </c>
      <c r="I1060" s="154"/>
      <c r="L1060" s="150"/>
      <c r="M1060" s="155"/>
      <c r="T1060" s="156"/>
      <c r="AT1060" s="152" t="s">
        <v>201</v>
      </c>
      <c r="AU1060" s="152" t="s">
        <v>87</v>
      </c>
      <c r="AV1060" s="12" t="s">
        <v>81</v>
      </c>
      <c r="AW1060" s="12" t="s">
        <v>33</v>
      </c>
      <c r="AX1060" s="12" t="s">
        <v>74</v>
      </c>
      <c r="AY1060" s="152" t="s">
        <v>187</v>
      </c>
    </row>
    <row r="1061" spans="2:65" s="13" customFormat="1">
      <c r="B1061" s="157"/>
      <c r="D1061" s="151" t="s">
        <v>201</v>
      </c>
      <c r="E1061" s="158" t="s">
        <v>19</v>
      </c>
      <c r="F1061" s="159" t="s">
        <v>1891</v>
      </c>
      <c r="H1061" s="160">
        <v>11.04</v>
      </c>
      <c r="I1061" s="161"/>
      <c r="L1061" s="157"/>
      <c r="M1061" s="162"/>
      <c r="T1061" s="163"/>
      <c r="AT1061" s="158" t="s">
        <v>201</v>
      </c>
      <c r="AU1061" s="158" t="s">
        <v>87</v>
      </c>
      <c r="AV1061" s="13" t="s">
        <v>87</v>
      </c>
      <c r="AW1061" s="13" t="s">
        <v>33</v>
      </c>
      <c r="AX1061" s="13" t="s">
        <v>74</v>
      </c>
      <c r="AY1061" s="158" t="s">
        <v>187</v>
      </c>
    </row>
    <row r="1062" spans="2:65" s="14" customFormat="1">
      <c r="B1062" s="164"/>
      <c r="D1062" s="151" t="s">
        <v>201</v>
      </c>
      <c r="E1062" s="165" t="s">
        <v>19</v>
      </c>
      <c r="F1062" s="166" t="s">
        <v>204</v>
      </c>
      <c r="H1062" s="167">
        <v>11.04</v>
      </c>
      <c r="I1062" s="168"/>
      <c r="L1062" s="164"/>
      <c r="M1062" s="169"/>
      <c r="T1062" s="170"/>
      <c r="AT1062" s="165" t="s">
        <v>201</v>
      </c>
      <c r="AU1062" s="165" t="s">
        <v>87</v>
      </c>
      <c r="AV1062" s="14" t="s">
        <v>96</v>
      </c>
      <c r="AW1062" s="14" t="s">
        <v>33</v>
      </c>
      <c r="AX1062" s="14" t="s">
        <v>74</v>
      </c>
      <c r="AY1062" s="165" t="s">
        <v>187</v>
      </c>
    </row>
    <row r="1063" spans="2:65" s="15" customFormat="1">
      <c r="B1063" s="171"/>
      <c r="D1063" s="151" t="s">
        <v>201</v>
      </c>
      <c r="E1063" s="172" t="s">
        <v>19</v>
      </c>
      <c r="F1063" s="173" t="s">
        <v>207</v>
      </c>
      <c r="H1063" s="174">
        <v>21.605</v>
      </c>
      <c r="I1063" s="175"/>
      <c r="L1063" s="171"/>
      <c r="M1063" s="176"/>
      <c r="T1063" s="177"/>
      <c r="AT1063" s="172" t="s">
        <v>201</v>
      </c>
      <c r="AU1063" s="172" t="s">
        <v>87</v>
      </c>
      <c r="AV1063" s="15" t="s">
        <v>193</v>
      </c>
      <c r="AW1063" s="15" t="s">
        <v>33</v>
      </c>
      <c r="AX1063" s="15" t="s">
        <v>81</v>
      </c>
      <c r="AY1063" s="172" t="s">
        <v>187</v>
      </c>
    </row>
    <row r="1064" spans="2:65" s="1" customFormat="1" ht="44.25" customHeight="1">
      <c r="B1064" s="33"/>
      <c r="C1064" s="133" t="s">
        <v>1892</v>
      </c>
      <c r="D1064" s="133" t="s">
        <v>189</v>
      </c>
      <c r="E1064" s="134" t="s">
        <v>1893</v>
      </c>
      <c r="F1064" s="135" t="s">
        <v>1894</v>
      </c>
      <c r="G1064" s="136" t="s">
        <v>384</v>
      </c>
      <c r="H1064" s="137">
        <v>12.34</v>
      </c>
      <c r="I1064" s="138"/>
      <c r="J1064" s="139">
        <f>ROUND(I1064*H1064,2)</f>
        <v>0</v>
      </c>
      <c r="K1064" s="135" t="s">
        <v>197</v>
      </c>
      <c r="L1064" s="33"/>
      <c r="M1064" s="140" t="s">
        <v>19</v>
      </c>
      <c r="N1064" s="141" t="s">
        <v>46</v>
      </c>
      <c r="P1064" s="142">
        <f>O1064*H1064</f>
        <v>0</v>
      </c>
      <c r="Q1064" s="142">
        <v>0</v>
      </c>
      <c r="R1064" s="142">
        <f>Q1064*H1064</f>
        <v>0</v>
      </c>
      <c r="S1064" s="142">
        <v>0.10100000000000001</v>
      </c>
      <c r="T1064" s="143">
        <f>S1064*H1064</f>
        <v>1.24634</v>
      </c>
      <c r="AR1064" s="144" t="s">
        <v>193</v>
      </c>
      <c r="AT1064" s="144" t="s">
        <v>189</v>
      </c>
      <c r="AU1064" s="144" t="s">
        <v>87</v>
      </c>
      <c r="AY1064" s="18" t="s">
        <v>187</v>
      </c>
      <c r="BE1064" s="145">
        <f>IF(N1064="základní",J1064,0)</f>
        <v>0</v>
      </c>
      <c r="BF1064" s="145">
        <f>IF(N1064="snížená",J1064,0)</f>
        <v>0</v>
      </c>
      <c r="BG1064" s="145">
        <f>IF(N1064="zákl. přenesená",J1064,0)</f>
        <v>0</v>
      </c>
      <c r="BH1064" s="145">
        <f>IF(N1064="sníž. přenesená",J1064,0)</f>
        <v>0</v>
      </c>
      <c r="BI1064" s="145">
        <f>IF(N1064="nulová",J1064,0)</f>
        <v>0</v>
      </c>
      <c r="BJ1064" s="18" t="s">
        <v>87</v>
      </c>
      <c r="BK1064" s="145">
        <f>ROUND(I1064*H1064,2)</f>
        <v>0</v>
      </c>
      <c r="BL1064" s="18" t="s">
        <v>193</v>
      </c>
      <c r="BM1064" s="144" t="s">
        <v>1895</v>
      </c>
    </row>
    <row r="1065" spans="2:65" s="1" customFormat="1">
      <c r="B1065" s="33"/>
      <c r="D1065" s="146" t="s">
        <v>199</v>
      </c>
      <c r="F1065" s="147" t="s">
        <v>1896</v>
      </c>
      <c r="I1065" s="148"/>
      <c r="L1065" s="33"/>
      <c r="M1065" s="149"/>
      <c r="T1065" s="52"/>
      <c r="AT1065" s="18" t="s">
        <v>199</v>
      </c>
      <c r="AU1065" s="18" t="s">
        <v>87</v>
      </c>
    </row>
    <row r="1066" spans="2:65" s="12" customFormat="1">
      <c r="B1066" s="150"/>
      <c r="D1066" s="151" t="s">
        <v>201</v>
      </c>
      <c r="E1066" s="152" t="s">
        <v>19</v>
      </c>
      <c r="F1066" s="153" t="s">
        <v>1218</v>
      </c>
      <c r="H1066" s="152" t="s">
        <v>19</v>
      </c>
      <c r="I1066" s="154"/>
      <c r="L1066" s="150"/>
      <c r="M1066" s="155"/>
      <c r="T1066" s="156"/>
      <c r="AT1066" s="152" t="s">
        <v>201</v>
      </c>
      <c r="AU1066" s="152" t="s">
        <v>87</v>
      </c>
      <c r="AV1066" s="12" t="s">
        <v>81</v>
      </c>
      <c r="AW1066" s="12" t="s">
        <v>33</v>
      </c>
      <c r="AX1066" s="12" t="s">
        <v>74</v>
      </c>
      <c r="AY1066" s="152" t="s">
        <v>187</v>
      </c>
    </row>
    <row r="1067" spans="2:65" s="12" customFormat="1">
      <c r="B1067" s="150"/>
      <c r="D1067" s="151" t="s">
        <v>201</v>
      </c>
      <c r="E1067" s="152" t="s">
        <v>19</v>
      </c>
      <c r="F1067" s="153" t="s">
        <v>1219</v>
      </c>
      <c r="H1067" s="152" t="s">
        <v>19</v>
      </c>
      <c r="I1067" s="154"/>
      <c r="L1067" s="150"/>
      <c r="M1067" s="155"/>
      <c r="T1067" s="156"/>
      <c r="AT1067" s="152" t="s">
        <v>201</v>
      </c>
      <c r="AU1067" s="152" t="s">
        <v>87</v>
      </c>
      <c r="AV1067" s="12" t="s">
        <v>81</v>
      </c>
      <c r="AW1067" s="12" t="s">
        <v>33</v>
      </c>
      <c r="AX1067" s="12" t="s">
        <v>74</v>
      </c>
      <c r="AY1067" s="152" t="s">
        <v>187</v>
      </c>
    </row>
    <row r="1068" spans="2:65" s="13" customFormat="1">
      <c r="B1068" s="157"/>
      <c r="D1068" s="151" t="s">
        <v>201</v>
      </c>
      <c r="E1068" s="158" t="s">
        <v>19</v>
      </c>
      <c r="F1068" s="159" t="s">
        <v>1897</v>
      </c>
      <c r="H1068" s="160">
        <v>12.34</v>
      </c>
      <c r="I1068" s="161"/>
      <c r="L1068" s="157"/>
      <c r="M1068" s="162"/>
      <c r="T1068" s="163"/>
      <c r="AT1068" s="158" t="s">
        <v>201</v>
      </c>
      <c r="AU1068" s="158" t="s">
        <v>87</v>
      </c>
      <c r="AV1068" s="13" t="s">
        <v>87</v>
      </c>
      <c r="AW1068" s="13" t="s">
        <v>33</v>
      </c>
      <c r="AX1068" s="13" t="s">
        <v>74</v>
      </c>
      <c r="AY1068" s="158" t="s">
        <v>187</v>
      </c>
    </row>
    <row r="1069" spans="2:65" s="14" customFormat="1">
      <c r="B1069" s="164"/>
      <c r="D1069" s="151" t="s">
        <v>201</v>
      </c>
      <c r="E1069" s="165" t="s">
        <v>19</v>
      </c>
      <c r="F1069" s="166" t="s">
        <v>204</v>
      </c>
      <c r="H1069" s="167">
        <v>12.34</v>
      </c>
      <c r="I1069" s="168"/>
      <c r="L1069" s="164"/>
      <c r="M1069" s="169"/>
      <c r="T1069" s="170"/>
      <c r="AT1069" s="165" t="s">
        <v>201</v>
      </c>
      <c r="AU1069" s="165" t="s">
        <v>87</v>
      </c>
      <c r="AV1069" s="14" t="s">
        <v>96</v>
      </c>
      <c r="AW1069" s="14" t="s">
        <v>33</v>
      </c>
      <c r="AX1069" s="14" t="s">
        <v>74</v>
      </c>
      <c r="AY1069" s="165" t="s">
        <v>187</v>
      </c>
    </row>
    <row r="1070" spans="2:65" s="15" customFormat="1">
      <c r="B1070" s="171"/>
      <c r="D1070" s="151" t="s">
        <v>201</v>
      </c>
      <c r="E1070" s="172" t="s">
        <v>19</v>
      </c>
      <c r="F1070" s="173" t="s">
        <v>207</v>
      </c>
      <c r="H1070" s="174">
        <v>12.34</v>
      </c>
      <c r="I1070" s="175"/>
      <c r="L1070" s="171"/>
      <c r="M1070" s="176"/>
      <c r="T1070" s="177"/>
      <c r="AT1070" s="172" t="s">
        <v>201</v>
      </c>
      <c r="AU1070" s="172" t="s">
        <v>87</v>
      </c>
      <c r="AV1070" s="15" t="s">
        <v>193</v>
      </c>
      <c r="AW1070" s="15" t="s">
        <v>33</v>
      </c>
      <c r="AX1070" s="15" t="s">
        <v>81</v>
      </c>
      <c r="AY1070" s="172" t="s">
        <v>187</v>
      </c>
    </row>
    <row r="1071" spans="2:65" s="1" customFormat="1" ht="49.2" customHeight="1">
      <c r="B1071" s="33"/>
      <c r="C1071" s="133" t="s">
        <v>1898</v>
      </c>
      <c r="D1071" s="133" t="s">
        <v>189</v>
      </c>
      <c r="E1071" s="134" t="s">
        <v>470</v>
      </c>
      <c r="F1071" s="135" t="s">
        <v>471</v>
      </c>
      <c r="G1071" s="136" t="s">
        <v>384</v>
      </c>
      <c r="H1071" s="137">
        <v>6.9</v>
      </c>
      <c r="I1071" s="138"/>
      <c r="J1071" s="139">
        <f>ROUND(I1071*H1071,2)</f>
        <v>0</v>
      </c>
      <c r="K1071" s="135" t="s">
        <v>197</v>
      </c>
      <c r="L1071" s="33"/>
      <c r="M1071" s="140" t="s">
        <v>19</v>
      </c>
      <c r="N1071" s="141" t="s">
        <v>46</v>
      </c>
      <c r="P1071" s="142">
        <f>O1071*H1071</f>
        <v>0</v>
      </c>
      <c r="Q1071" s="142">
        <v>0</v>
      </c>
      <c r="R1071" s="142">
        <f>Q1071*H1071</f>
        <v>0</v>
      </c>
      <c r="S1071" s="142">
        <v>6.5000000000000002E-2</v>
      </c>
      <c r="T1071" s="143">
        <f>S1071*H1071</f>
        <v>0.44850000000000007</v>
      </c>
      <c r="AR1071" s="144" t="s">
        <v>193</v>
      </c>
      <c r="AT1071" s="144" t="s">
        <v>189</v>
      </c>
      <c r="AU1071" s="144" t="s">
        <v>87</v>
      </c>
      <c r="AY1071" s="18" t="s">
        <v>187</v>
      </c>
      <c r="BE1071" s="145">
        <f>IF(N1071="základní",J1071,0)</f>
        <v>0</v>
      </c>
      <c r="BF1071" s="145">
        <f>IF(N1071="snížená",J1071,0)</f>
        <v>0</v>
      </c>
      <c r="BG1071" s="145">
        <f>IF(N1071="zákl. přenesená",J1071,0)</f>
        <v>0</v>
      </c>
      <c r="BH1071" s="145">
        <f>IF(N1071="sníž. přenesená",J1071,0)</f>
        <v>0</v>
      </c>
      <c r="BI1071" s="145">
        <f>IF(N1071="nulová",J1071,0)</f>
        <v>0</v>
      </c>
      <c r="BJ1071" s="18" t="s">
        <v>87</v>
      </c>
      <c r="BK1071" s="145">
        <f>ROUND(I1071*H1071,2)</f>
        <v>0</v>
      </c>
      <c r="BL1071" s="18" t="s">
        <v>193</v>
      </c>
      <c r="BM1071" s="144" t="s">
        <v>1899</v>
      </c>
    </row>
    <row r="1072" spans="2:65" s="1" customFormat="1">
      <c r="B1072" s="33"/>
      <c r="D1072" s="146" t="s">
        <v>199</v>
      </c>
      <c r="F1072" s="147" t="s">
        <v>473</v>
      </c>
      <c r="I1072" s="148"/>
      <c r="L1072" s="33"/>
      <c r="M1072" s="149"/>
      <c r="T1072" s="52"/>
      <c r="AT1072" s="18" t="s">
        <v>199</v>
      </c>
      <c r="AU1072" s="18" t="s">
        <v>87</v>
      </c>
    </row>
    <row r="1073" spans="2:65" s="13" customFormat="1">
      <c r="B1073" s="157"/>
      <c r="D1073" s="151" t="s">
        <v>201</v>
      </c>
      <c r="E1073" s="158" t="s">
        <v>19</v>
      </c>
      <c r="F1073" s="159" t="s">
        <v>1900</v>
      </c>
      <c r="H1073" s="160">
        <v>6.9</v>
      </c>
      <c r="I1073" s="161"/>
      <c r="L1073" s="157"/>
      <c r="M1073" s="162"/>
      <c r="T1073" s="163"/>
      <c r="AT1073" s="158" t="s">
        <v>201</v>
      </c>
      <c r="AU1073" s="158" t="s">
        <v>87</v>
      </c>
      <c r="AV1073" s="13" t="s">
        <v>87</v>
      </c>
      <c r="AW1073" s="13" t="s">
        <v>33</v>
      </c>
      <c r="AX1073" s="13" t="s">
        <v>74</v>
      </c>
      <c r="AY1073" s="158" t="s">
        <v>187</v>
      </c>
    </row>
    <row r="1074" spans="2:65" s="15" customFormat="1">
      <c r="B1074" s="171"/>
      <c r="D1074" s="151" t="s">
        <v>201</v>
      </c>
      <c r="E1074" s="172" t="s">
        <v>19</v>
      </c>
      <c r="F1074" s="173" t="s">
        <v>207</v>
      </c>
      <c r="H1074" s="174">
        <v>6.9</v>
      </c>
      <c r="I1074" s="175"/>
      <c r="L1074" s="171"/>
      <c r="M1074" s="176"/>
      <c r="T1074" s="177"/>
      <c r="AT1074" s="172" t="s">
        <v>201</v>
      </c>
      <c r="AU1074" s="172" t="s">
        <v>87</v>
      </c>
      <c r="AV1074" s="15" t="s">
        <v>193</v>
      </c>
      <c r="AW1074" s="15" t="s">
        <v>33</v>
      </c>
      <c r="AX1074" s="15" t="s">
        <v>81</v>
      </c>
      <c r="AY1074" s="172" t="s">
        <v>187</v>
      </c>
    </row>
    <row r="1075" spans="2:65" s="1" customFormat="1" ht="44.25" customHeight="1">
      <c r="B1075" s="33"/>
      <c r="C1075" s="133" t="s">
        <v>1901</v>
      </c>
      <c r="D1075" s="133" t="s">
        <v>189</v>
      </c>
      <c r="E1075" s="134" t="s">
        <v>1902</v>
      </c>
      <c r="F1075" s="135" t="s">
        <v>1903</v>
      </c>
      <c r="G1075" s="136" t="s">
        <v>384</v>
      </c>
      <c r="H1075" s="137">
        <v>1.88</v>
      </c>
      <c r="I1075" s="138"/>
      <c r="J1075" s="139">
        <f>ROUND(I1075*H1075,2)</f>
        <v>0</v>
      </c>
      <c r="K1075" s="135" t="s">
        <v>197</v>
      </c>
      <c r="L1075" s="33"/>
      <c r="M1075" s="140" t="s">
        <v>19</v>
      </c>
      <c r="N1075" s="141" t="s">
        <v>46</v>
      </c>
      <c r="P1075" s="142">
        <f>O1075*H1075</f>
        <v>0</v>
      </c>
      <c r="Q1075" s="142">
        <v>1.2750000000000001E-3</v>
      </c>
      <c r="R1075" s="142">
        <f>Q1075*H1075</f>
        <v>2.3969999999999998E-3</v>
      </c>
      <c r="S1075" s="142">
        <v>2.1000000000000001E-2</v>
      </c>
      <c r="T1075" s="143">
        <f>S1075*H1075</f>
        <v>3.9480000000000001E-2</v>
      </c>
      <c r="AR1075" s="144" t="s">
        <v>193</v>
      </c>
      <c r="AT1075" s="144" t="s">
        <v>189</v>
      </c>
      <c r="AU1075" s="144" t="s">
        <v>87</v>
      </c>
      <c r="AY1075" s="18" t="s">
        <v>187</v>
      </c>
      <c r="BE1075" s="145">
        <f>IF(N1075="základní",J1075,0)</f>
        <v>0</v>
      </c>
      <c r="BF1075" s="145">
        <f>IF(N1075="snížená",J1075,0)</f>
        <v>0</v>
      </c>
      <c r="BG1075" s="145">
        <f>IF(N1075="zákl. přenesená",J1075,0)</f>
        <v>0</v>
      </c>
      <c r="BH1075" s="145">
        <f>IF(N1075="sníž. přenesená",J1075,0)</f>
        <v>0</v>
      </c>
      <c r="BI1075" s="145">
        <f>IF(N1075="nulová",J1075,0)</f>
        <v>0</v>
      </c>
      <c r="BJ1075" s="18" t="s">
        <v>87</v>
      </c>
      <c r="BK1075" s="145">
        <f>ROUND(I1075*H1075,2)</f>
        <v>0</v>
      </c>
      <c r="BL1075" s="18" t="s">
        <v>193</v>
      </c>
      <c r="BM1075" s="144" t="s">
        <v>1904</v>
      </c>
    </row>
    <row r="1076" spans="2:65" s="1" customFormat="1">
      <c r="B1076" s="33"/>
      <c r="D1076" s="146" t="s">
        <v>199</v>
      </c>
      <c r="F1076" s="147" t="s">
        <v>1905</v>
      </c>
      <c r="I1076" s="148"/>
      <c r="L1076" s="33"/>
      <c r="M1076" s="149"/>
      <c r="T1076" s="52"/>
      <c r="AT1076" s="18" t="s">
        <v>199</v>
      </c>
      <c r="AU1076" s="18" t="s">
        <v>87</v>
      </c>
    </row>
    <row r="1077" spans="2:65" s="12" customFormat="1">
      <c r="B1077" s="150"/>
      <c r="D1077" s="151" t="s">
        <v>201</v>
      </c>
      <c r="E1077" s="152" t="s">
        <v>19</v>
      </c>
      <c r="F1077" s="153" t="s">
        <v>251</v>
      </c>
      <c r="H1077" s="152" t="s">
        <v>19</v>
      </c>
      <c r="I1077" s="154"/>
      <c r="L1077" s="150"/>
      <c r="M1077" s="155"/>
      <c r="T1077" s="156"/>
      <c r="AT1077" s="152" t="s">
        <v>201</v>
      </c>
      <c r="AU1077" s="152" t="s">
        <v>87</v>
      </c>
      <c r="AV1077" s="12" t="s">
        <v>81</v>
      </c>
      <c r="AW1077" s="12" t="s">
        <v>33</v>
      </c>
      <c r="AX1077" s="12" t="s">
        <v>74</v>
      </c>
      <c r="AY1077" s="152" t="s">
        <v>187</v>
      </c>
    </row>
    <row r="1078" spans="2:65" s="13" customFormat="1">
      <c r="B1078" s="157"/>
      <c r="D1078" s="151" t="s">
        <v>201</v>
      </c>
      <c r="E1078" s="158" t="s">
        <v>19</v>
      </c>
      <c r="F1078" s="159" t="s">
        <v>1906</v>
      </c>
      <c r="H1078" s="160">
        <v>0.68</v>
      </c>
      <c r="I1078" s="161"/>
      <c r="L1078" s="157"/>
      <c r="M1078" s="162"/>
      <c r="T1078" s="163"/>
      <c r="AT1078" s="158" t="s">
        <v>201</v>
      </c>
      <c r="AU1078" s="158" t="s">
        <v>87</v>
      </c>
      <c r="AV1078" s="13" t="s">
        <v>87</v>
      </c>
      <c r="AW1078" s="13" t="s">
        <v>33</v>
      </c>
      <c r="AX1078" s="13" t="s">
        <v>74</v>
      </c>
      <c r="AY1078" s="158" t="s">
        <v>187</v>
      </c>
    </row>
    <row r="1079" spans="2:65" s="13" customFormat="1">
      <c r="B1079" s="157"/>
      <c r="D1079" s="151" t="s">
        <v>201</v>
      </c>
      <c r="E1079" s="158" t="s">
        <v>19</v>
      </c>
      <c r="F1079" s="159" t="s">
        <v>1907</v>
      </c>
      <c r="H1079" s="160">
        <v>0.68</v>
      </c>
      <c r="I1079" s="161"/>
      <c r="L1079" s="157"/>
      <c r="M1079" s="162"/>
      <c r="T1079" s="163"/>
      <c r="AT1079" s="158" t="s">
        <v>201</v>
      </c>
      <c r="AU1079" s="158" t="s">
        <v>87</v>
      </c>
      <c r="AV1079" s="13" t="s">
        <v>87</v>
      </c>
      <c r="AW1079" s="13" t="s">
        <v>33</v>
      </c>
      <c r="AX1079" s="13" t="s">
        <v>74</v>
      </c>
      <c r="AY1079" s="158" t="s">
        <v>187</v>
      </c>
    </row>
    <row r="1080" spans="2:65" s="13" customFormat="1">
      <c r="B1080" s="157"/>
      <c r="D1080" s="151" t="s">
        <v>201</v>
      </c>
      <c r="E1080" s="158" t="s">
        <v>19</v>
      </c>
      <c r="F1080" s="159" t="s">
        <v>1908</v>
      </c>
      <c r="H1080" s="160">
        <v>0.52</v>
      </c>
      <c r="I1080" s="161"/>
      <c r="L1080" s="157"/>
      <c r="M1080" s="162"/>
      <c r="T1080" s="163"/>
      <c r="AT1080" s="158" t="s">
        <v>201</v>
      </c>
      <c r="AU1080" s="158" t="s">
        <v>87</v>
      </c>
      <c r="AV1080" s="13" t="s">
        <v>87</v>
      </c>
      <c r="AW1080" s="13" t="s">
        <v>33</v>
      </c>
      <c r="AX1080" s="13" t="s">
        <v>74</v>
      </c>
      <c r="AY1080" s="158" t="s">
        <v>187</v>
      </c>
    </row>
    <row r="1081" spans="2:65" s="15" customFormat="1">
      <c r="B1081" s="171"/>
      <c r="D1081" s="151" t="s">
        <v>201</v>
      </c>
      <c r="E1081" s="172" t="s">
        <v>19</v>
      </c>
      <c r="F1081" s="173" t="s">
        <v>207</v>
      </c>
      <c r="H1081" s="174">
        <v>1.88</v>
      </c>
      <c r="I1081" s="175"/>
      <c r="L1081" s="171"/>
      <c r="M1081" s="176"/>
      <c r="T1081" s="177"/>
      <c r="AT1081" s="172" t="s">
        <v>201</v>
      </c>
      <c r="AU1081" s="172" t="s">
        <v>87</v>
      </c>
      <c r="AV1081" s="15" t="s">
        <v>193</v>
      </c>
      <c r="AW1081" s="15" t="s">
        <v>33</v>
      </c>
      <c r="AX1081" s="15" t="s">
        <v>81</v>
      </c>
      <c r="AY1081" s="172" t="s">
        <v>187</v>
      </c>
    </row>
    <row r="1082" spans="2:65" s="1" customFormat="1" ht="44.25" customHeight="1">
      <c r="B1082" s="33"/>
      <c r="C1082" s="133" t="s">
        <v>1909</v>
      </c>
      <c r="D1082" s="133" t="s">
        <v>189</v>
      </c>
      <c r="E1082" s="134" t="s">
        <v>1910</v>
      </c>
      <c r="F1082" s="135" t="s">
        <v>1911</v>
      </c>
      <c r="G1082" s="136" t="s">
        <v>384</v>
      </c>
      <c r="H1082" s="137">
        <v>0.68</v>
      </c>
      <c r="I1082" s="138"/>
      <c r="J1082" s="139">
        <f>ROUND(I1082*H1082,2)</f>
        <v>0</v>
      </c>
      <c r="K1082" s="135" t="s">
        <v>197</v>
      </c>
      <c r="L1082" s="33"/>
      <c r="M1082" s="140" t="s">
        <v>19</v>
      </c>
      <c r="N1082" s="141" t="s">
        <v>46</v>
      </c>
      <c r="P1082" s="142">
        <f>O1082*H1082</f>
        <v>0</v>
      </c>
      <c r="Q1082" s="142">
        <v>1.47E-3</v>
      </c>
      <c r="R1082" s="142">
        <f>Q1082*H1082</f>
        <v>9.9960000000000001E-4</v>
      </c>
      <c r="S1082" s="142">
        <v>3.9E-2</v>
      </c>
      <c r="T1082" s="143">
        <f>S1082*H1082</f>
        <v>2.6520000000000002E-2</v>
      </c>
      <c r="AR1082" s="144" t="s">
        <v>193</v>
      </c>
      <c r="AT1082" s="144" t="s">
        <v>189</v>
      </c>
      <c r="AU1082" s="144" t="s">
        <v>87</v>
      </c>
      <c r="AY1082" s="18" t="s">
        <v>187</v>
      </c>
      <c r="BE1082" s="145">
        <f>IF(N1082="základní",J1082,0)</f>
        <v>0</v>
      </c>
      <c r="BF1082" s="145">
        <f>IF(N1082="snížená",J1082,0)</f>
        <v>0</v>
      </c>
      <c r="BG1082" s="145">
        <f>IF(N1082="zákl. přenesená",J1082,0)</f>
        <v>0</v>
      </c>
      <c r="BH1082" s="145">
        <f>IF(N1082="sníž. přenesená",J1082,0)</f>
        <v>0</v>
      </c>
      <c r="BI1082" s="145">
        <f>IF(N1082="nulová",J1082,0)</f>
        <v>0</v>
      </c>
      <c r="BJ1082" s="18" t="s">
        <v>87</v>
      </c>
      <c r="BK1082" s="145">
        <f>ROUND(I1082*H1082,2)</f>
        <v>0</v>
      </c>
      <c r="BL1082" s="18" t="s">
        <v>193</v>
      </c>
      <c r="BM1082" s="144" t="s">
        <v>1912</v>
      </c>
    </row>
    <row r="1083" spans="2:65" s="1" customFormat="1">
      <c r="B1083" s="33"/>
      <c r="D1083" s="146" t="s">
        <v>199</v>
      </c>
      <c r="F1083" s="147" t="s">
        <v>1913</v>
      </c>
      <c r="I1083" s="148"/>
      <c r="L1083" s="33"/>
      <c r="M1083" s="149"/>
      <c r="T1083" s="52"/>
      <c r="AT1083" s="18" t="s">
        <v>199</v>
      </c>
      <c r="AU1083" s="18" t="s">
        <v>87</v>
      </c>
    </row>
    <row r="1084" spans="2:65" s="12" customFormat="1">
      <c r="B1084" s="150"/>
      <c r="D1084" s="151" t="s">
        <v>201</v>
      </c>
      <c r="E1084" s="152" t="s">
        <v>19</v>
      </c>
      <c r="F1084" s="153" t="s">
        <v>251</v>
      </c>
      <c r="H1084" s="152" t="s">
        <v>19</v>
      </c>
      <c r="I1084" s="154"/>
      <c r="L1084" s="150"/>
      <c r="M1084" s="155"/>
      <c r="T1084" s="156"/>
      <c r="AT1084" s="152" t="s">
        <v>201</v>
      </c>
      <c r="AU1084" s="152" t="s">
        <v>87</v>
      </c>
      <c r="AV1084" s="12" t="s">
        <v>81</v>
      </c>
      <c r="AW1084" s="12" t="s">
        <v>33</v>
      </c>
      <c r="AX1084" s="12" t="s">
        <v>74</v>
      </c>
      <c r="AY1084" s="152" t="s">
        <v>187</v>
      </c>
    </row>
    <row r="1085" spans="2:65" s="13" customFormat="1">
      <c r="B1085" s="157"/>
      <c r="D1085" s="151" t="s">
        <v>201</v>
      </c>
      <c r="E1085" s="158" t="s">
        <v>19</v>
      </c>
      <c r="F1085" s="159" t="s">
        <v>1914</v>
      </c>
      <c r="H1085" s="160">
        <v>0.68</v>
      </c>
      <c r="I1085" s="161"/>
      <c r="L1085" s="157"/>
      <c r="M1085" s="162"/>
      <c r="T1085" s="163"/>
      <c r="AT1085" s="158" t="s">
        <v>201</v>
      </c>
      <c r="AU1085" s="158" t="s">
        <v>87</v>
      </c>
      <c r="AV1085" s="13" t="s">
        <v>87</v>
      </c>
      <c r="AW1085" s="13" t="s">
        <v>33</v>
      </c>
      <c r="AX1085" s="13" t="s">
        <v>74</v>
      </c>
      <c r="AY1085" s="158" t="s">
        <v>187</v>
      </c>
    </row>
    <row r="1086" spans="2:65" s="15" customFormat="1">
      <c r="B1086" s="171"/>
      <c r="D1086" s="151" t="s">
        <v>201</v>
      </c>
      <c r="E1086" s="172" t="s">
        <v>19</v>
      </c>
      <c r="F1086" s="173" t="s">
        <v>207</v>
      </c>
      <c r="H1086" s="174">
        <v>0.68</v>
      </c>
      <c r="I1086" s="175"/>
      <c r="L1086" s="171"/>
      <c r="M1086" s="176"/>
      <c r="T1086" s="177"/>
      <c r="AT1086" s="172" t="s">
        <v>201</v>
      </c>
      <c r="AU1086" s="172" t="s">
        <v>87</v>
      </c>
      <c r="AV1086" s="15" t="s">
        <v>193</v>
      </c>
      <c r="AW1086" s="15" t="s">
        <v>33</v>
      </c>
      <c r="AX1086" s="15" t="s">
        <v>81</v>
      </c>
      <c r="AY1086" s="172" t="s">
        <v>187</v>
      </c>
    </row>
    <row r="1087" spans="2:65" s="1" customFormat="1" ht="44.25" customHeight="1">
      <c r="B1087" s="33"/>
      <c r="C1087" s="133" t="s">
        <v>1915</v>
      </c>
      <c r="D1087" s="133" t="s">
        <v>189</v>
      </c>
      <c r="E1087" s="134" t="s">
        <v>1916</v>
      </c>
      <c r="F1087" s="135" t="s">
        <v>1917</v>
      </c>
      <c r="G1087" s="136" t="s">
        <v>384</v>
      </c>
      <c r="H1087" s="137">
        <v>5.44</v>
      </c>
      <c r="I1087" s="138"/>
      <c r="J1087" s="139">
        <f>ROUND(I1087*H1087,2)</f>
        <v>0</v>
      </c>
      <c r="K1087" s="135" t="s">
        <v>197</v>
      </c>
      <c r="L1087" s="33"/>
      <c r="M1087" s="140" t="s">
        <v>19</v>
      </c>
      <c r="N1087" s="141" t="s">
        <v>46</v>
      </c>
      <c r="P1087" s="142">
        <f>O1087*H1087</f>
        <v>0</v>
      </c>
      <c r="Q1087" s="142">
        <v>2.4399999999999999E-3</v>
      </c>
      <c r="R1087" s="142">
        <f>Q1087*H1087</f>
        <v>1.32736E-2</v>
      </c>
      <c r="S1087" s="142">
        <v>5.6000000000000001E-2</v>
      </c>
      <c r="T1087" s="143">
        <f>S1087*H1087</f>
        <v>0.30464000000000002</v>
      </c>
      <c r="AR1087" s="144" t="s">
        <v>193</v>
      </c>
      <c r="AT1087" s="144" t="s">
        <v>189</v>
      </c>
      <c r="AU1087" s="144" t="s">
        <v>87</v>
      </c>
      <c r="AY1087" s="18" t="s">
        <v>187</v>
      </c>
      <c r="BE1087" s="145">
        <f>IF(N1087="základní",J1087,0)</f>
        <v>0</v>
      </c>
      <c r="BF1087" s="145">
        <f>IF(N1087="snížená",J1087,0)</f>
        <v>0</v>
      </c>
      <c r="BG1087" s="145">
        <f>IF(N1087="zákl. přenesená",J1087,0)</f>
        <v>0</v>
      </c>
      <c r="BH1087" s="145">
        <f>IF(N1087="sníž. přenesená",J1087,0)</f>
        <v>0</v>
      </c>
      <c r="BI1087" s="145">
        <f>IF(N1087="nulová",J1087,0)</f>
        <v>0</v>
      </c>
      <c r="BJ1087" s="18" t="s">
        <v>87</v>
      </c>
      <c r="BK1087" s="145">
        <f>ROUND(I1087*H1087,2)</f>
        <v>0</v>
      </c>
      <c r="BL1087" s="18" t="s">
        <v>193</v>
      </c>
      <c r="BM1087" s="144" t="s">
        <v>1918</v>
      </c>
    </row>
    <row r="1088" spans="2:65" s="1" customFormat="1">
      <c r="B1088" s="33"/>
      <c r="D1088" s="146" t="s">
        <v>199</v>
      </c>
      <c r="F1088" s="147" t="s">
        <v>1919</v>
      </c>
      <c r="I1088" s="148"/>
      <c r="L1088" s="33"/>
      <c r="M1088" s="149"/>
      <c r="T1088" s="52"/>
      <c r="AT1088" s="18" t="s">
        <v>199</v>
      </c>
      <c r="AU1088" s="18" t="s">
        <v>87</v>
      </c>
    </row>
    <row r="1089" spans="2:65" s="12" customFormat="1">
      <c r="B1089" s="150"/>
      <c r="D1089" s="151" t="s">
        <v>201</v>
      </c>
      <c r="E1089" s="152" t="s">
        <v>19</v>
      </c>
      <c r="F1089" s="153" t="s">
        <v>251</v>
      </c>
      <c r="H1089" s="152" t="s">
        <v>19</v>
      </c>
      <c r="I1089" s="154"/>
      <c r="L1089" s="150"/>
      <c r="M1089" s="155"/>
      <c r="T1089" s="156"/>
      <c r="AT1089" s="152" t="s">
        <v>201</v>
      </c>
      <c r="AU1089" s="152" t="s">
        <v>87</v>
      </c>
      <c r="AV1089" s="12" t="s">
        <v>81</v>
      </c>
      <c r="AW1089" s="12" t="s">
        <v>33</v>
      </c>
      <c r="AX1089" s="12" t="s">
        <v>74</v>
      </c>
      <c r="AY1089" s="152" t="s">
        <v>187</v>
      </c>
    </row>
    <row r="1090" spans="2:65" s="12" customFormat="1">
      <c r="B1090" s="150"/>
      <c r="D1090" s="151" t="s">
        <v>201</v>
      </c>
      <c r="E1090" s="152" t="s">
        <v>19</v>
      </c>
      <c r="F1090" s="153" t="s">
        <v>1127</v>
      </c>
      <c r="H1090" s="152" t="s">
        <v>19</v>
      </c>
      <c r="I1090" s="154"/>
      <c r="L1090" s="150"/>
      <c r="M1090" s="155"/>
      <c r="T1090" s="156"/>
      <c r="AT1090" s="152" t="s">
        <v>201</v>
      </c>
      <c r="AU1090" s="152" t="s">
        <v>87</v>
      </c>
      <c r="AV1090" s="12" t="s">
        <v>81</v>
      </c>
      <c r="AW1090" s="12" t="s">
        <v>33</v>
      </c>
      <c r="AX1090" s="12" t="s">
        <v>74</v>
      </c>
      <c r="AY1090" s="152" t="s">
        <v>187</v>
      </c>
    </row>
    <row r="1091" spans="2:65" s="13" customFormat="1">
      <c r="B1091" s="157"/>
      <c r="D1091" s="151" t="s">
        <v>201</v>
      </c>
      <c r="E1091" s="158" t="s">
        <v>19</v>
      </c>
      <c r="F1091" s="159" t="s">
        <v>1920</v>
      </c>
      <c r="H1091" s="160">
        <v>5.44</v>
      </c>
      <c r="I1091" s="161"/>
      <c r="L1091" s="157"/>
      <c r="M1091" s="162"/>
      <c r="T1091" s="163"/>
      <c r="AT1091" s="158" t="s">
        <v>201</v>
      </c>
      <c r="AU1091" s="158" t="s">
        <v>87</v>
      </c>
      <c r="AV1091" s="13" t="s">
        <v>87</v>
      </c>
      <c r="AW1091" s="13" t="s">
        <v>33</v>
      </c>
      <c r="AX1091" s="13" t="s">
        <v>74</v>
      </c>
      <c r="AY1091" s="158" t="s">
        <v>187</v>
      </c>
    </row>
    <row r="1092" spans="2:65" s="15" customFormat="1">
      <c r="B1092" s="171"/>
      <c r="D1092" s="151" t="s">
        <v>201</v>
      </c>
      <c r="E1092" s="172" t="s">
        <v>19</v>
      </c>
      <c r="F1092" s="173" t="s">
        <v>207</v>
      </c>
      <c r="H1092" s="174">
        <v>5.44</v>
      </c>
      <c r="I1092" s="175"/>
      <c r="L1092" s="171"/>
      <c r="M1092" s="176"/>
      <c r="T1092" s="177"/>
      <c r="AT1092" s="172" t="s">
        <v>201</v>
      </c>
      <c r="AU1092" s="172" t="s">
        <v>87</v>
      </c>
      <c r="AV1092" s="15" t="s">
        <v>193</v>
      </c>
      <c r="AW1092" s="15" t="s">
        <v>33</v>
      </c>
      <c r="AX1092" s="15" t="s">
        <v>81</v>
      </c>
      <c r="AY1092" s="172" t="s">
        <v>187</v>
      </c>
    </row>
    <row r="1093" spans="2:65" s="1" customFormat="1" ht="24.15" customHeight="1">
      <c r="B1093" s="33"/>
      <c r="C1093" s="133" t="s">
        <v>1921</v>
      </c>
      <c r="D1093" s="133" t="s">
        <v>189</v>
      </c>
      <c r="E1093" s="134" t="s">
        <v>1922</v>
      </c>
      <c r="F1093" s="135" t="s">
        <v>1923</v>
      </c>
      <c r="G1093" s="136" t="s">
        <v>138</v>
      </c>
      <c r="H1093" s="137">
        <v>557.32000000000005</v>
      </c>
      <c r="I1093" s="138"/>
      <c r="J1093" s="139">
        <f>ROUND(I1093*H1093,2)</f>
        <v>0</v>
      </c>
      <c r="K1093" s="135" t="s">
        <v>197</v>
      </c>
      <c r="L1093" s="33"/>
      <c r="M1093" s="140" t="s">
        <v>19</v>
      </c>
      <c r="N1093" s="141" t="s">
        <v>46</v>
      </c>
      <c r="P1093" s="142">
        <f>O1093*H1093</f>
        <v>0</v>
      </c>
      <c r="Q1093" s="142">
        <v>0</v>
      </c>
      <c r="R1093" s="142">
        <f>Q1093*H1093</f>
        <v>0</v>
      </c>
      <c r="S1093" s="142">
        <v>0</v>
      </c>
      <c r="T1093" s="143">
        <f>S1093*H1093</f>
        <v>0</v>
      </c>
      <c r="AR1093" s="144" t="s">
        <v>193</v>
      </c>
      <c r="AT1093" s="144" t="s">
        <v>189</v>
      </c>
      <c r="AU1093" s="144" t="s">
        <v>87</v>
      </c>
      <c r="AY1093" s="18" t="s">
        <v>187</v>
      </c>
      <c r="BE1093" s="145">
        <f>IF(N1093="základní",J1093,0)</f>
        <v>0</v>
      </c>
      <c r="BF1093" s="145">
        <f>IF(N1093="snížená",J1093,0)</f>
        <v>0</v>
      </c>
      <c r="BG1093" s="145">
        <f>IF(N1093="zákl. přenesená",J1093,0)</f>
        <v>0</v>
      </c>
      <c r="BH1093" s="145">
        <f>IF(N1093="sníž. přenesená",J1093,0)</f>
        <v>0</v>
      </c>
      <c r="BI1093" s="145">
        <f>IF(N1093="nulová",J1093,0)</f>
        <v>0</v>
      </c>
      <c r="BJ1093" s="18" t="s">
        <v>87</v>
      </c>
      <c r="BK1093" s="145">
        <f>ROUND(I1093*H1093,2)</f>
        <v>0</v>
      </c>
      <c r="BL1093" s="18" t="s">
        <v>193</v>
      </c>
      <c r="BM1093" s="144" t="s">
        <v>1924</v>
      </c>
    </row>
    <row r="1094" spans="2:65" s="1" customFormat="1">
      <c r="B1094" s="33"/>
      <c r="D1094" s="146" t="s">
        <v>199</v>
      </c>
      <c r="F1094" s="147" t="s">
        <v>1925</v>
      </c>
      <c r="I1094" s="148"/>
      <c r="L1094" s="33"/>
      <c r="M1094" s="149"/>
      <c r="T1094" s="52"/>
      <c r="AT1094" s="18" t="s">
        <v>199</v>
      </c>
      <c r="AU1094" s="18" t="s">
        <v>87</v>
      </c>
    </row>
    <row r="1095" spans="2:65" s="13" customFormat="1">
      <c r="B1095" s="157"/>
      <c r="D1095" s="151" t="s">
        <v>201</v>
      </c>
      <c r="E1095" s="158" t="s">
        <v>19</v>
      </c>
      <c r="F1095" s="159" t="s">
        <v>1052</v>
      </c>
      <c r="H1095" s="160">
        <v>557.32000000000005</v>
      </c>
      <c r="I1095" s="161"/>
      <c r="L1095" s="157"/>
      <c r="M1095" s="162"/>
      <c r="T1095" s="163"/>
      <c r="AT1095" s="158" t="s">
        <v>201</v>
      </c>
      <c r="AU1095" s="158" t="s">
        <v>87</v>
      </c>
      <c r="AV1095" s="13" t="s">
        <v>87</v>
      </c>
      <c r="AW1095" s="13" t="s">
        <v>33</v>
      </c>
      <c r="AX1095" s="13" t="s">
        <v>74</v>
      </c>
      <c r="AY1095" s="158" t="s">
        <v>187</v>
      </c>
    </row>
    <row r="1096" spans="2:65" s="15" customFormat="1">
      <c r="B1096" s="171"/>
      <c r="D1096" s="151" t="s">
        <v>201</v>
      </c>
      <c r="E1096" s="172" t="s">
        <v>19</v>
      </c>
      <c r="F1096" s="173" t="s">
        <v>207</v>
      </c>
      <c r="H1096" s="174">
        <v>557.32000000000005</v>
      </c>
      <c r="I1096" s="175"/>
      <c r="L1096" s="171"/>
      <c r="M1096" s="176"/>
      <c r="T1096" s="177"/>
      <c r="AT1096" s="172" t="s">
        <v>201</v>
      </c>
      <c r="AU1096" s="172" t="s">
        <v>87</v>
      </c>
      <c r="AV1096" s="15" t="s">
        <v>193</v>
      </c>
      <c r="AW1096" s="15" t="s">
        <v>33</v>
      </c>
      <c r="AX1096" s="15" t="s">
        <v>81</v>
      </c>
      <c r="AY1096" s="172" t="s">
        <v>187</v>
      </c>
    </row>
    <row r="1097" spans="2:65" s="1" customFormat="1" ht="44.25" customHeight="1">
      <c r="B1097" s="33"/>
      <c r="C1097" s="133" t="s">
        <v>1926</v>
      </c>
      <c r="D1097" s="133" t="s">
        <v>189</v>
      </c>
      <c r="E1097" s="134" t="s">
        <v>1927</v>
      </c>
      <c r="F1097" s="135" t="s">
        <v>1928</v>
      </c>
      <c r="G1097" s="136" t="s">
        <v>138</v>
      </c>
      <c r="H1097" s="137">
        <v>557.32000000000005</v>
      </c>
      <c r="I1097" s="138"/>
      <c r="J1097" s="139">
        <f>ROUND(I1097*H1097,2)</f>
        <v>0</v>
      </c>
      <c r="K1097" s="135" t="s">
        <v>197</v>
      </c>
      <c r="L1097" s="33"/>
      <c r="M1097" s="140" t="s">
        <v>19</v>
      </c>
      <c r="N1097" s="141" t="s">
        <v>46</v>
      </c>
      <c r="P1097" s="142">
        <f>O1097*H1097</f>
        <v>0</v>
      </c>
      <c r="Q1097" s="142">
        <v>0</v>
      </c>
      <c r="R1097" s="142">
        <f>Q1097*H1097</f>
        <v>0</v>
      </c>
      <c r="S1097" s="142">
        <v>0</v>
      </c>
      <c r="T1097" s="143">
        <f>S1097*H1097</f>
        <v>0</v>
      </c>
      <c r="AR1097" s="144" t="s">
        <v>193</v>
      </c>
      <c r="AT1097" s="144" t="s">
        <v>189</v>
      </c>
      <c r="AU1097" s="144" t="s">
        <v>87</v>
      </c>
      <c r="AY1097" s="18" t="s">
        <v>187</v>
      </c>
      <c r="BE1097" s="145">
        <f>IF(N1097="základní",J1097,0)</f>
        <v>0</v>
      </c>
      <c r="BF1097" s="145">
        <f>IF(N1097="snížená",J1097,0)</f>
        <v>0</v>
      </c>
      <c r="BG1097" s="145">
        <f>IF(N1097="zákl. přenesená",J1097,0)</f>
        <v>0</v>
      </c>
      <c r="BH1097" s="145">
        <f>IF(N1097="sníž. přenesená",J1097,0)</f>
        <v>0</v>
      </c>
      <c r="BI1097" s="145">
        <f>IF(N1097="nulová",J1097,0)</f>
        <v>0</v>
      </c>
      <c r="BJ1097" s="18" t="s">
        <v>87</v>
      </c>
      <c r="BK1097" s="145">
        <f>ROUND(I1097*H1097,2)</f>
        <v>0</v>
      </c>
      <c r="BL1097" s="18" t="s">
        <v>193</v>
      </c>
      <c r="BM1097" s="144" t="s">
        <v>1929</v>
      </c>
    </row>
    <row r="1098" spans="2:65" s="1" customFormat="1">
      <c r="B1098" s="33"/>
      <c r="D1098" s="146" t="s">
        <v>199</v>
      </c>
      <c r="F1098" s="147" t="s">
        <v>1930</v>
      </c>
      <c r="I1098" s="148"/>
      <c r="L1098" s="33"/>
      <c r="M1098" s="149"/>
      <c r="T1098" s="52"/>
      <c r="AT1098" s="18" t="s">
        <v>199</v>
      </c>
      <c r="AU1098" s="18" t="s">
        <v>87</v>
      </c>
    </row>
    <row r="1099" spans="2:65" s="12" customFormat="1">
      <c r="B1099" s="150"/>
      <c r="D1099" s="151" t="s">
        <v>201</v>
      </c>
      <c r="E1099" s="152" t="s">
        <v>19</v>
      </c>
      <c r="F1099" s="153" t="s">
        <v>1931</v>
      </c>
      <c r="H1099" s="152" t="s">
        <v>19</v>
      </c>
      <c r="I1099" s="154"/>
      <c r="L1099" s="150"/>
      <c r="M1099" s="155"/>
      <c r="T1099" s="156"/>
      <c r="AT1099" s="152" t="s">
        <v>201</v>
      </c>
      <c r="AU1099" s="152" t="s">
        <v>87</v>
      </c>
      <c r="AV1099" s="12" t="s">
        <v>81</v>
      </c>
      <c r="AW1099" s="12" t="s">
        <v>33</v>
      </c>
      <c r="AX1099" s="12" t="s">
        <v>74</v>
      </c>
      <c r="AY1099" s="152" t="s">
        <v>187</v>
      </c>
    </row>
    <row r="1100" spans="2:65" s="13" customFormat="1">
      <c r="B1100" s="157"/>
      <c r="D1100" s="151" t="s">
        <v>201</v>
      </c>
      <c r="E1100" s="158" t="s">
        <v>19</v>
      </c>
      <c r="F1100" s="159" t="s">
        <v>1052</v>
      </c>
      <c r="H1100" s="160">
        <v>557.32000000000005</v>
      </c>
      <c r="I1100" s="161"/>
      <c r="L1100" s="157"/>
      <c r="M1100" s="162"/>
      <c r="T1100" s="163"/>
      <c r="AT1100" s="158" t="s">
        <v>201</v>
      </c>
      <c r="AU1100" s="158" t="s">
        <v>87</v>
      </c>
      <c r="AV1100" s="13" t="s">
        <v>87</v>
      </c>
      <c r="AW1100" s="13" t="s">
        <v>33</v>
      </c>
      <c r="AX1100" s="13" t="s">
        <v>74</v>
      </c>
      <c r="AY1100" s="158" t="s">
        <v>187</v>
      </c>
    </row>
    <row r="1101" spans="2:65" s="15" customFormat="1">
      <c r="B1101" s="171"/>
      <c r="D1101" s="151" t="s">
        <v>201</v>
      </c>
      <c r="E1101" s="172" t="s">
        <v>19</v>
      </c>
      <c r="F1101" s="173" t="s">
        <v>207</v>
      </c>
      <c r="H1101" s="174">
        <v>557.32000000000005</v>
      </c>
      <c r="I1101" s="175"/>
      <c r="L1101" s="171"/>
      <c r="M1101" s="176"/>
      <c r="T1101" s="177"/>
      <c r="AT1101" s="172" t="s">
        <v>201</v>
      </c>
      <c r="AU1101" s="172" t="s">
        <v>87</v>
      </c>
      <c r="AV1101" s="15" t="s">
        <v>193</v>
      </c>
      <c r="AW1101" s="15" t="s">
        <v>33</v>
      </c>
      <c r="AX1101" s="15" t="s">
        <v>81</v>
      </c>
      <c r="AY1101" s="172" t="s">
        <v>187</v>
      </c>
    </row>
    <row r="1102" spans="2:65" s="11" customFormat="1" ht="22.95" customHeight="1">
      <c r="B1102" s="121"/>
      <c r="D1102" s="122" t="s">
        <v>73</v>
      </c>
      <c r="E1102" s="131" t="s">
        <v>496</v>
      </c>
      <c r="F1102" s="131" t="s">
        <v>497</v>
      </c>
      <c r="I1102" s="124"/>
      <c r="J1102" s="132">
        <f>BK1102</f>
        <v>0</v>
      </c>
      <c r="L1102" s="121"/>
      <c r="M1102" s="126"/>
      <c r="P1102" s="127">
        <f>SUM(P1103:P1118)</f>
        <v>0</v>
      </c>
      <c r="R1102" s="127">
        <f>SUM(R1103:R1118)</f>
        <v>0</v>
      </c>
      <c r="T1102" s="128">
        <f>SUM(T1103:T1118)</f>
        <v>0</v>
      </c>
      <c r="AR1102" s="122" t="s">
        <v>81</v>
      </c>
      <c r="AT1102" s="129" t="s">
        <v>73</v>
      </c>
      <c r="AU1102" s="129" t="s">
        <v>81</v>
      </c>
      <c r="AY1102" s="122" t="s">
        <v>187</v>
      </c>
      <c r="BK1102" s="130">
        <f>SUM(BK1103:BK1118)</f>
        <v>0</v>
      </c>
    </row>
    <row r="1103" spans="2:65" s="1" customFormat="1" ht="44.25" customHeight="1">
      <c r="B1103" s="33"/>
      <c r="C1103" s="133" t="s">
        <v>1932</v>
      </c>
      <c r="D1103" s="133" t="s">
        <v>189</v>
      </c>
      <c r="E1103" s="134" t="s">
        <v>505</v>
      </c>
      <c r="F1103" s="135" t="s">
        <v>506</v>
      </c>
      <c r="G1103" s="136" t="s">
        <v>241</v>
      </c>
      <c r="H1103" s="137">
        <v>9.0280000000000005</v>
      </c>
      <c r="I1103" s="138"/>
      <c r="J1103" s="139">
        <f>ROUND(I1103*H1103,2)</f>
        <v>0</v>
      </c>
      <c r="K1103" s="135" t="s">
        <v>197</v>
      </c>
      <c r="L1103" s="33"/>
      <c r="M1103" s="140" t="s">
        <v>19</v>
      </c>
      <c r="N1103" s="141" t="s">
        <v>46</v>
      </c>
      <c r="P1103" s="142">
        <f>O1103*H1103</f>
        <v>0</v>
      </c>
      <c r="Q1103" s="142">
        <v>0</v>
      </c>
      <c r="R1103" s="142">
        <f>Q1103*H1103</f>
        <v>0</v>
      </c>
      <c r="S1103" s="142">
        <v>0</v>
      </c>
      <c r="T1103" s="143">
        <f>S1103*H1103</f>
        <v>0</v>
      </c>
      <c r="AR1103" s="144" t="s">
        <v>193</v>
      </c>
      <c r="AT1103" s="144" t="s">
        <v>189</v>
      </c>
      <c r="AU1103" s="144" t="s">
        <v>87</v>
      </c>
      <c r="AY1103" s="18" t="s">
        <v>187</v>
      </c>
      <c r="BE1103" s="145">
        <f>IF(N1103="základní",J1103,0)</f>
        <v>0</v>
      </c>
      <c r="BF1103" s="145">
        <f>IF(N1103="snížená",J1103,0)</f>
        <v>0</v>
      </c>
      <c r="BG1103" s="145">
        <f>IF(N1103="zákl. přenesená",J1103,0)</f>
        <v>0</v>
      </c>
      <c r="BH1103" s="145">
        <f>IF(N1103="sníž. přenesená",J1103,0)</f>
        <v>0</v>
      </c>
      <c r="BI1103" s="145">
        <f>IF(N1103="nulová",J1103,0)</f>
        <v>0</v>
      </c>
      <c r="BJ1103" s="18" t="s">
        <v>87</v>
      </c>
      <c r="BK1103" s="145">
        <f>ROUND(I1103*H1103,2)</f>
        <v>0</v>
      </c>
      <c r="BL1103" s="18" t="s">
        <v>193</v>
      </c>
      <c r="BM1103" s="144" t="s">
        <v>1933</v>
      </c>
    </row>
    <row r="1104" spans="2:65" s="1" customFormat="1">
      <c r="B1104" s="33"/>
      <c r="D1104" s="146" t="s">
        <v>199</v>
      </c>
      <c r="F1104" s="147" t="s">
        <v>508</v>
      </c>
      <c r="I1104" s="148"/>
      <c r="L1104" s="33"/>
      <c r="M1104" s="149"/>
      <c r="T1104" s="52"/>
      <c r="AT1104" s="18" t="s">
        <v>199</v>
      </c>
      <c r="AU1104" s="18" t="s">
        <v>87</v>
      </c>
    </row>
    <row r="1105" spans="2:65" s="1" customFormat="1" ht="33" customHeight="1">
      <c r="B1105" s="33"/>
      <c r="C1105" s="133" t="s">
        <v>1934</v>
      </c>
      <c r="D1105" s="133" t="s">
        <v>189</v>
      </c>
      <c r="E1105" s="134" t="s">
        <v>510</v>
      </c>
      <c r="F1105" s="135" t="s">
        <v>511</v>
      </c>
      <c r="G1105" s="136" t="s">
        <v>241</v>
      </c>
      <c r="H1105" s="137">
        <v>9.0280000000000005</v>
      </c>
      <c r="I1105" s="138"/>
      <c r="J1105" s="139">
        <f>ROUND(I1105*H1105,2)</f>
        <v>0</v>
      </c>
      <c r="K1105" s="135" t="s">
        <v>197</v>
      </c>
      <c r="L1105" s="33"/>
      <c r="M1105" s="140" t="s">
        <v>19</v>
      </c>
      <c r="N1105" s="141" t="s">
        <v>46</v>
      </c>
      <c r="P1105" s="142">
        <f>O1105*H1105</f>
        <v>0</v>
      </c>
      <c r="Q1105" s="142">
        <v>0</v>
      </c>
      <c r="R1105" s="142">
        <f>Q1105*H1105</f>
        <v>0</v>
      </c>
      <c r="S1105" s="142">
        <v>0</v>
      </c>
      <c r="T1105" s="143">
        <f>S1105*H1105</f>
        <v>0</v>
      </c>
      <c r="AR1105" s="144" t="s">
        <v>193</v>
      </c>
      <c r="AT1105" s="144" t="s">
        <v>189</v>
      </c>
      <c r="AU1105" s="144" t="s">
        <v>87</v>
      </c>
      <c r="AY1105" s="18" t="s">
        <v>187</v>
      </c>
      <c r="BE1105" s="145">
        <f>IF(N1105="základní",J1105,0)</f>
        <v>0</v>
      </c>
      <c r="BF1105" s="145">
        <f>IF(N1105="snížená",J1105,0)</f>
        <v>0</v>
      </c>
      <c r="BG1105" s="145">
        <f>IF(N1105="zákl. přenesená",J1105,0)</f>
        <v>0</v>
      </c>
      <c r="BH1105" s="145">
        <f>IF(N1105="sníž. přenesená",J1105,0)</f>
        <v>0</v>
      </c>
      <c r="BI1105" s="145">
        <f>IF(N1105="nulová",J1105,0)</f>
        <v>0</v>
      </c>
      <c r="BJ1105" s="18" t="s">
        <v>87</v>
      </c>
      <c r="BK1105" s="145">
        <f>ROUND(I1105*H1105,2)</f>
        <v>0</v>
      </c>
      <c r="BL1105" s="18" t="s">
        <v>193</v>
      </c>
      <c r="BM1105" s="144" t="s">
        <v>1935</v>
      </c>
    </row>
    <row r="1106" spans="2:65" s="1" customFormat="1">
      <c r="B1106" s="33"/>
      <c r="D1106" s="146" t="s">
        <v>199</v>
      </c>
      <c r="F1106" s="147" t="s">
        <v>513</v>
      </c>
      <c r="I1106" s="148"/>
      <c r="L1106" s="33"/>
      <c r="M1106" s="149"/>
      <c r="T1106" s="52"/>
      <c r="AT1106" s="18" t="s">
        <v>199</v>
      </c>
      <c r="AU1106" s="18" t="s">
        <v>87</v>
      </c>
    </row>
    <row r="1107" spans="2:65" s="1" customFormat="1" ht="44.25" customHeight="1">
      <c r="B1107" s="33"/>
      <c r="C1107" s="133" t="s">
        <v>1936</v>
      </c>
      <c r="D1107" s="133" t="s">
        <v>189</v>
      </c>
      <c r="E1107" s="134" t="s">
        <v>527</v>
      </c>
      <c r="F1107" s="135" t="s">
        <v>528</v>
      </c>
      <c r="G1107" s="136" t="s">
        <v>241</v>
      </c>
      <c r="H1107" s="137">
        <v>75.221999999999994</v>
      </c>
      <c r="I1107" s="138"/>
      <c r="J1107" s="139">
        <f>ROUND(I1107*H1107,2)</f>
        <v>0</v>
      </c>
      <c r="K1107" s="135" t="s">
        <v>197</v>
      </c>
      <c r="L1107" s="33"/>
      <c r="M1107" s="140" t="s">
        <v>19</v>
      </c>
      <c r="N1107" s="141" t="s">
        <v>46</v>
      </c>
      <c r="P1107" s="142">
        <f>O1107*H1107</f>
        <v>0</v>
      </c>
      <c r="Q1107" s="142">
        <v>0</v>
      </c>
      <c r="R1107" s="142">
        <f>Q1107*H1107</f>
        <v>0</v>
      </c>
      <c r="S1107" s="142">
        <v>0</v>
      </c>
      <c r="T1107" s="143">
        <f>S1107*H1107</f>
        <v>0</v>
      </c>
      <c r="AR1107" s="144" t="s">
        <v>193</v>
      </c>
      <c r="AT1107" s="144" t="s">
        <v>189</v>
      </c>
      <c r="AU1107" s="144" t="s">
        <v>87</v>
      </c>
      <c r="AY1107" s="18" t="s">
        <v>187</v>
      </c>
      <c r="BE1107" s="145">
        <f>IF(N1107="základní",J1107,0)</f>
        <v>0</v>
      </c>
      <c r="BF1107" s="145">
        <f>IF(N1107="snížená",J1107,0)</f>
        <v>0</v>
      </c>
      <c r="BG1107" s="145">
        <f>IF(N1107="zákl. přenesená",J1107,0)</f>
        <v>0</v>
      </c>
      <c r="BH1107" s="145">
        <f>IF(N1107="sníž. přenesená",J1107,0)</f>
        <v>0</v>
      </c>
      <c r="BI1107" s="145">
        <f>IF(N1107="nulová",J1107,0)</f>
        <v>0</v>
      </c>
      <c r="BJ1107" s="18" t="s">
        <v>87</v>
      </c>
      <c r="BK1107" s="145">
        <f>ROUND(I1107*H1107,2)</f>
        <v>0</v>
      </c>
      <c r="BL1107" s="18" t="s">
        <v>193</v>
      </c>
      <c r="BM1107" s="144" t="s">
        <v>1937</v>
      </c>
    </row>
    <row r="1108" spans="2:65" s="1" customFormat="1">
      <c r="B1108" s="33"/>
      <c r="D1108" s="146" t="s">
        <v>199</v>
      </c>
      <c r="F1108" s="147" t="s">
        <v>530</v>
      </c>
      <c r="I1108" s="148"/>
      <c r="L1108" s="33"/>
      <c r="M1108" s="149"/>
      <c r="T1108" s="52"/>
      <c r="AT1108" s="18" t="s">
        <v>199</v>
      </c>
      <c r="AU1108" s="18" t="s">
        <v>87</v>
      </c>
    </row>
    <row r="1109" spans="2:65" s="13" customFormat="1">
      <c r="B1109" s="157"/>
      <c r="D1109" s="151" t="s">
        <v>201</v>
      </c>
      <c r="E1109" s="158" t="s">
        <v>19</v>
      </c>
      <c r="F1109" s="159" t="s">
        <v>1938</v>
      </c>
      <c r="H1109" s="160">
        <v>75.221999999999994</v>
      </c>
      <c r="I1109" s="161"/>
      <c r="L1109" s="157"/>
      <c r="M1109" s="162"/>
      <c r="T1109" s="163"/>
      <c r="AT1109" s="158" t="s">
        <v>201</v>
      </c>
      <c r="AU1109" s="158" t="s">
        <v>87</v>
      </c>
      <c r="AV1109" s="13" t="s">
        <v>87</v>
      </c>
      <c r="AW1109" s="13" t="s">
        <v>33</v>
      </c>
      <c r="AX1109" s="13" t="s">
        <v>74</v>
      </c>
      <c r="AY1109" s="158" t="s">
        <v>187</v>
      </c>
    </row>
    <row r="1110" spans="2:65" s="15" customFormat="1">
      <c r="B1110" s="171"/>
      <c r="D1110" s="151" t="s">
        <v>201</v>
      </c>
      <c r="E1110" s="172" t="s">
        <v>19</v>
      </c>
      <c r="F1110" s="173" t="s">
        <v>207</v>
      </c>
      <c r="H1110" s="174">
        <v>75.221999999999994</v>
      </c>
      <c r="I1110" s="175"/>
      <c r="L1110" s="171"/>
      <c r="M1110" s="176"/>
      <c r="T1110" s="177"/>
      <c r="AT1110" s="172" t="s">
        <v>201</v>
      </c>
      <c r="AU1110" s="172" t="s">
        <v>87</v>
      </c>
      <c r="AV1110" s="15" t="s">
        <v>193</v>
      </c>
      <c r="AW1110" s="15" t="s">
        <v>33</v>
      </c>
      <c r="AX1110" s="15" t="s">
        <v>81</v>
      </c>
      <c r="AY1110" s="172" t="s">
        <v>187</v>
      </c>
    </row>
    <row r="1111" spans="2:65" s="1" customFormat="1" ht="37.950000000000003" customHeight="1">
      <c r="B1111" s="33"/>
      <c r="C1111" s="133" t="s">
        <v>1939</v>
      </c>
      <c r="D1111" s="133" t="s">
        <v>189</v>
      </c>
      <c r="E1111" s="134" t="s">
        <v>540</v>
      </c>
      <c r="F1111" s="135" t="s">
        <v>541</v>
      </c>
      <c r="G1111" s="136" t="s">
        <v>241</v>
      </c>
      <c r="H1111" s="137">
        <v>6.0919999999999996</v>
      </c>
      <c r="I1111" s="138"/>
      <c r="J1111" s="139">
        <f>ROUND(I1111*H1111,2)</f>
        <v>0</v>
      </c>
      <c r="K1111" s="135" t="s">
        <v>197</v>
      </c>
      <c r="L1111" s="33"/>
      <c r="M1111" s="140" t="s">
        <v>19</v>
      </c>
      <c r="N1111" s="141" t="s">
        <v>46</v>
      </c>
      <c r="P1111" s="142">
        <f>O1111*H1111</f>
        <v>0</v>
      </c>
      <c r="Q1111" s="142">
        <v>0</v>
      </c>
      <c r="R1111" s="142">
        <f>Q1111*H1111</f>
        <v>0</v>
      </c>
      <c r="S1111" s="142">
        <v>0</v>
      </c>
      <c r="T1111" s="143">
        <f>S1111*H1111</f>
        <v>0</v>
      </c>
      <c r="AR1111" s="144" t="s">
        <v>193</v>
      </c>
      <c r="AT1111" s="144" t="s">
        <v>189</v>
      </c>
      <c r="AU1111" s="144" t="s">
        <v>87</v>
      </c>
      <c r="AY1111" s="18" t="s">
        <v>187</v>
      </c>
      <c r="BE1111" s="145">
        <f>IF(N1111="základní",J1111,0)</f>
        <v>0</v>
      </c>
      <c r="BF1111" s="145">
        <f>IF(N1111="snížená",J1111,0)</f>
        <v>0</v>
      </c>
      <c r="BG1111" s="145">
        <f>IF(N1111="zákl. přenesená",J1111,0)</f>
        <v>0</v>
      </c>
      <c r="BH1111" s="145">
        <f>IF(N1111="sníž. přenesená",J1111,0)</f>
        <v>0</v>
      </c>
      <c r="BI1111" s="145">
        <f>IF(N1111="nulová",J1111,0)</f>
        <v>0</v>
      </c>
      <c r="BJ1111" s="18" t="s">
        <v>87</v>
      </c>
      <c r="BK1111" s="145">
        <f>ROUND(I1111*H1111,2)</f>
        <v>0</v>
      </c>
      <c r="BL1111" s="18" t="s">
        <v>193</v>
      </c>
      <c r="BM1111" s="144" t="s">
        <v>1940</v>
      </c>
    </row>
    <row r="1112" spans="2:65" s="1" customFormat="1">
      <c r="B1112" s="33"/>
      <c r="D1112" s="146" t="s">
        <v>199</v>
      </c>
      <c r="F1112" s="147" t="s">
        <v>543</v>
      </c>
      <c r="I1112" s="148"/>
      <c r="L1112" s="33"/>
      <c r="M1112" s="149"/>
      <c r="T1112" s="52"/>
      <c r="AT1112" s="18" t="s">
        <v>199</v>
      </c>
      <c r="AU1112" s="18" t="s">
        <v>87</v>
      </c>
    </row>
    <row r="1113" spans="2:65" s="13" customFormat="1">
      <c r="B1113" s="157"/>
      <c r="D1113" s="151" t="s">
        <v>201</v>
      </c>
      <c r="E1113" s="158" t="s">
        <v>19</v>
      </c>
      <c r="F1113" s="159" t="s">
        <v>1941</v>
      </c>
      <c r="H1113" s="160">
        <v>6.0919999999999996</v>
      </c>
      <c r="I1113" s="161"/>
      <c r="L1113" s="157"/>
      <c r="M1113" s="162"/>
      <c r="T1113" s="163"/>
      <c r="AT1113" s="158" t="s">
        <v>201</v>
      </c>
      <c r="AU1113" s="158" t="s">
        <v>87</v>
      </c>
      <c r="AV1113" s="13" t="s">
        <v>87</v>
      </c>
      <c r="AW1113" s="13" t="s">
        <v>33</v>
      </c>
      <c r="AX1113" s="13" t="s">
        <v>74</v>
      </c>
      <c r="AY1113" s="158" t="s">
        <v>187</v>
      </c>
    </row>
    <row r="1114" spans="2:65" s="15" customFormat="1">
      <c r="B1114" s="171"/>
      <c r="D1114" s="151" t="s">
        <v>201</v>
      </c>
      <c r="E1114" s="172" t="s">
        <v>19</v>
      </c>
      <c r="F1114" s="173" t="s">
        <v>207</v>
      </c>
      <c r="H1114" s="174">
        <v>6.0919999999999996</v>
      </c>
      <c r="I1114" s="175"/>
      <c r="L1114" s="171"/>
      <c r="M1114" s="176"/>
      <c r="T1114" s="177"/>
      <c r="AT1114" s="172" t="s">
        <v>201</v>
      </c>
      <c r="AU1114" s="172" t="s">
        <v>87</v>
      </c>
      <c r="AV1114" s="15" t="s">
        <v>193</v>
      </c>
      <c r="AW1114" s="15" t="s">
        <v>33</v>
      </c>
      <c r="AX1114" s="15" t="s">
        <v>81</v>
      </c>
      <c r="AY1114" s="172" t="s">
        <v>187</v>
      </c>
    </row>
    <row r="1115" spans="2:65" s="1" customFormat="1" ht="55.5" customHeight="1">
      <c r="B1115" s="33"/>
      <c r="C1115" s="133" t="s">
        <v>1942</v>
      </c>
      <c r="D1115" s="133" t="s">
        <v>189</v>
      </c>
      <c r="E1115" s="134" t="s">
        <v>545</v>
      </c>
      <c r="F1115" s="135" t="s">
        <v>546</v>
      </c>
      <c r="G1115" s="136" t="s">
        <v>241</v>
      </c>
      <c r="H1115" s="137">
        <v>3.0649999999999999</v>
      </c>
      <c r="I1115" s="138"/>
      <c r="J1115" s="139">
        <f>ROUND(I1115*H1115,2)</f>
        <v>0</v>
      </c>
      <c r="K1115" s="135" t="s">
        <v>197</v>
      </c>
      <c r="L1115" s="33"/>
      <c r="M1115" s="140" t="s">
        <v>19</v>
      </c>
      <c r="N1115" s="141" t="s">
        <v>46</v>
      </c>
      <c r="P1115" s="142">
        <f>O1115*H1115</f>
        <v>0</v>
      </c>
      <c r="Q1115" s="142">
        <v>0</v>
      </c>
      <c r="R1115" s="142">
        <f>Q1115*H1115</f>
        <v>0</v>
      </c>
      <c r="S1115" s="142">
        <v>0</v>
      </c>
      <c r="T1115" s="143">
        <f>S1115*H1115</f>
        <v>0</v>
      </c>
      <c r="AR1115" s="144" t="s">
        <v>193</v>
      </c>
      <c r="AT1115" s="144" t="s">
        <v>189</v>
      </c>
      <c r="AU1115" s="144" t="s">
        <v>87</v>
      </c>
      <c r="AY1115" s="18" t="s">
        <v>187</v>
      </c>
      <c r="BE1115" s="145">
        <f>IF(N1115="základní",J1115,0)</f>
        <v>0</v>
      </c>
      <c r="BF1115" s="145">
        <f>IF(N1115="snížená",J1115,0)</f>
        <v>0</v>
      </c>
      <c r="BG1115" s="145">
        <f>IF(N1115="zákl. přenesená",J1115,0)</f>
        <v>0</v>
      </c>
      <c r="BH1115" s="145">
        <f>IF(N1115="sníž. přenesená",J1115,0)</f>
        <v>0</v>
      </c>
      <c r="BI1115" s="145">
        <f>IF(N1115="nulová",J1115,0)</f>
        <v>0</v>
      </c>
      <c r="BJ1115" s="18" t="s">
        <v>87</v>
      </c>
      <c r="BK1115" s="145">
        <f>ROUND(I1115*H1115,2)</f>
        <v>0</v>
      </c>
      <c r="BL1115" s="18" t="s">
        <v>193</v>
      </c>
      <c r="BM1115" s="144" t="s">
        <v>1943</v>
      </c>
    </row>
    <row r="1116" spans="2:65" s="1" customFormat="1">
      <c r="B1116" s="33"/>
      <c r="D1116" s="146" t="s">
        <v>199</v>
      </c>
      <c r="F1116" s="147" t="s">
        <v>548</v>
      </c>
      <c r="I1116" s="148"/>
      <c r="L1116" s="33"/>
      <c r="M1116" s="149"/>
      <c r="T1116" s="52"/>
      <c r="AT1116" s="18" t="s">
        <v>199</v>
      </c>
      <c r="AU1116" s="18" t="s">
        <v>87</v>
      </c>
    </row>
    <row r="1117" spans="2:65" s="13" customFormat="1">
      <c r="B1117" s="157"/>
      <c r="D1117" s="151" t="s">
        <v>201</v>
      </c>
      <c r="E1117" s="158" t="s">
        <v>19</v>
      </c>
      <c r="F1117" s="159" t="s">
        <v>1944</v>
      </c>
      <c r="H1117" s="160">
        <v>3.0649999999999999</v>
      </c>
      <c r="I1117" s="161"/>
      <c r="L1117" s="157"/>
      <c r="M1117" s="162"/>
      <c r="T1117" s="163"/>
      <c r="AT1117" s="158" t="s">
        <v>201</v>
      </c>
      <c r="AU1117" s="158" t="s">
        <v>87</v>
      </c>
      <c r="AV1117" s="13" t="s">
        <v>87</v>
      </c>
      <c r="AW1117" s="13" t="s">
        <v>33</v>
      </c>
      <c r="AX1117" s="13" t="s">
        <v>74</v>
      </c>
      <c r="AY1117" s="158" t="s">
        <v>187</v>
      </c>
    </row>
    <row r="1118" spans="2:65" s="15" customFormat="1">
      <c r="B1118" s="171"/>
      <c r="D1118" s="151" t="s">
        <v>201</v>
      </c>
      <c r="E1118" s="172" t="s">
        <v>19</v>
      </c>
      <c r="F1118" s="173" t="s">
        <v>207</v>
      </c>
      <c r="H1118" s="174">
        <v>3.0649999999999999</v>
      </c>
      <c r="I1118" s="175"/>
      <c r="L1118" s="171"/>
      <c r="M1118" s="176"/>
      <c r="T1118" s="177"/>
      <c r="AT1118" s="172" t="s">
        <v>201</v>
      </c>
      <c r="AU1118" s="172" t="s">
        <v>87</v>
      </c>
      <c r="AV1118" s="15" t="s">
        <v>193</v>
      </c>
      <c r="AW1118" s="15" t="s">
        <v>33</v>
      </c>
      <c r="AX1118" s="15" t="s">
        <v>81</v>
      </c>
      <c r="AY1118" s="172" t="s">
        <v>187</v>
      </c>
    </row>
    <row r="1119" spans="2:65" s="11" customFormat="1" ht="22.95" customHeight="1">
      <c r="B1119" s="121"/>
      <c r="D1119" s="122" t="s">
        <v>73</v>
      </c>
      <c r="E1119" s="131" t="s">
        <v>579</v>
      </c>
      <c r="F1119" s="131" t="s">
        <v>580</v>
      </c>
      <c r="I1119" s="124"/>
      <c r="J1119" s="132">
        <f>BK1119</f>
        <v>0</v>
      </c>
      <c r="L1119" s="121"/>
      <c r="M1119" s="126"/>
      <c r="P1119" s="127">
        <f>SUM(P1120:P1121)</f>
        <v>0</v>
      </c>
      <c r="R1119" s="127">
        <f>SUM(R1120:R1121)</f>
        <v>0</v>
      </c>
      <c r="T1119" s="128">
        <f>SUM(T1120:T1121)</f>
        <v>0</v>
      </c>
      <c r="AR1119" s="122" t="s">
        <v>81</v>
      </c>
      <c r="AT1119" s="129" t="s">
        <v>73</v>
      </c>
      <c r="AU1119" s="129" t="s">
        <v>81</v>
      </c>
      <c r="AY1119" s="122" t="s">
        <v>187</v>
      </c>
      <c r="BK1119" s="130">
        <f>SUM(BK1120:BK1121)</f>
        <v>0</v>
      </c>
    </row>
    <row r="1120" spans="2:65" s="1" customFormat="1" ht="62.7" customHeight="1">
      <c r="B1120" s="33"/>
      <c r="C1120" s="133" t="s">
        <v>1945</v>
      </c>
      <c r="D1120" s="133" t="s">
        <v>189</v>
      </c>
      <c r="E1120" s="134" t="s">
        <v>582</v>
      </c>
      <c r="F1120" s="135" t="s">
        <v>583</v>
      </c>
      <c r="G1120" s="136" t="s">
        <v>241</v>
      </c>
      <c r="H1120" s="137">
        <v>345.02600000000001</v>
      </c>
      <c r="I1120" s="138"/>
      <c r="J1120" s="139">
        <f>ROUND(I1120*H1120,2)</f>
        <v>0</v>
      </c>
      <c r="K1120" s="135" t="s">
        <v>197</v>
      </c>
      <c r="L1120" s="33"/>
      <c r="M1120" s="140" t="s">
        <v>19</v>
      </c>
      <c r="N1120" s="141" t="s">
        <v>46</v>
      </c>
      <c r="P1120" s="142">
        <f>O1120*H1120</f>
        <v>0</v>
      </c>
      <c r="Q1120" s="142">
        <v>0</v>
      </c>
      <c r="R1120" s="142">
        <f>Q1120*H1120</f>
        <v>0</v>
      </c>
      <c r="S1120" s="142">
        <v>0</v>
      </c>
      <c r="T1120" s="143">
        <f>S1120*H1120</f>
        <v>0</v>
      </c>
      <c r="AR1120" s="144" t="s">
        <v>193</v>
      </c>
      <c r="AT1120" s="144" t="s">
        <v>189</v>
      </c>
      <c r="AU1120" s="144" t="s">
        <v>87</v>
      </c>
      <c r="AY1120" s="18" t="s">
        <v>187</v>
      </c>
      <c r="BE1120" s="145">
        <f>IF(N1120="základní",J1120,0)</f>
        <v>0</v>
      </c>
      <c r="BF1120" s="145">
        <f>IF(N1120="snížená",J1120,0)</f>
        <v>0</v>
      </c>
      <c r="BG1120" s="145">
        <f>IF(N1120="zákl. přenesená",J1120,0)</f>
        <v>0</v>
      </c>
      <c r="BH1120" s="145">
        <f>IF(N1120="sníž. přenesená",J1120,0)</f>
        <v>0</v>
      </c>
      <c r="BI1120" s="145">
        <f>IF(N1120="nulová",J1120,0)</f>
        <v>0</v>
      </c>
      <c r="BJ1120" s="18" t="s">
        <v>87</v>
      </c>
      <c r="BK1120" s="145">
        <f>ROUND(I1120*H1120,2)</f>
        <v>0</v>
      </c>
      <c r="BL1120" s="18" t="s">
        <v>193</v>
      </c>
      <c r="BM1120" s="144" t="s">
        <v>1946</v>
      </c>
    </row>
    <row r="1121" spans="2:65" s="1" customFormat="1">
      <c r="B1121" s="33"/>
      <c r="D1121" s="146" t="s">
        <v>199</v>
      </c>
      <c r="F1121" s="147" t="s">
        <v>585</v>
      </c>
      <c r="I1121" s="148"/>
      <c r="L1121" s="33"/>
      <c r="M1121" s="149"/>
      <c r="T1121" s="52"/>
      <c r="AT1121" s="18" t="s">
        <v>199</v>
      </c>
      <c r="AU1121" s="18" t="s">
        <v>87</v>
      </c>
    </row>
    <row r="1122" spans="2:65" s="11" customFormat="1" ht="25.95" customHeight="1">
      <c r="B1122" s="121"/>
      <c r="D1122" s="122" t="s">
        <v>73</v>
      </c>
      <c r="E1122" s="123" t="s">
        <v>586</v>
      </c>
      <c r="F1122" s="123" t="s">
        <v>587</v>
      </c>
      <c r="I1122" s="124"/>
      <c r="J1122" s="125">
        <f>BK1122</f>
        <v>0</v>
      </c>
      <c r="L1122" s="121"/>
      <c r="M1122" s="126"/>
      <c r="P1122" s="127">
        <f>P1123+P1200+P1239+P1385+P1391+P1408+P1725+P1867+P2021+P2074+P2194+P2310+P2332+P2431+P2474+P2543+P2631+P2704+P2734</f>
        <v>0</v>
      </c>
      <c r="R1122" s="127">
        <f>R1123+R1200+R1239+R1385+R1391+R1408+R1725+R1867+R2021+R2074+R2194+R2310+R2332+R2431+R2474+R2543+R2631+R2704+R2734</f>
        <v>72.647897891852523</v>
      </c>
      <c r="T1122" s="128">
        <f>T1123+T1200+T1239+T1385+T1391+T1408+T1725+T1867+T2021+T2074+T2194+T2310+T2332+T2431+T2474+T2543+T2631+T2704+T2734</f>
        <v>1.0520303</v>
      </c>
      <c r="AR1122" s="122" t="s">
        <v>87</v>
      </c>
      <c r="AT1122" s="129" t="s">
        <v>73</v>
      </c>
      <c r="AU1122" s="129" t="s">
        <v>74</v>
      </c>
      <c r="AY1122" s="122" t="s">
        <v>187</v>
      </c>
      <c r="BK1122" s="130">
        <f>BK1123+BK1200+BK1239+BK1385+BK1391+BK1408+BK1725+BK1867+BK2021+BK2074+BK2194+BK2310+BK2332+BK2431+BK2474+BK2543+BK2631+BK2704+BK2734</f>
        <v>0</v>
      </c>
    </row>
    <row r="1123" spans="2:65" s="11" customFormat="1" ht="22.95" customHeight="1">
      <c r="B1123" s="121"/>
      <c r="D1123" s="122" t="s">
        <v>73</v>
      </c>
      <c r="E1123" s="131" t="s">
        <v>588</v>
      </c>
      <c r="F1123" s="131" t="s">
        <v>589</v>
      </c>
      <c r="I1123" s="124"/>
      <c r="J1123" s="132">
        <f>BK1123</f>
        <v>0</v>
      </c>
      <c r="L1123" s="121"/>
      <c r="M1123" s="126"/>
      <c r="P1123" s="127">
        <f>SUM(P1124:P1199)</f>
        <v>0</v>
      </c>
      <c r="R1123" s="127">
        <f>SUM(R1124:R1199)</f>
        <v>3.8421643244999992</v>
      </c>
      <c r="T1123" s="128">
        <f>SUM(T1124:T1199)</f>
        <v>0</v>
      </c>
      <c r="AR1123" s="122" t="s">
        <v>87</v>
      </c>
      <c r="AT1123" s="129" t="s">
        <v>73</v>
      </c>
      <c r="AU1123" s="129" t="s">
        <v>81</v>
      </c>
      <c r="AY1123" s="122" t="s">
        <v>187</v>
      </c>
      <c r="BK1123" s="130">
        <f>SUM(BK1124:BK1199)</f>
        <v>0</v>
      </c>
    </row>
    <row r="1124" spans="2:65" s="1" customFormat="1" ht="37.950000000000003" customHeight="1">
      <c r="B1124" s="33"/>
      <c r="C1124" s="133" t="s">
        <v>1947</v>
      </c>
      <c r="D1124" s="133" t="s">
        <v>189</v>
      </c>
      <c r="E1124" s="134" t="s">
        <v>1948</v>
      </c>
      <c r="F1124" s="135" t="s">
        <v>1949</v>
      </c>
      <c r="G1124" s="136" t="s">
        <v>138</v>
      </c>
      <c r="H1124" s="137">
        <v>245.31899999999999</v>
      </c>
      <c r="I1124" s="138"/>
      <c r="J1124" s="139">
        <f>ROUND(I1124*H1124,2)</f>
        <v>0</v>
      </c>
      <c r="K1124" s="135" t="s">
        <v>197</v>
      </c>
      <c r="L1124" s="33"/>
      <c r="M1124" s="140" t="s">
        <v>19</v>
      </c>
      <c r="N1124" s="141" t="s">
        <v>46</v>
      </c>
      <c r="P1124" s="142">
        <f>O1124*H1124</f>
        <v>0</v>
      </c>
      <c r="Q1124" s="142">
        <v>0</v>
      </c>
      <c r="R1124" s="142">
        <f>Q1124*H1124</f>
        <v>0</v>
      </c>
      <c r="S1124" s="142">
        <v>0</v>
      </c>
      <c r="T1124" s="143">
        <f>S1124*H1124</f>
        <v>0</v>
      </c>
      <c r="AR1124" s="144" t="s">
        <v>320</v>
      </c>
      <c r="AT1124" s="144" t="s">
        <v>189</v>
      </c>
      <c r="AU1124" s="144" t="s">
        <v>87</v>
      </c>
      <c r="AY1124" s="18" t="s">
        <v>187</v>
      </c>
      <c r="BE1124" s="145">
        <f>IF(N1124="základní",J1124,0)</f>
        <v>0</v>
      </c>
      <c r="BF1124" s="145">
        <f>IF(N1124="snížená",J1124,0)</f>
        <v>0</v>
      </c>
      <c r="BG1124" s="145">
        <f>IF(N1124="zákl. přenesená",J1124,0)</f>
        <v>0</v>
      </c>
      <c r="BH1124" s="145">
        <f>IF(N1124="sníž. přenesená",J1124,0)</f>
        <v>0</v>
      </c>
      <c r="BI1124" s="145">
        <f>IF(N1124="nulová",J1124,0)</f>
        <v>0</v>
      </c>
      <c r="BJ1124" s="18" t="s">
        <v>87</v>
      </c>
      <c r="BK1124" s="145">
        <f>ROUND(I1124*H1124,2)</f>
        <v>0</v>
      </c>
      <c r="BL1124" s="18" t="s">
        <v>320</v>
      </c>
      <c r="BM1124" s="144" t="s">
        <v>1950</v>
      </c>
    </row>
    <row r="1125" spans="2:65" s="1" customFormat="1">
      <c r="B1125" s="33"/>
      <c r="D1125" s="146" t="s">
        <v>199</v>
      </c>
      <c r="F1125" s="147" t="s">
        <v>1951</v>
      </c>
      <c r="I1125" s="148"/>
      <c r="L1125" s="33"/>
      <c r="M1125" s="149"/>
      <c r="T1125" s="52"/>
      <c r="AT1125" s="18" t="s">
        <v>199</v>
      </c>
      <c r="AU1125" s="18" t="s">
        <v>87</v>
      </c>
    </row>
    <row r="1126" spans="2:65" s="12" customFormat="1">
      <c r="B1126" s="150"/>
      <c r="D1126" s="151" t="s">
        <v>201</v>
      </c>
      <c r="E1126" s="152" t="s">
        <v>19</v>
      </c>
      <c r="F1126" s="153" t="s">
        <v>251</v>
      </c>
      <c r="H1126" s="152" t="s">
        <v>19</v>
      </c>
      <c r="I1126" s="154"/>
      <c r="L1126" s="150"/>
      <c r="M1126" s="155"/>
      <c r="T1126" s="156"/>
      <c r="AT1126" s="152" t="s">
        <v>201</v>
      </c>
      <c r="AU1126" s="152" t="s">
        <v>87</v>
      </c>
      <c r="AV1126" s="12" t="s">
        <v>81</v>
      </c>
      <c r="AW1126" s="12" t="s">
        <v>33</v>
      </c>
      <c r="AX1126" s="12" t="s">
        <v>74</v>
      </c>
      <c r="AY1126" s="152" t="s">
        <v>187</v>
      </c>
    </row>
    <row r="1127" spans="2:65" s="12" customFormat="1">
      <c r="B1127" s="150"/>
      <c r="D1127" s="151" t="s">
        <v>201</v>
      </c>
      <c r="E1127" s="152" t="s">
        <v>19</v>
      </c>
      <c r="F1127" s="153" t="s">
        <v>1168</v>
      </c>
      <c r="H1127" s="152" t="s">
        <v>19</v>
      </c>
      <c r="I1127" s="154"/>
      <c r="L1127" s="150"/>
      <c r="M1127" s="155"/>
      <c r="T1127" s="156"/>
      <c r="AT1127" s="152" t="s">
        <v>201</v>
      </c>
      <c r="AU1127" s="152" t="s">
        <v>87</v>
      </c>
      <c r="AV1127" s="12" t="s">
        <v>81</v>
      </c>
      <c r="AW1127" s="12" t="s">
        <v>33</v>
      </c>
      <c r="AX1127" s="12" t="s">
        <v>74</v>
      </c>
      <c r="AY1127" s="152" t="s">
        <v>187</v>
      </c>
    </row>
    <row r="1128" spans="2:65" s="13" customFormat="1">
      <c r="B1128" s="157"/>
      <c r="D1128" s="151" t="s">
        <v>201</v>
      </c>
      <c r="E1128" s="158" t="s">
        <v>19</v>
      </c>
      <c r="F1128" s="159" t="s">
        <v>1952</v>
      </c>
      <c r="H1128" s="160">
        <v>87.4</v>
      </c>
      <c r="I1128" s="161"/>
      <c r="L1128" s="157"/>
      <c r="M1128" s="162"/>
      <c r="T1128" s="163"/>
      <c r="AT1128" s="158" t="s">
        <v>201</v>
      </c>
      <c r="AU1128" s="158" t="s">
        <v>87</v>
      </c>
      <c r="AV1128" s="13" t="s">
        <v>87</v>
      </c>
      <c r="AW1128" s="13" t="s">
        <v>33</v>
      </c>
      <c r="AX1128" s="13" t="s">
        <v>74</v>
      </c>
      <c r="AY1128" s="158" t="s">
        <v>187</v>
      </c>
    </row>
    <row r="1129" spans="2:65" s="13" customFormat="1">
      <c r="B1129" s="157"/>
      <c r="D1129" s="151" t="s">
        <v>201</v>
      </c>
      <c r="E1129" s="158" t="s">
        <v>19</v>
      </c>
      <c r="F1129" s="159" t="s">
        <v>1953</v>
      </c>
      <c r="H1129" s="160">
        <v>30</v>
      </c>
      <c r="I1129" s="161"/>
      <c r="L1129" s="157"/>
      <c r="M1129" s="162"/>
      <c r="T1129" s="163"/>
      <c r="AT1129" s="158" t="s">
        <v>201</v>
      </c>
      <c r="AU1129" s="158" t="s">
        <v>87</v>
      </c>
      <c r="AV1129" s="13" t="s">
        <v>87</v>
      </c>
      <c r="AW1129" s="13" t="s">
        <v>33</v>
      </c>
      <c r="AX1129" s="13" t="s">
        <v>74</v>
      </c>
      <c r="AY1129" s="158" t="s">
        <v>187</v>
      </c>
    </row>
    <row r="1130" spans="2:65" s="13" customFormat="1">
      <c r="B1130" s="157"/>
      <c r="D1130" s="151" t="s">
        <v>201</v>
      </c>
      <c r="E1130" s="158" t="s">
        <v>19</v>
      </c>
      <c r="F1130" s="159" t="s">
        <v>1397</v>
      </c>
      <c r="H1130" s="160">
        <v>17.5</v>
      </c>
      <c r="I1130" s="161"/>
      <c r="L1130" s="157"/>
      <c r="M1130" s="162"/>
      <c r="T1130" s="163"/>
      <c r="AT1130" s="158" t="s">
        <v>201</v>
      </c>
      <c r="AU1130" s="158" t="s">
        <v>87</v>
      </c>
      <c r="AV1130" s="13" t="s">
        <v>87</v>
      </c>
      <c r="AW1130" s="13" t="s">
        <v>33</v>
      </c>
      <c r="AX1130" s="13" t="s">
        <v>74</v>
      </c>
      <c r="AY1130" s="158" t="s">
        <v>187</v>
      </c>
    </row>
    <row r="1131" spans="2:65" s="13" customFormat="1">
      <c r="B1131" s="157"/>
      <c r="D1131" s="151" t="s">
        <v>201</v>
      </c>
      <c r="E1131" s="158" t="s">
        <v>19</v>
      </c>
      <c r="F1131" s="159" t="s">
        <v>1398</v>
      </c>
      <c r="H1131" s="160">
        <v>1.2</v>
      </c>
      <c r="I1131" s="161"/>
      <c r="L1131" s="157"/>
      <c r="M1131" s="162"/>
      <c r="T1131" s="163"/>
      <c r="AT1131" s="158" t="s">
        <v>201</v>
      </c>
      <c r="AU1131" s="158" t="s">
        <v>87</v>
      </c>
      <c r="AV1131" s="13" t="s">
        <v>87</v>
      </c>
      <c r="AW1131" s="13" t="s">
        <v>33</v>
      </c>
      <c r="AX1131" s="13" t="s">
        <v>74</v>
      </c>
      <c r="AY1131" s="158" t="s">
        <v>187</v>
      </c>
    </row>
    <row r="1132" spans="2:65" s="13" customFormat="1">
      <c r="B1132" s="157"/>
      <c r="D1132" s="151" t="s">
        <v>201</v>
      </c>
      <c r="E1132" s="158" t="s">
        <v>19</v>
      </c>
      <c r="F1132" s="159" t="s">
        <v>1954</v>
      </c>
      <c r="H1132" s="160">
        <v>57.963000000000001</v>
      </c>
      <c r="I1132" s="161"/>
      <c r="L1132" s="157"/>
      <c r="M1132" s="162"/>
      <c r="T1132" s="163"/>
      <c r="AT1132" s="158" t="s">
        <v>201</v>
      </c>
      <c r="AU1132" s="158" t="s">
        <v>87</v>
      </c>
      <c r="AV1132" s="13" t="s">
        <v>87</v>
      </c>
      <c r="AW1132" s="13" t="s">
        <v>33</v>
      </c>
      <c r="AX1132" s="13" t="s">
        <v>74</v>
      </c>
      <c r="AY1132" s="158" t="s">
        <v>187</v>
      </c>
    </row>
    <row r="1133" spans="2:65" s="14" customFormat="1">
      <c r="B1133" s="164"/>
      <c r="D1133" s="151" t="s">
        <v>201</v>
      </c>
      <c r="E1133" s="165" t="s">
        <v>19</v>
      </c>
      <c r="F1133" s="166" t="s">
        <v>204</v>
      </c>
      <c r="H1133" s="167">
        <v>194.06299999999999</v>
      </c>
      <c r="I1133" s="168"/>
      <c r="L1133" s="164"/>
      <c r="M1133" s="169"/>
      <c r="T1133" s="170"/>
      <c r="AT1133" s="165" t="s">
        <v>201</v>
      </c>
      <c r="AU1133" s="165" t="s">
        <v>87</v>
      </c>
      <c r="AV1133" s="14" t="s">
        <v>96</v>
      </c>
      <c r="AW1133" s="14" t="s">
        <v>33</v>
      </c>
      <c r="AX1133" s="14" t="s">
        <v>74</v>
      </c>
      <c r="AY1133" s="165" t="s">
        <v>187</v>
      </c>
    </row>
    <row r="1134" spans="2:65" s="12" customFormat="1">
      <c r="B1134" s="150"/>
      <c r="D1134" s="151" t="s">
        <v>201</v>
      </c>
      <c r="E1134" s="152" t="s">
        <v>19</v>
      </c>
      <c r="F1134" s="153" t="s">
        <v>1247</v>
      </c>
      <c r="H1134" s="152" t="s">
        <v>19</v>
      </c>
      <c r="I1134" s="154"/>
      <c r="L1134" s="150"/>
      <c r="M1134" s="155"/>
      <c r="T1134" s="156"/>
      <c r="AT1134" s="152" t="s">
        <v>201</v>
      </c>
      <c r="AU1134" s="152" t="s">
        <v>87</v>
      </c>
      <c r="AV1134" s="12" t="s">
        <v>81</v>
      </c>
      <c r="AW1134" s="12" t="s">
        <v>33</v>
      </c>
      <c r="AX1134" s="12" t="s">
        <v>74</v>
      </c>
      <c r="AY1134" s="152" t="s">
        <v>187</v>
      </c>
    </row>
    <row r="1135" spans="2:65" s="12" customFormat="1">
      <c r="B1135" s="150"/>
      <c r="D1135" s="151" t="s">
        <v>201</v>
      </c>
      <c r="E1135" s="152" t="s">
        <v>19</v>
      </c>
      <c r="F1135" s="153" t="s">
        <v>1530</v>
      </c>
      <c r="H1135" s="152" t="s">
        <v>19</v>
      </c>
      <c r="I1135" s="154"/>
      <c r="L1135" s="150"/>
      <c r="M1135" s="155"/>
      <c r="T1135" s="156"/>
      <c r="AT1135" s="152" t="s">
        <v>201</v>
      </c>
      <c r="AU1135" s="152" t="s">
        <v>87</v>
      </c>
      <c r="AV1135" s="12" t="s">
        <v>81</v>
      </c>
      <c r="AW1135" s="12" t="s">
        <v>33</v>
      </c>
      <c r="AX1135" s="12" t="s">
        <v>74</v>
      </c>
      <c r="AY1135" s="152" t="s">
        <v>187</v>
      </c>
    </row>
    <row r="1136" spans="2:65" s="12" customFormat="1">
      <c r="B1136" s="150"/>
      <c r="D1136" s="151" t="s">
        <v>201</v>
      </c>
      <c r="E1136" s="152" t="s">
        <v>19</v>
      </c>
      <c r="F1136" s="153" t="s">
        <v>1727</v>
      </c>
      <c r="H1136" s="152" t="s">
        <v>19</v>
      </c>
      <c r="I1136" s="154"/>
      <c r="L1136" s="150"/>
      <c r="M1136" s="155"/>
      <c r="T1136" s="156"/>
      <c r="AT1136" s="152" t="s">
        <v>201</v>
      </c>
      <c r="AU1136" s="152" t="s">
        <v>87</v>
      </c>
      <c r="AV1136" s="12" t="s">
        <v>81</v>
      </c>
      <c r="AW1136" s="12" t="s">
        <v>33</v>
      </c>
      <c r="AX1136" s="12" t="s">
        <v>74</v>
      </c>
      <c r="AY1136" s="152" t="s">
        <v>187</v>
      </c>
    </row>
    <row r="1137" spans="2:65" s="13" customFormat="1">
      <c r="B1137" s="157"/>
      <c r="D1137" s="151" t="s">
        <v>201</v>
      </c>
      <c r="E1137" s="158" t="s">
        <v>19</v>
      </c>
      <c r="F1137" s="159" t="s">
        <v>1955</v>
      </c>
      <c r="H1137" s="160">
        <v>51.256</v>
      </c>
      <c r="I1137" s="161"/>
      <c r="L1137" s="157"/>
      <c r="M1137" s="162"/>
      <c r="T1137" s="163"/>
      <c r="AT1137" s="158" t="s">
        <v>201</v>
      </c>
      <c r="AU1137" s="158" t="s">
        <v>87</v>
      </c>
      <c r="AV1137" s="13" t="s">
        <v>87</v>
      </c>
      <c r="AW1137" s="13" t="s">
        <v>33</v>
      </c>
      <c r="AX1137" s="13" t="s">
        <v>74</v>
      </c>
      <c r="AY1137" s="158" t="s">
        <v>187</v>
      </c>
    </row>
    <row r="1138" spans="2:65" s="14" customFormat="1">
      <c r="B1138" s="164"/>
      <c r="D1138" s="151" t="s">
        <v>201</v>
      </c>
      <c r="E1138" s="165" t="s">
        <v>956</v>
      </c>
      <c r="F1138" s="166" t="s">
        <v>204</v>
      </c>
      <c r="H1138" s="167">
        <v>51.256</v>
      </c>
      <c r="I1138" s="168"/>
      <c r="L1138" s="164"/>
      <c r="M1138" s="169"/>
      <c r="T1138" s="170"/>
      <c r="AT1138" s="165" t="s">
        <v>201</v>
      </c>
      <c r="AU1138" s="165" t="s">
        <v>87</v>
      </c>
      <c r="AV1138" s="14" t="s">
        <v>96</v>
      </c>
      <c r="AW1138" s="14" t="s">
        <v>33</v>
      </c>
      <c r="AX1138" s="14" t="s">
        <v>74</v>
      </c>
      <c r="AY1138" s="165" t="s">
        <v>187</v>
      </c>
    </row>
    <row r="1139" spans="2:65" s="15" customFormat="1">
      <c r="B1139" s="171"/>
      <c r="D1139" s="151" t="s">
        <v>201</v>
      </c>
      <c r="E1139" s="172" t="s">
        <v>947</v>
      </c>
      <c r="F1139" s="173" t="s">
        <v>207</v>
      </c>
      <c r="H1139" s="174">
        <v>245.31899999999999</v>
      </c>
      <c r="I1139" s="175"/>
      <c r="L1139" s="171"/>
      <c r="M1139" s="176"/>
      <c r="T1139" s="177"/>
      <c r="AT1139" s="172" t="s">
        <v>201</v>
      </c>
      <c r="AU1139" s="172" t="s">
        <v>87</v>
      </c>
      <c r="AV1139" s="15" t="s">
        <v>193</v>
      </c>
      <c r="AW1139" s="15" t="s">
        <v>33</v>
      </c>
      <c r="AX1139" s="15" t="s">
        <v>81</v>
      </c>
      <c r="AY1139" s="172" t="s">
        <v>187</v>
      </c>
    </row>
    <row r="1140" spans="2:65" s="1" customFormat="1" ht="16.5" customHeight="1">
      <c r="B1140" s="33"/>
      <c r="C1140" s="178" t="s">
        <v>1956</v>
      </c>
      <c r="D1140" s="178" t="s">
        <v>238</v>
      </c>
      <c r="E1140" s="179" t="s">
        <v>1957</v>
      </c>
      <c r="F1140" s="180" t="s">
        <v>1958</v>
      </c>
      <c r="G1140" s="181" t="s">
        <v>241</v>
      </c>
      <c r="H1140" s="182">
        <v>7.3999999999999996E-2</v>
      </c>
      <c r="I1140" s="183"/>
      <c r="J1140" s="184">
        <f>ROUND(I1140*H1140,2)</f>
        <v>0</v>
      </c>
      <c r="K1140" s="180" t="s">
        <v>197</v>
      </c>
      <c r="L1140" s="185"/>
      <c r="M1140" s="186" t="s">
        <v>19</v>
      </c>
      <c r="N1140" s="187" t="s">
        <v>46</v>
      </c>
      <c r="P1140" s="142">
        <f>O1140*H1140</f>
        <v>0</v>
      </c>
      <c r="Q1140" s="142">
        <v>1</v>
      </c>
      <c r="R1140" s="142">
        <f>Q1140*H1140</f>
        <v>7.3999999999999996E-2</v>
      </c>
      <c r="S1140" s="142">
        <v>0</v>
      </c>
      <c r="T1140" s="143">
        <f>S1140*H1140</f>
        <v>0</v>
      </c>
      <c r="AR1140" s="144" t="s">
        <v>425</v>
      </c>
      <c r="AT1140" s="144" t="s">
        <v>238</v>
      </c>
      <c r="AU1140" s="144" t="s">
        <v>87</v>
      </c>
      <c r="AY1140" s="18" t="s">
        <v>187</v>
      </c>
      <c r="BE1140" s="145">
        <f>IF(N1140="základní",J1140,0)</f>
        <v>0</v>
      </c>
      <c r="BF1140" s="145">
        <f>IF(N1140="snížená",J1140,0)</f>
        <v>0</v>
      </c>
      <c r="BG1140" s="145">
        <f>IF(N1140="zákl. přenesená",J1140,0)</f>
        <v>0</v>
      </c>
      <c r="BH1140" s="145">
        <f>IF(N1140="sníž. přenesená",J1140,0)</f>
        <v>0</v>
      </c>
      <c r="BI1140" s="145">
        <f>IF(N1140="nulová",J1140,0)</f>
        <v>0</v>
      </c>
      <c r="BJ1140" s="18" t="s">
        <v>87</v>
      </c>
      <c r="BK1140" s="145">
        <f>ROUND(I1140*H1140,2)</f>
        <v>0</v>
      </c>
      <c r="BL1140" s="18" t="s">
        <v>320</v>
      </c>
      <c r="BM1140" s="144" t="s">
        <v>1959</v>
      </c>
    </row>
    <row r="1141" spans="2:65" s="13" customFormat="1">
      <c r="B1141" s="157"/>
      <c r="D1141" s="151" t="s">
        <v>201</v>
      </c>
      <c r="F1141" s="159" t="s">
        <v>1960</v>
      </c>
      <c r="H1141" s="160">
        <v>7.3999999999999996E-2</v>
      </c>
      <c r="I1141" s="161"/>
      <c r="L1141" s="157"/>
      <c r="M1141" s="162"/>
      <c r="T1141" s="163"/>
      <c r="AT1141" s="158" t="s">
        <v>201</v>
      </c>
      <c r="AU1141" s="158" t="s">
        <v>87</v>
      </c>
      <c r="AV1141" s="13" t="s">
        <v>87</v>
      </c>
      <c r="AW1141" s="13" t="s">
        <v>4</v>
      </c>
      <c r="AX1141" s="13" t="s">
        <v>81</v>
      </c>
      <c r="AY1141" s="158" t="s">
        <v>187</v>
      </c>
    </row>
    <row r="1142" spans="2:65" s="1" customFormat="1" ht="33" customHeight="1">
      <c r="B1142" s="33"/>
      <c r="C1142" s="133" t="s">
        <v>1961</v>
      </c>
      <c r="D1142" s="133" t="s">
        <v>189</v>
      </c>
      <c r="E1142" s="134" t="s">
        <v>1962</v>
      </c>
      <c r="F1142" s="135" t="s">
        <v>1963</v>
      </c>
      <c r="G1142" s="136" t="s">
        <v>138</v>
      </c>
      <c r="H1142" s="137">
        <v>31.423999999999999</v>
      </c>
      <c r="I1142" s="138"/>
      <c r="J1142" s="139">
        <f>ROUND(I1142*H1142,2)</f>
        <v>0</v>
      </c>
      <c r="K1142" s="135" t="s">
        <v>197</v>
      </c>
      <c r="L1142" s="33"/>
      <c r="M1142" s="140" t="s">
        <v>19</v>
      </c>
      <c r="N1142" s="141" t="s">
        <v>46</v>
      </c>
      <c r="P1142" s="142">
        <f>O1142*H1142</f>
        <v>0</v>
      </c>
      <c r="Q1142" s="142">
        <v>0</v>
      </c>
      <c r="R1142" s="142">
        <f>Q1142*H1142</f>
        <v>0</v>
      </c>
      <c r="S1142" s="142">
        <v>0</v>
      </c>
      <c r="T1142" s="143">
        <f>S1142*H1142</f>
        <v>0</v>
      </c>
      <c r="AR1142" s="144" t="s">
        <v>320</v>
      </c>
      <c r="AT1142" s="144" t="s">
        <v>189</v>
      </c>
      <c r="AU1142" s="144" t="s">
        <v>87</v>
      </c>
      <c r="AY1142" s="18" t="s">
        <v>187</v>
      </c>
      <c r="BE1142" s="145">
        <f>IF(N1142="základní",J1142,0)</f>
        <v>0</v>
      </c>
      <c r="BF1142" s="145">
        <f>IF(N1142="snížená",J1142,0)</f>
        <v>0</v>
      </c>
      <c r="BG1142" s="145">
        <f>IF(N1142="zákl. přenesená",J1142,0)</f>
        <v>0</v>
      </c>
      <c r="BH1142" s="145">
        <f>IF(N1142="sníž. přenesená",J1142,0)</f>
        <v>0</v>
      </c>
      <c r="BI1142" s="145">
        <f>IF(N1142="nulová",J1142,0)</f>
        <v>0</v>
      </c>
      <c r="BJ1142" s="18" t="s">
        <v>87</v>
      </c>
      <c r="BK1142" s="145">
        <f>ROUND(I1142*H1142,2)</f>
        <v>0</v>
      </c>
      <c r="BL1142" s="18" t="s">
        <v>320</v>
      </c>
      <c r="BM1142" s="144" t="s">
        <v>1964</v>
      </c>
    </row>
    <row r="1143" spans="2:65" s="1" customFormat="1">
      <c r="B1143" s="33"/>
      <c r="D1143" s="146" t="s">
        <v>199</v>
      </c>
      <c r="F1143" s="147" t="s">
        <v>1965</v>
      </c>
      <c r="I1143" s="148"/>
      <c r="L1143" s="33"/>
      <c r="M1143" s="149"/>
      <c r="T1143" s="52"/>
      <c r="AT1143" s="18" t="s">
        <v>199</v>
      </c>
      <c r="AU1143" s="18" t="s">
        <v>87</v>
      </c>
    </row>
    <row r="1144" spans="2:65" s="12" customFormat="1">
      <c r="B1144" s="150"/>
      <c r="D1144" s="151" t="s">
        <v>201</v>
      </c>
      <c r="E1144" s="152" t="s">
        <v>19</v>
      </c>
      <c r="F1144" s="153" t="s">
        <v>251</v>
      </c>
      <c r="H1144" s="152" t="s">
        <v>19</v>
      </c>
      <c r="I1144" s="154"/>
      <c r="L1144" s="150"/>
      <c r="M1144" s="155"/>
      <c r="T1144" s="156"/>
      <c r="AT1144" s="152" t="s">
        <v>201</v>
      </c>
      <c r="AU1144" s="152" t="s">
        <v>87</v>
      </c>
      <c r="AV1144" s="12" t="s">
        <v>81</v>
      </c>
      <c r="AW1144" s="12" t="s">
        <v>33</v>
      </c>
      <c r="AX1144" s="12" t="s">
        <v>74</v>
      </c>
      <c r="AY1144" s="152" t="s">
        <v>187</v>
      </c>
    </row>
    <row r="1145" spans="2:65" s="12" customFormat="1">
      <c r="B1145" s="150"/>
      <c r="D1145" s="151" t="s">
        <v>201</v>
      </c>
      <c r="E1145" s="152" t="s">
        <v>19</v>
      </c>
      <c r="F1145" s="153" t="s">
        <v>1168</v>
      </c>
      <c r="H1145" s="152" t="s">
        <v>19</v>
      </c>
      <c r="I1145" s="154"/>
      <c r="L1145" s="150"/>
      <c r="M1145" s="155"/>
      <c r="T1145" s="156"/>
      <c r="AT1145" s="152" t="s">
        <v>201</v>
      </c>
      <c r="AU1145" s="152" t="s">
        <v>87</v>
      </c>
      <c r="AV1145" s="12" t="s">
        <v>81</v>
      </c>
      <c r="AW1145" s="12" t="s">
        <v>33</v>
      </c>
      <c r="AX1145" s="12" t="s">
        <v>74</v>
      </c>
      <c r="AY1145" s="152" t="s">
        <v>187</v>
      </c>
    </row>
    <row r="1146" spans="2:65" s="13" customFormat="1">
      <c r="B1146" s="157"/>
      <c r="D1146" s="151" t="s">
        <v>201</v>
      </c>
      <c r="E1146" s="158" t="s">
        <v>19</v>
      </c>
      <c r="F1146" s="159" t="s">
        <v>1966</v>
      </c>
      <c r="H1146" s="160">
        <v>7.4160000000000004</v>
      </c>
      <c r="I1146" s="161"/>
      <c r="L1146" s="157"/>
      <c r="M1146" s="162"/>
      <c r="T1146" s="163"/>
      <c r="AT1146" s="158" t="s">
        <v>201</v>
      </c>
      <c r="AU1146" s="158" t="s">
        <v>87</v>
      </c>
      <c r="AV1146" s="13" t="s">
        <v>87</v>
      </c>
      <c r="AW1146" s="13" t="s">
        <v>33</v>
      </c>
      <c r="AX1146" s="13" t="s">
        <v>74</v>
      </c>
      <c r="AY1146" s="158" t="s">
        <v>187</v>
      </c>
    </row>
    <row r="1147" spans="2:65" s="13" customFormat="1">
      <c r="B1147" s="157"/>
      <c r="D1147" s="151" t="s">
        <v>201</v>
      </c>
      <c r="E1147" s="158" t="s">
        <v>19</v>
      </c>
      <c r="F1147" s="159" t="s">
        <v>1967</v>
      </c>
      <c r="H1147" s="160">
        <v>4.32</v>
      </c>
      <c r="I1147" s="161"/>
      <c r="L1147" s="157"/>
      <c r="M1147" s="162"/>
      <c r="T1147" s="163"/>
      <c r="AT1147" s="158" t="s">
        <v>201</v>
      </c>
      <c r="AU1147" s="158" t="s">
        <v>87</v>
      </c>
      <c r="AV1147" s="13" t="s">
        <v>87</v>
      </c>
      <c r="AW1147" s="13" t="s">
        <v>33</v>
      </c>
      <c r="AX1147" s="13" t="s">
        <v>74</v>
      </c>
      <c r="AY1147" s="158" t="s">
        <v>187</v>
      </c>
    </row>
    <row r="1148" spans="2:65" s="13" customFormat="1">
      <c r="B1148" s="157"/>
      <c r="D1148" s="151" t="s">
        <v>201</v>
      </c>
      <c r="E1148" s="158" t="s">
        <v>19</v>
      </c>
      <c r="F1148" s="159" t="s">
        <v>1968</v>
      </c>
      <c r="H1148" s="160">
        <v>3.8</v>
      </c>
      <c r="I1148" s="161"/>
      <c r="L1148" s="157"/>
      <c r="M1148" s="162"/>
      <c r="T1148" s="163"/>
      <c r="AT1148" s="158" t="s">
        <v>201</v>
      </c>
      <c r="AU1148" s="158" t="s">
        <v>87</v>
      </c>
      <c r="AV1148" s="13" t="s">
        <v>87</v>
      </c>
      <c r="AW1148" s="13" t="s">
        <v>33</v>
      </c>
      <c r="AX1148" s="13" t="s">
        <v>74</v>
      </c>
      <c r="AY1148" s="158" t="s">
        <v>187</v>
      </c>
    </row>
    <row r="1149" spans="2:65" s="13" customFormat="1">
      <c r="B1149" s="157"/>
      <c r="D1149" s="151" t="s">
        <v>201</v>
      </c>
      <c r="E1149" s="158" t="s">
        <v>19</v>
      </c>
      <c r="F1149" s="159" t="s">
        <v>1969</v>
      </c>
      <c r="H1149" s="160">
        <v>1.214</v>
      </c>
      <c r="I1149" s="161"/>
      <c r="L1149" s="157"/>
      <c r="M1149" s="162"/>
      <c r="T1149" s="163"/>
      <c r="AT1149" s="158" t="s">
        <v>201</v>
      </c>
      <c r="AU1149" s="158" t="s">
        <v>87</v>
      </c>
      <c r="AV1149" s="13" t="s">
        <v>87</v>
      </c>
      <c r="AW1149" s="13" t="s">
        <v>33</v>
      </c>
      <c r="AX1149" s="13" t="s">
        <v>74</v>
      </c>
      <c r="AY1149" s="158" t="s">
        <v>187</v>
      </c>
    </row>
    <row r="1150" spans="2:65" s="13" customFormat="1">
      <c r="B1150" s="157"/>
      <c r="D1150" s="151" t="s">
        <v>201</v>
      </c>
      <c r="E1150" s="158" t="s">
        <v>19</v>
      </c>
      <c r="F1150" s="159" t="s">
        <v>1970</v>
      </c>
      <c r="H1150" s="160">
        <v>6.7240000000000002</v>
      </c>
      <c r="I1150" s="161"/>
      <c r="L1150" s="157"/>
      <c r="M1150" s="162"/>
      <c r="T1150" s="163"/>
      <c r="AT1150" s="158" t="s">
        <v>201</v>
      </c>
      <c r="AU1150" s="158" t="s">
        <v>87</v>
      </c>
      <c r="AV1150" s="13" t="s">
        <v>87</v>
      </c>
      <c r="AW1150" s="13" t="s">
        <v>33</v>
      </c>
      <c r="AX1150" s="13" t="s">
        <v>74</v>
      </c>
      <c r="AY1150" s="158" t="s">
        <v>187</v>
      </c>
    </row>
    <row r="1151" spans="2:65" s="14" customFormat="1">
      <c r="B1151" s="164"/>
      <c r="D1151" s="151" t="s">
        <v>201</v>
      </c>
      <c r="E1151" s="165" t="s">
        <v>19</v>
      </c>
      <c r="F1151" s="166" t="s">
        <v>204</v>
      </c>
      <c r="H1151" s="167">
        <v>23.474</v>
      </c>
      <c r="I1151" s="168"/>
      <c r="L1151" s="164"/>
      <c r="M1151" s="169"/>
      <c r="T1151" s="170"/>
      <c r="AT1151" s="165" t="s">
        <v>201</v>
      </c>
      <c r="AU1151" s="165" t="s">
        <v>87</v>
      </c>
      <c r="AV1151" s="14" t="s">
        <v>96</v>
      </c>
      <c r="AW1151" s="14" t="s">
        <v>33</v>
      </c>
      <c r="AX1151" s="14" t="s">
        <v>74</v>
      </c>
      <c r="AY1151" s="165" t="s">
        <v>187</v>
      </c>
    </row>
    <row r="1152" spans="2:65" s="12" customFormat="1">
      <c r="B1152" s="150"/>
      <c r="D1152" s="151" t="s">
        <v>201</v>
      </c>
      <c r="E1152" s="152" t="s">
        <v>19</v>
      </c>
      <c r="F1152" s="153" t="s">
        <v>1247</v>
      </c>
      <c r="H1152" s="152" t="s">
        <v>19</v>
      </c>
      <c r="I1152" s="154"/>
      <c r="L1152" s="150"/>
      <c r="M1152" s="155"/>
      <c r="T1152" s="156"/>
      <c r="AT1152" s="152" t="s">
        <v>201</v>
      </c>
      <c r="AU1152" s="152" t="s">
        <v>87</v>
      </c>
      <c r="AV1152" s="12" t="s">
        <v>81</v>
      </c>
      <c r="AW1152" s="12" t="s">
        <v>33</v>
      </c>
      <c r="AX1152" s="12" t="s">
        <v>74</v>
      </c>
      <c r="AY1152" s="152" t="s">
        <v>187</v>
      </c>
    </row>
    <row r="1153" spans="2:65" s="12" customFormat="1">
      <c r="B1153" s="150"/>
      <c r="D1153" s="151" t="s">
        <v>201</v>
      </c>
      <c r="E1153" s="152" t="s">
        <v>19</v>
      </c>
      <c r="F1153" s="153" t="s">
        <v>1530</v>
      </c>
      <c r="H1153" s="152" t="s">
        <v>19</v>
      </c>
      <c r="I1153" s="154"/>
      <c r="L1153" s="150"/>
      <c r="M1153" s="155"/>
      <c r="T1153" s="156"/>
      <c r="AT1153" s="152" t="s">
        <v>201</v>
      </c>
      <c r="AU1153" s="152" t="s">
        <v>87</v>
      </c>
      <c r="AV1153" s="12" t="s">
        <v>81</v>
      </c>
      <c r="AW1153" s="12" t="s">
        <v>33</v>
      </c>
      <c r="AX1153" s="12" t="s">
        <v>74</v>
      </c>
      <c r="AY1153" s="152" t="s">
        <v>187</v>
      </c>
    </row>
    <row r="1154" spans="2:65" s="12" customFormat="1">
      <c r="B1154" s="150"/>
      <c r="D1154" s="151" t="s">
        <v>201</v>
      </c>
      <c r="E1154" s="152" t="s">
        <v>19</v>
      </c>
      <c r="F1154" s="153" t="s">
        <v>1727</v>
      </c>
      <c r="H1154" s="152" t="s">
        <v>19</v>
      </c>
      <c r="I1154" s="154"/>
      <c r="L1154" s="150"/>
      <c r="M1154" s="155"/>
      <c r="T1154" s="156"/>
      <c r="AT1154" s="152" t="s">
        <v>201</v>
      </c>
      <c r="AU1154" s="152" t="s">
        <v>87</v>
      </c>
      <c r="AV1154" s="12" t="s">
        <v>81</v>
      </c>
      <c r="AW1154" s="12" t="s">
        <v>33</v>
      </c>
      <c r="AX1154" s="12" t="s">
        <v>74</v>
      </c>
      <c r="AY1154" s="152" t="s">
        <v>187</v>
      </c>
    </row>
    <row r="1155" spans="2:65" s="13" customFormat="1">
      <c r="B1155" s="157"/>
      <c r="D1155" s="151" t="s">
        <v>201</v>
      </c>
      <c r="E1155" s="158" t="s">
        <v>19</v>
      </c>
      <c r="F1155" s="159" t="s">
        <v>1971</v>
      </c>
      <c r="H1155" s="160">
        <v>7.95</v>
      </c>
      <c r="I1155" s="161"/>
      <c r="L1155" s="157"/>
      <c r="M1155" s="162"/>
      <c r="T1155" s="163"/>
      <c r="AT1155" s="158" t="s">
        <v>201</v>
      </c>
      <c r="AU1155" s="158" t="s">
        <v>87</v>
      </c>
      <c r="AV1155" s="13" t="s">
        <v>87</v>
      </c>
      <c r="AW1155" s="13" t="s">
        <v>33</v>
      </c>
      <c r="AX1155" s="13" t="s">
        <v>74</v>
      </c>
      <c r="AY1155" s="158" t="s">
        <v>187</v>
      </c>
    </row>
    <row r="1156" spans="2:65" s="14" customFormat="1">
      <c r="B1156" s="164"/>
      <c r="D1156" s="151" t="s">
        <v>201</v>
      </c>
      <c r="E1156" s="165" t="s">
        <v>19</v>
      </c>
      <c r="F1156" s="166" t="s">
        <v>204</v>
      </c>
      <c r="H1156" s="167">
        <v>7.95</v>
      </c>
      <c r="I1156" s="168"/>
      <c r="L1156" s="164"/>
      <c r="M1156" s="169"/>
      <c r="T1156" s="170"/>
      <c r="AT1156" s="165" t="s">
        <v>201</v>
      </c>
      <c r="AU1156" s="165" t="s">
        <v>87</v>
      </c>
      <c r="AV1156" s="14" t="s">
        <v>96</v>
      </c>
      <c r="AW1156" s="14" t="s">
        <v>33</v>
      </c>
      <c r="AX1156" s="14" t="s">
        <v>74</v>
      </c>
      <c r="AY1156" s="165" t="s">
        <v>187</v>
      </c>
    </row>
    <row r="1157" spans="2:65" s="15" customFormat="1">
      <c r="B1157" s="171"/>
      <c r="D1157" s="151" t="s">
        <v>201</v>
      </c>
      <c r="E1157" s="172" t="s">
        <v>950</v>
      </c>
      <c r="F1157" s="173" t="s">
        <v>207</v>
      </c>
      <c r="H1157" s="174">
        <v>31.423999999999999</v>
      </c>
      <c r="I1157" s="175"/>
      <c r="L1157" s="171"/>
      <c r="M1157" s="176"/>
      <c r="T1157" s="177"/>
      <c r="AT1157" s="172" t="s">
        <v>201</v>
      </c>
      <c r="AU1157" s="172" t="s">
        <v>87</v>
      </c>
      <c r="AV1157" s="15" t="s">
        <v>193</v>
      </c>
      <c r="AW1157" s="15" t="s">
        <v>33</v>
      </c>
      <c r="AX1157" s="15" t="s">
        <v>81</v>
      </c>
      <c r="AY1157" s="172" t="s">
        <v>187</v>
      </c>
    </row>
    <row r="1158" spans="2:65" s="1" customFormat="1" ht="16.5" customHeight="1">
      <c r="B1158" s="33"/>
      <c r="C1158" s="178" t="s">
        <v>1972</v>
      </c>
      <c r="D1158" s="178" t="s">
        <v>238</v>
      </c>
      <c r="E1158" s="179" t="s">
        <v>1957</v>
      </c>
      <c r="F1158" s="180" t="s">
        <v>1958</v>
      </c>
      <c r="G1158" s="181" t="s">
        <v>241</v>
      </c>
      <c r="H1158" s="182">
        <v>1.0999999999999999E-2</v>
      </c>
      <c r="I1158" s="183"/>
      <c r="J1158" s="184">
        <f>ROUND(I1158*H1158,2)</f>
        <v>0</v>
      </c>
      <c r="K1158" s="180" t="s">
        <v>197</v>
      </c>
      <c r="L1158" s="185"/>
      <c r="M1158" s="186" t="s">
        <v>19</v>
      </c>
      <c r="N1158" s="187" t="s">
        <v>46</v>
      </c>
      <c r="P1158" s="142">
        <f>O1158*H1158</f>
        <v>0</v>
      </c>
      <c r="Q1158" s="142">
        <v>1</v>
      </c>
      <c r="R1158" s="142">
        <f>Q1158*H1158</f>
        <v>1.0999999999999999E-2</v>
      </c>
      <c r="S1158" s="142">
        <v>0</v>
      </c>
      <c r="T1158" s="143">
        <f>S1158*H1158</f>
        <v>0</v>
      </c>
      <c r="AR1158" s="144" t="s">
        <v>425</v>
      </c>
      <c r="AT1158" s="144" t="s">
        <v>238</v>
      </c>
      <c r="AU1158" s="144" t="s">
        <v>87</v>
      </c>
      <c r="AY1158" s="18" t="s">
        <v>187</v>
      </c>
      <c r="BE1158" s="145">
        <f>IF(N1158="základní",J1158,0)</f>
        <v>0</v>
      </c>
      <c r="BF1158" s="145">
        <f>IF(N1158="snížená",J1158,0)</f>
        <v>0</v>
      </c>
      <c r="BG1158" s="145">
        <f>IF(N1158="zákl. přenesená",J1158,0)</f>
        <v>0</v>
      </c>
      <c r="BH1158" s="145">
        <f>IF(N1158="sníž. přenesená",J1158,0)</f>
        <v>0</v>
      </c>
      <c r="BI1158" s="145">
        <f>IF(N1158="nulová",J1158,0)</f>
        <v>0</v>
      </c>
      <c r="BJ1158" s="18" t="s">
        <v>87</v>
      </c>
      <c r="BK1158" s="145">
        <f>ROUND(I1158*H1158,2)</f>
        <v>0</v>
      </c>
      <c r="BL1158" s="18" t="s">
        <v>320</v>
      </c>
      <c r="BM1158" s="144" t="s">
        <v>1973</v>
      </c>
    </row>
    <row r="1159" spans="2:65" s="13" customFormat="1">
      <c r="B1159" s="157"/>
      <c r="D1159" s="151" t="s">
        <v>201</v>
      </c>
      <c r="F1159" s="159" t="s">
        <v>1974</v>
      </c>
      <c r="H1159" s="160">
        <v>1.0999999999999999E-2</v>
      </c>
      <c r="I1159" s="161"/>
      <c r="L1159" s="157"/>
      <c r="M1159" s="162"/>
      <c r="T1159" s="163"/>
      <c r="AT1159" s="158" t="s">
        <v>201</v>
      </c>
      <c r="AU1159" s="158" t="s">
        <v>87</v>
      </c>
      <c r="AV1159" s="13" t="s">
        <v>87</v>
      </c>
      <c r="AW1159" s="13" t="s">
        <v>4</v>
      </c>
      <c r="AX1159" s="13" t="s">
        <v>81</v>
      </c>
      <c r="AY1159" s="158" t="s">
        <v>187</v>
      </c>
    </row>
    <row r="1160" spans="2:65" s="1" customFormat="1" ht="24.15" customHeight="1">
      <c r="B1160" s="33"/>
      <c r="C1160" s="133" t="s">
        <v>1975</v>
      </c>
      <c r="D1160" s="133" t="s">
        <v>189</v>
      </c>
      <c r="E1160" s="134" t="s">
        <v>1976</v>
      </c>
      <c r="F1160" s="135" t="s">
        <v>1977</v>
      </c>
      <c r="G1160" s="136" t="s">
        <v>138</v>
      </c>
      <c r="H1160" s="137">
        <v>490.63799999999998</v>
      </c>
      <c r="I1160" s="138"/>
      <c r="J1160" s="139">
        <f>ROUND(I1160*H1160,2)</f>
        <v>0</v>
      </c>
      <c r="K1160" s="135" t="s">
        <v>197</v>
      </c>
      <c r="L1160" s="33"/>
      <c r="M1160" s="140" t="s">
        <v>19</v>
      </c>
      <c r="N1160" s="141" t="s">
        <v>46</v>
      </c>
      <c r="P1160" s="142">
        <f>O1160*H1160</f>
        <v>0</v>
      </c>
      <c r="Q1160" s="142">
        <v>3.9825E-4</v>
      </c>
      <c r="R1160" s="142">
        <f>Q1160*H1160</f>
        <v>0.1953965835</v>
      </c>
      <c r="S1160" s="142">
        <v>0</v>
      </c>
      <c r="T1160" s="143">
        <f>S1160*H1160</f>
        <v>0</v>
      </c>
      <c r="AR1160" s="144" t="s">
        <v>320</v>
      </c>
      <c r="AT1160" s="144" t="s">
        <v>189</v>
      </c>
      <c r="AU1160" s="144" t="s">
        <v>87</v>
      </c>
      <c r="AY1160" s="18" t="s">
        <v>187</v>
      </c>
      <c r="BE1160" s="145">
        <f>IF(N1160="základní",J1160,0)</f>
        <v>0</v>
      </c>
      <c r="BF1160" s="145">
        <f>IF(N1160="snížená",J1160,0)</f>
        <v>0</v>
      </c>
      <c r="BG1160" s="145">
        <f>IF(N1160="zákl. přenesená",J1160,0)</f>
        <v>0</v>
      </c>
      <c r="BH1160" s="145">
        <f>IF(N1160="sníž. přenesená",J1160,0)</f>
        <v>0</v>
      </c>
      <c r="BI1160" s="145">
        <f>IF(N1160="nulová",J1160,0)</f>
        <v>0</v>
      </c>
      <c r="BJ1160" s="18" t="s">
        <v>87</v>
      </c>
      <c r="BK1160" s="145">
        <f>ROUND(I1160*H1160,2)</f>
        <v>0</v>
      </c>
      <c r="BL1160" s="18" t="s">
        <v>320</v>
      </c>
      <c r="BM1160" s="144" t="s">
        <v>1978</v>
      </c>
    </row>
    <row r="1161" spans="2:65" s="1" customFormat="1">
      <c r="B1161" s="33"/>
      <c r="D1161" s="146" t="s">
        <v>199</v>
      </c>
      <c r="F1161" s="147" t="s">
        <v>1979</v>
      </c>
      <c r="I1161" s="148"/>
      <c r="L1161" s="33"/>
      <c r="M1161" s="149"/>
      <c r="T1161" s="52"/>
      <c r="AT1161" s="18" t="s">
        <v>199</v>
      </c>
      <c r="AU1161" s="18" t="s">
        <v>87</v>
      </c>
    </row>
    <row r="1162" spans="2:65" s="13" customFormat="1">
      <c r="B1162" s="157"/>
      <c r="D1162" s="151" t="s">
        <v>201</v>
      </c>
      <c r="E1162" s="158" t="s">
        <v>19</v>
      </c>
      <c r="F1162" s="159" t="s">
        <v>1980</v>
      </c>
      <c r="H1162" s="160">
        <v>490.63799999999998</v>
      </c>
      <c r="I1162" s="161"/>
      <c r="L1162" s="157"/>
      <c r="M1162" s="162"/>
      <c r="T1162" s="163"/>
      <c r="AT1162" s="158" t="s">
        <v>201</v>
      </c>
      <c r="AU1162" s="158" t="s">
        <v>87</v>
      </c>
      <c r="AV1162" s="13" t="s">
        <v>87</v>
      </c>
      <c r="AW1162" s="13" t="s">
        <v>33</v>
      </c>
      <c r="AX1162" s="13" t="s">
        <v>74</v>
      </c>
      <c r="AY1162" s="158" t="s">
        <v>187</v>
      </c>
    </row>
    <row r="1163" spans="2:65" s="15" customFormat="1">
      <c r="B1163" s="171"/>
      <c r="D1163" s="151" t="s">
        <v>201</v>
      </c>
      <c r="E1163" s="172" t="s">
        <v>19</v>
      </c>
      <c r="F1163" s="173" t="s">
        <v>207</v>
      </c>
      <c r="H1163" s="174">
        <v>490.63799999999998</v>
      </c>
      <c r="I1163" s="175"/>
      <c r="L1163" s="171"/>
      <c r="M1163" s="176"/>
      <c r="T1163" s="177"/>
      <c r="AT1163" s="172" t="s">
        <v>201</v>
      </c>
      <c r="AU1163" s="172" t="s">
        <v>87</v>
      </c>
      <c r="AV1163" s="15" t="s">
        <v>193</v>
      </c>
      <c r="AW1163" s="15" t="s">
        <v>33</v>
      </c>
      <c r="AX1163" s="15" t="s">
        <v>81</v>
      </c>
      <c r="AY1163" s="172" t="s">
        <v>187</v>
      </c>
    </row>
    <row r="1164" spans="2:65" s="1" customFormat="1" ht="49.2" customHeight="1">
      <c r="B1164" s="33"/>
      <c r="C1164" s="178" t="s">
        <v>1981</v>
      </c>
      <c r="D1164" s="178" t="s">
        <v>238</v>
      </c>
      <c r="E1164" s="179" t="s">
        <v>1982</v>
      </c>
      <c r="F1164" s="180" t="s">
        <v>1983</v>
      </c>
      <c r="G1164" s="181" t="s">
        <v>138</v>
      </c>
      <c r="H1164" s="182">
        <v>285.91899999999998</v>
      </c>
      <c r="I1164" s="183"/>
      <c r="J1164" s="184">
        <f>ROUND(I1164*H1164,2)</f>
        <v>0</v>
      </c>
      <c r="K1164" s="180" t="s">
        <v>197</v>
      </c>
      <c r="L1164" s="185"/>
      <c r="M1164" s="186" t="s">
        <v>19</v>
      </c>
      <c r="N1164" s="187" t="s">
        <v>46</v>
      </c>
      <c r="P1164" s="142">
        <f>O1164*H1164</f>
        <v>0</v>
      </c>
      <c r="Q1164" s="142">
        <v>5.3E-3</v>
      </c>
      <c r="R1164" s="142">
        <f>Q1164*H1164</f>
        <v>1.5153706999999998</v>
      </c>
      <c r="S1164" s="142">
        <v>0</v>
      </c>
      <c r="T1164" s="143">
        <f>S1164*H1164</f>
        <v>0</v>
      </c>
      <c r="AR1164" s="144" t="s">
        <v>425</v>
      </c>
      <c r="AT1164" s="144" t="s">
        <v>238</v>
      </c>
      <c r="AU1164" s="144" t="s">
        <v>87</v>
      </c>
      <c r="AY1164" s="18" t="s">
        <v>187</v>
      </c>
      <c r="BE1164" s="145">
        <f>IF(N1164="základní",J1164,0)</f>
        <v>0</v>
      </c>
      <c r="BF1164" s="145">
        <f>IF(N1164="snížená",J1164,0)</f>
        <v>0</v>
      </c>
      <c r="BG1164" s="145">
        <f>IF(N1164="zákl. přenesená",J1164,0)</f>
        <v>0</v>
      </c>
      <c r="BH1164" s="145">
        <f>IF(N1164="sníž. přenesená",J1164,0)</f>
        <v>0</v>
      </c>
      <c r="BI1164" s="145">
        <f>IF(N1164="nulová",J1164,0)</f>
        <v>0</v>
      </c>
      <c r="BJ1164" s="18" t="s">
        <v>87</v>
      </c>
      <c r="BK1164" s="145">
        <f>ROUND(I1164*H1164,2)</f>
        <v>0</v>
      </c>
      <c r="BL1164" s="18" t="s">
        <v>320</v>
      </c>
      <c r="BM1164" s="144" t="s">
        <v>1984</v>
      </c>
    </row>
    <row r="1165" spans="2:65" s="13" customFormat="1">
      <c r="B1165" s="157"/>
      <c r="D1165" s="151" t="s">
        <v>201</v>
      </c>
      <c r="E1165" s="158" t="s">
        <v>19</v>
      </c>
      <c r="F1165" s="159" t="s">
        <v>947</v>
      </c>
      <c r="H1165" s="160">
        <v>245.31899999999999</v>
      </c>
      <c r="I1165" s="161"/>
      <c r="L1165" s="157"/>
      <c r="M1165" s="162"/>
      <c r="T1165" s="163"/>
      <c r="AT1165" s="158" t="s">
        <v>201</v>
      </c>
      <c r="AU1165" s="158" t="s">
        <v>87</v>
      </c>
      <c r="AV1165" s="13" t="s">
        <v>87</v>
      </c>
      <c r="AW1165" s="13" t="s">
        <v>33</v>
      </c>
      <c r="AX1165" s="13" t="s">
        <v>74</v>
      </c>
      <c r="AY1165" s="158" t="s">
        <v>187</v>
      </c>
    </row>
    <row r="1166" spans="2:65" s="15" customFormat="1">
      <c r="B1166" s="171"/>
      <c r="D1166" s="151" t="s">
        <v>201</v>
      </c>
      <c r="E1166" s="172" t="s">
        <v>19</v>
      </c>
      <c r="F1166" s="173" t="s">
        <v>207</v>
      </c>
      <c r="H1166" s="174">
        <v>245.31899999999999</v>
      </c>
      <c r="I1166" s="175"/>
      <c r="L1166" s="171"/>
      <c r="M1166" s="176"/>
      <c r="T1166" s="177"/>
      <c r="AT1166" s="172" t="s">
        <v>201</v>
      </c>
      <c r="AU1166" s="172" t="s">
        <v>87</v>
      </c>
      <c r="AV1166" s="15" t="s">
        <v>193</v>
      </c>
      <c r="AW1166" s="15" t="s">
        <v>33</v>
      </c>
      <c r="AX1166" s="15" t="s">
        <v>81</v>
      </c>
      <c r="AY1166" s="172" t="s">
        <v>187</v>
      </c>
    </row>
    <row r="1167" spans="2:65" s="13" customFormat="1">
      <c r="B1167" s="157"/>
      <c r="D1167" s="151" t="s">
        <v>201</v>
      </c>
      <c r="F1167" s="159" t="s">
        <v>1985</v>
      </c>
      <c r="H1167" s="160">
        <v>285.91899999999998</v>
      </c>
      <c r="I1167" s="161"/>
      <c r="L1167" s="157"/>
      <c r="M1167" s="162"/>
      <c r="T1167" s="163"/>
      <c r="AT1167" s="158" t="s">
        <v>201</v>
      </c>
      <c r="AU1167" s="158" t="s">
        <v>87</v>
      </c>
      <c r="AV1167" s="13" t="s">
        <v>87</v>
      </c>
      <c r="AW1167" s="13" t="s">
        <v>4</v>
      </c>
      <c r="AX1167" s="13" t="s">
        <v>81</v>
      </c>
      <c r="AY1167" s="158" t="s">
        <v>187</v>
      </c>
    </row>
    <row r="1168" spans="2:65" s="1" customFormat="1" ht="49.2" customHeight="1">
      <c r="B1168" s="33"/>
      <c r="C1168" s="178" t="s">
        <v>1986</v>
      </c>
      <c r="D1168" s="178" t="s">
        <v>238</v>
      </c>
      <c r="E1168" s="179" t="s">
        <v>1987</v>
      </c>
      <c r="F1168" s="180" t="s">
        <v>1988</v>
      </c>
      <c r="G1168" s="181" t="s">
        <v>138</v>
      </c>
      <c r="H1168" s="182">
        <v>285.91899999999998</v>
      </c>
      <c r="I1168" s="183"/>
      <c r="J1168" s="184">
        <f>ROUND(I1168*H1168,2)</f>
        <v>0</v>
      </c>
      <c r="K1168" s="180" t="s">
        <v>197</v>
      </c>
      <c r="L1168" s="185"/>
      <c r="M1168" s="186" t="s">
        <v>19</v>
      </c>
      <c r="N1168" s="187" t="s">
        <v>46</v>
      </c>
      <c r="P1168" s="142">
        <f>O1168*H1168</f>
        <v>0</v>
      </c>
      <c r="Q1168" s="142">
        <v>5.4000000000000003E-3</v>
      </c>
      <c r="R1168" s="142">
        <f>Q1168*H1168</f>
        <v>1.5439626</v>
      </c>
      <c r="S1168" s="142">
        <v>0</v>
      </c>
      <c r="T1168" s="143">
        <f>S1168*H1168</f>
        <v>0</v>
      </c>
      <c r="AR1168" s="144" t="s">
        <v>425</v>
      </c>
      <c r="AT1168" s="144" t="s">
        <v>238</v>
      </c>
      <c r="AU1168" s="144" t="s">
        <v>87</v>
      </c>
      <c r="AY1168" s="18" t="s">
        <v>187</v>
      </c>
      <c r="BE1168" s="145">
        <f>IF(N1168="základní",J1168,0)</f>
        <v>0</v>
      </c>
      <c r="BF1168" s="145">
        <f>IF(N1168="snížená",J1168,0)</f>
        <v>0</v>
      </c>
      <c r="BG1168" s="145">
        <f>IF(N1168="zákl. přenesená",J1168,0)</f>
        <v>0</v>
      </c>
      <c r="BH1168" s="145">
        <f>IF(N1168="sníž. přenesená",J1168,0)</f>
        <v>0</v>
      </c>
      <c r="BI1168" s="145">
        <f>IF(N1168="nulová",J1168,0)</f>
        <v>0</v>
      </c>
      <c r="BJ1168" s="18" t="s">
        <v>87</v>
      </c>
      <c r="BK1168" s="145">
        <f>ROUND(I1168*H1168,2)</f>
        <v>0</v>
      </c>
      <c r="BL1168" s="18" t="s">
        <v>320</v>
      </c>
      <c r="BM1168" s="144" t="s">
        <v>1989</v>
      </c>
    </row>
    <row r="1169" spans="2:65" s="13" customFormat="1">
      <c r="B1169" s="157"/>
      <c r="D1169" s="151" t="s">
        <v>201</v>
      </c>
      <c r="E1169" s="158" t="s">
        <v>19</v>
      </c>
      <c r="F1169" s="159" t="s">
        <v>947</v>
      </c>
      <c r="H1169" s="160">
        <v>245.31899999999999</v>
      </c>
      <c r="I1169" s="161"/>
      <c r="L1169" s="157"/>
      <c r="M1169" s="162"/>
      <c r="T1169" s="163"/>
      <c r="AT1169" s="158" t="s">
        <v>201</v>
      </c>
      <c r="AU1169" s="158" t="s">
        <v>87</v>
      </c>
      <c r="AV1169" s="13" t="s">
        <v>87</v>
      </c>
      <c r="AW1169" s="13" t="s">
        <v>33</v>
      </c>
      <c r="AX1169" s="13" t="s">
        <v>74</v>
      </c>
      <c r="AY1169" s="158" t="s">
        <v>187</v>
      </c>
    </row>
    <row r="1170" spans="2:65" s="15" customFormat="1">
      <c r="B1170" s="171"/>
      <c r="D1170" s="151" t="s">
        <v>201</v>
      </c>
      <c r="E1170" s="172" t="s">
        <v>19</v>
      </c>
      <c r="F1170" s="173" t="s">
        <v>207</v>
      </c>
      <c r="H1170" s="174">
        <v>245.31899999999999</v>
      </c>
      <c r="I1170" s="175"/>
      <c r="L1170" s="171"/>
      <c r="M1170" s="176"/>
      <c r="T1170" s="177"/>
      <c r="AT1170" s="172" t="s">
        <v>201</v>
      </c>
      <c r="AU1170" s="172" t="s">
        <v>87</v>
      </c>
      <c r="AV1170" s="15" t="s">
        <v>193</v>
      </c>
      <c r="AW1170" s="15" t="s">
        <v>33</v>
      </c>
      <c r="AX1170" s="15" t="s">
        <v>81</v>
      </c>
      <c r="AY1170" s="172" t="s">
        <v>187</v>
      </c>
    </row>
    <row r="1171" spans="2:65" s="13" customFormat="1">
      <c r="B1171" s="157"/>
      <c r="D1171" s="151" t="s">
        <v>201</v>
      </c>
      <c r="F1171" s="159" t="s">
        <v>1985</v>
      </c>
      <c r="H1171" s="160">
        <v>285.91899999999998</v>
      </c>
      <c r="I1171" s="161"/>
      <c r="L1171" s="157"/>
      <c r="M1171" s="162"/>
      <c r="T1171" s="163"/>
      <c r="AT1171" s="158" t="s">
        <v>201</v>
      </c>
      <c r="AU1171" s="158" t="s">
        <v>87</v>
      </c>
      <c r="AV1171" s="13" t="s">
        <v>87</v>
      </c>
      <c r="AW1171" s="13" t="s">
        <v>4</v>
      </c>
      <c r="AX1171" s="13" t="s">
        <v>81</v>
      </c>
      <c r="AY1171" s="158" t="s">
        <v>187</v>
      </c>
    </row>
    <row r="1172" spans="2:65" s="1" customFormat="1" ht="24.15" customHeight="1">
      <c r="B1172" s="33"/>
      <c r="C1172" s="133" t="s">
        <v>1990</v>
      </c>
      <c r="D1172" s="133" t="s">
        <v>189</v>
      </c>
      <c r="E1172" s="134" t="s">
        <v>1991</v>
      </c>
      <c r="F1172" s="135" t="s">
        <v>1992</v>
      </c>
      <c r="G1172" s="136" t="s">
        <v>138</v>
      </c>
      <c r="H1172" s="137">
        <v>62.847999999999999</v>
      </c>
      <c r="I1172" s="138"/>
      <c r="J1172" s="139">
        <f>ROUND(I1172*H1172,2)</f>
        <v>0</v>
      </c>
      <c r="K1172" s="135" t="s">
        <v>197</v>
      </c>
      <c r="L1172" s="33"/>
      <c r="M1172" s="140" t="s">
        <v>19</v>
      </c>
      <c r="N1172" s="141" t="s">
        <v>46</v>
      </c>
      <c r="P1172" s="142">
        <f>O1172*H1172</f>
        <v>0</v>
      </c>
      <c r="Q1172" s="142">
        <v>3.9825E-4</v>
      </c>
      <c r="R1172" s="142">
        <f>Q1172*H1172</f>
        <v>2.5029216E-2</v>
      </c>
      <c r="S1172" s="142">
        <v>0</v>
      </c>
      <c r="T1172" s="143">
        <f>S1172*H1172</f>
        <v>0</v>
      </c>
      <c r="AR1172" s="144" t="s">
        <v>320</v>
      </c>
      <c r="AT1172" s="144" t="s">
        <v>189</v>
      </c>
      <c r="AU1172" s="144" t="s">
        <v>87</v>
      </c>
      <c r="AY1172" s="18" t="s">
        <v>187</v>
      </c>
      <c r="BE1172" s="145">
        <f>IF(N1172="základní",J1172,0)</f>
        <v>0</v>
      </c>
      <c r="BF1172" s="145">
        <f>IF(N1172="snížená",J1172,0)</f>
        <v>0</v>
      </c>
      <c r="BG1172" s="145">
        <f>IF(N1172="zákl. přenesená",J1172,0)</f>
        <v>0</v>
      </c>
      <c r="BH1172" s="145">
        <f>IF(N1172="sníž. přenesená",J1172,0)</f>
        <v>0</v>
      </c>
      <c r="BI1172" s="145">
        <f>IF(N1172="nulová",J1172,0)</f>
        <v>0</v>
      </c>
      <c r="BJ1172" s="18" t="s">
        <v>87</v>
      </c>
      <c r="BK1172" s="145">
        <f>ROUND(I1172*H1172,2)</f>
        <v>0</v>
      </c>
      <c r="BL1172" s="18" t="s">
        <v>320</v>
      </c>
      <c r="BM1172" s="144" t="s">
        <v>1993</v>
      </c>
    </row>
    <row r="1173" spans="2:65" s="1" customFormat="1">
      <c r="B1173" s="33"/>
      <c r="D1173" s="146" t="s">
        <v>199</v>
      </c>
      <c r="F1173" s="147" t="s">
        <v>1994</v>
      </c>
      <c r="I1173" s="148"/>
      <c r="L1173" s="33"/>
      <c r="M1173" s="149"/>
      <c r="T1173" s="52"/>
      <c r="AT1173" s="18" t="s">
        <v>199</v>
      </c>
      <c r="AU1173" s="18" t="s">
        <v>87</v>
      </c>
    </row>
    <row r="1174" spans="2:65" s="13" customFormat="1">
      <c r="B1174" s="157"/>
      <c r="D1174" s="151" t="s">
        <v>201</v>
      </c>
      <c r="E1174" s="158" t="s">
        <v>19</v>
      </c>
      <c r="F1174" s="159" t="s">
        <v>1995</v>
      </c>
      <c r="H1174" s="160">
        <v>62.847999999999999</v>
      </c>
      <c r="I1174" s="161"/>
      <c r="L1174" s="157"/>
      <c r="M1174" s="162"/>
      <c r="T1174" s="163"/>
      <c r="AT1174" s="158" t="s">
        <v>201</v>
      </c>
      <c r="AU1174" s="158" t="s">
        <v>87</v>
      </c>
      <c r="AV1174" s="13" t="s">
        <v>87</v>
      </c>
      <c r="AW1174" s="13" t="s">
        <v>33</v>
      </c>
      <c r="AX1174" s="13" t="s">
        <v>74</v>
      </c>
      <c r="AY1174" s="158" t="s">
        <v>187</v>
      </c>
    </row>
    <row r="1175" spans="2:65" s="15" customFormat="1">
      <c r="B1175" s="171"/>
      <c r="D1175" s="151" t="s">
        <v>201</v>
      </c>
      <c r="E1175" s="172" t="s">
        <v>19</v>
      </c>
      <c r="F1175" s="173" t="s">
        <v>207</v>
      </c>
      <c r="H1175" s="174">
        <v>62.847999999999999</v>
      </c>
      <c r="I1175" s="175"/>
      <c r="L1175" s="171"/>
      <c r="M1175" s="176"/>
      <c r="T1175" s="177"/>
      <c r="AT1175" s="172" t="s">
        <v>201</v>
      </c>
      <c r="AU1175" s="172" t="s">
        <v>87</v>
      </c>
      <c r="AV1175" s="15" t="s">
        <v>193</v>
      </c>
      <c r="AW1175" s="15" t="s">
        <v>33</v>
      </c>
      <c r="AX1175" s="15" t="s">
        <v>81</v>
      </c>
      <c r="AY1175" s="172" t="s">
        <v>187</v>
      </c>
    </row>
    <row r="1176" spans="2:65" s="1" customFormat="1" ht="49.2" customHeight="1">
      <c r="B1176" s="33"/>
      <c r="C1176" s="178" t="s">
        <v>1996</v>
      </c>
      <c r="D1176" s="178" t="s">
        <v>238</v>
      </c>
      <c r="E1176" s="179" t="s">
        <v>1982</v>
      </c>
      <c r="F1176" s="180" t="s">
        <v>1983</v>
      </c>
      <c r="G1176" s="181" t="s">
        <v>138</v>
      </c>
      <c r="H1176" s="182">
        <v>38.369</v>
      </c>
      <c r="I1176" s="183"/>
      <c r="J1176" s="184">
        <f>ROUND(I1176*H1176,2)</f>
        <v>0</v>
      </c>
      <c r="K1176" s="180" t="s">
        <v>197</v>
      </c>
      <c r="L1176" s="185"/>
      <c r="M1176" s="186" t="s">
        <v>19</v>
      </c>
      <c r="N1176" s="187" t="s">
        <v>46</v>
      </c>
      <c r="P1176" s="142">
        <f>O1176*H1176</f>
        <v>0</v>
      </c>
      <c r="Q1176" s="142">
        <v>5.3E-3</v>
      </c>
      <c r="R1176" s="142">
        <f>Q1176*H1176</f>
        <v>0.2033557</v>
      </c>
      <c r="S1176" s="142">
        <v>0</v>
      </c>
      <c r="T1176" s="143">
        <f>S1176*H1176</f>
        <v>0</v>
      </c>
      <c r="AR1176" s="144" t="s">
        <v>425</v>
      </c>
      <c r="AT1176" s="144" t="s">
        <v>238</v>
      </c>
      <c r="AU1176" s="144" t="s">
        <v>87</v>
      </c>
      <c r="AY1176" s="18" t="s">
        <v>187</v>
      </c>
      <c r="BE1176" s="145">
        <f>IF(N1176="základní",J1176,0)</f>
        <v>0</v>
      </c>
      <c r="BF1176" s="145">
        <f>IF(N1176="snížená",J1176,0)</f>
        <v>0</v>
      </c>
      <c r="BG1176" s="145">
        <f>IF(N1176="zákl. přenesená",J1176,0)</f>
        <v>0</v>
      </c>
      <c r="BH1176" s="145">
        <f>IF(N1176="sníž. přenesená",J1176,0)</f>
        <v>0</v>
      </c>
      <c r="BI1176" s="145">
        <f>IF(N1176="nulová",J1176,0)</f>
        <v>0</v>
      </c>
      <c r="BJ1176" s="18" t="s">
        <v>87</v>
      </c>
      <c r="BK1176" s="145">
        <f>ROUND(I1176*H1176,2)</f>
        <v>0</v>
      </c>
      <c r="BL1176" s="18" t="s">
        <v>320</v>
      </c>
      <c r="BM1176" s="144" t="s">
        <v>1997</v>
      </c>
    </row>
    <row r="1177" spans="2:65" s="13" customFormat="1">
      <c r="B1177" s="157"/>
      <c r="D1177" s="151" t="s">
        <v>201</v>
      </c>
      <c r="E1177" s="158" t="s">
        <v>19</v>
      </c>
      <c r="F1177" s="159" t="s">
        <v>950</v>
      </c>
      <c r="H1177" s="160">
        <v>31.423999999999999</v>
      </c>
      <c r="I1177" s="161"/>
      <c r="L1177" s="157"/>
      <c r="M1177" s="162"/>
      <c r="T1177" s="163"/>
      <c r="AT1177" s="158" t="s">
        <v>201</v>
      </c>
      <c r="AU1177" s="158" t="s">
        <v>87</v>
      </c>
      <c r="AV1177" s="13" t="s">
        <v>87</v>
      </c>
      <c r="AW1177" s="13" t="s">
        <v>33</v>
      </c>
      <c r="AX1177" s="13" t="s">
        <v>74</v>
      </c>
      <c r="AY1177" s="158" t="s">
        <v>187</v>
      </c>
    </row>
    <row r="1178" spans="2:65" s="15" customFormat="1">
      <c r="B1178" s="171"/>
      <c r="D1178" s="151" t="s">
        <v>201</v>
      </c>
      <c r="E1178" s="172" t="s">
        <v>19</v>
      </c>
      <c r="F1178" s="173" t="s">
        <v>207</v>
      </c>
      <c r="H1178" s="174">
        <v>31.423999999999999</v>
      </c>
      <c r="I1178" s="175"/>
      <c r="L1178" s="171"/>
      <c r="M1178" s="176"/>
      <c r="T1178" s="177"/>
      <c r="AT1178" s="172" t="s">
        <v>201</v>
      </c>
      <c r="AU1178" s="172" t="s">
        <v>87</v>
      </c>
      <c r="AV1178" s="15" t="s">
        <v>193</v>
      </c>
      <c r="AW1178" s="15" t="s">
        <v>33</v>
      </c>
      <c r="AX1178" s="15" t="s">
        <v>81</v>
      </c>
      <c r="AY1178" s="172" t="s">
        <v>187</v>
      </c>
    </row>
    <row r="1179" spans="2:65" s="13" customFormat="1">
      <c r="B1179" s="157"/>
      <c r="D1179" s="151" t="s">
        <v>201</v>
      </c>
      <c r="F1179" s="159" t="s">
        <v>1998</v>
      </c>
      <c r="H1179" s="160">
        <v>38.369</v>
      </c>
      <c r="I1179" s="161"/>
      <c r="L1179" s="157"/>
      <c r="M1179" s="162"/>
      <c r="T1179" s="163"/>
      <c r="AT1179" s="158" t="s">
        <v>201</v>
      </c>
      <c r="AU1179" s="158" t="s">
        <v>87</v>
      </c>
      <c r="AV1179" s="13" t="s">
        <v>87</v>
      </c>
      <c r="AW1179" s="13" t="s">
        <v>4</v>
      </c>
      <c r="AX1179" s="13" t="s">
        <v>81</v>
      </c>
      <c r="AY1179" s="158" t="s">
        <v>187</v>
      </c>
    </row>
    <row r="1180" spans="2:65" s="1" customFormat="1" ht="49.2" customHeight="1">
      <c r="B1180" s="33"/>
      <c r="C1180" s="178" t="s">
        <v>1999</v>
      </c>
      <c r="D1180" s="178" t="s">
        <v>238</v>
      </c>
      <c r="E1180" s="179" t="s">
        <v>1987</v>
      </c>
      <c r="F1180" s="180" t="s">
        <v>1988</v>
      </c>
      <c r="G1180" s="181" t="s">
        <v>138</v>
      </c>
      <c r="H1180" s="182">
        <v>38.369</v>
      </c>
      <c r="I1180" s="183"/>
      <c r="J1180" s="184">
        <f>ROUND(I1180*H1180,2)</f>
        <v>0</v>
      </c>
      <c r="K1180" s="180" t="s">
        <v>197</v>
      </c>
      <c r="L1180" s="185"/>
      <c r="M1180" s="186" t="s">
        <v>19</v>
      </c>
      <c r="N1180" s="187" t="s">
        <v>46</v>
      </c>
      <c r="P1180" s="142">
        <f>O1180*H1180</f>
        <v>0</v>
      </c>
      <c r="Q1180" s="142">
        <v>5.4000000000000003E-3</v>
      </c>
      <c r="R1180" s="142">
        <f>Q1180*H1180</f>
        <v>0.2071926</v>
      </c>
      <c r="S1180" s="142">
        <v>0</v>
      </c>
      <c r="T1180" s="143">
        <f>S1180*H1180</f>
        <v>0</v>
      </c>
      <c r="AR1180" s="144" t="s">
        <v>425</v>
      </c>
      <c r="AT1180" s="144" t="s">
        <v>238</v>
      </c>
      <c r="AU1180" s="144" t="s">
        <v>87</v>
      </c>
      <c r="AY1180" s="18" t="s">
        <v>187</v>
      </c>
      <c r="BE1180" s="145">
        <f>IF(N1180="základní",J1180,0)</f>
        <v>0</v>
      </c>
      <c r="BF1180" s="145">
        <f>IF(N1180="snížená",J1180,0)</f>
        <v>0</v>
      </c>
      <c r="BG1180" s="145">
        <f>IF(N1180="zákl. přenesená",J1180,0)</f>
        <v>0</v>
      </c>
      <c r="BH1180" s="145">
        <f>IF(N1180="sníž. přenesená",J1180,0)</f>
        <v>0</v>
      </c>
      <c r="BI1180" s="145">
        <f>IF(N1180="nulová",J1180,0)</f>
        <v>0</v>
      </c>
      <c r="BJ1180" s="18" t="s">
        <v>87</v>
      </c>
      <c r="BK1180" s="145">
        <f>ROUND(I1180*H1180,2)</f>
        <v>0</v>
      </c>
      <c r="BL1180" s="18" t="s">
        <v>320</v>
      </c>
      <c r="BM1180" s="144" t="s">
        <v>2000</v>
      </c>
    </row>
    <row r="1181" spans="2:65" s="13" customFormat="1">
      <c r="B1181" s="157"/>
      <c r="D1181" s="151" t="s">
        <v>201</v>
      </c>
      <c r="E1181" s="158" t="s">
        <v>19</v>
      </c>
      <c r="F1181" s="159" t="s">
        <v>950</v>
      </c>
      <c r="H1181" s="160">
        <v>31.423999999999999</v>
      </c>
      <c r="I1181" s="161"/>
      <c r="L1181" s="157"/>
      <c r="M1181" s="162"/>
      <c r="T1181" s="163"/>
      <c r="AT1181" s="158" t="s">
        <v>201</v>
      </c>
      <c r="AU1181" s="158" t="s">
        <v>87</v>
      </c>
      <c r="AV1181" s="13" t="s">
        <v>87</v>
      </c>
      <c r="AW1181" s="13" t="s">
        <v>33</v>
      </c>
      <c r="AX1181" s="13" t="s">
        <v>74</v>
      </c>
      <c r="AY1181" s="158" t="s">
        <v>187</v>
      </c>
    </row>
    <row r="1182" spans="2:65" s="15" customFormat="1">
      <c r="B1182" s="171"/>
      <c r="D1182" s="151" t="s">
        <v>201</v>
      </c>
      <c r="E1182" s="172" t="s">
        <v>19</v>
      </c>
      <c r="F1182" s="173" t="s">
        <v>207</v>
      </c>
      <c r="H1182" s="174">
        <v>31.423999999999999</v>
      </c>
      <c r="I1182" s="175"/>
      <c r="L1182" s="171"/>
      <c r="M1182" s="176"/>
      <c r="T1182" s="177"/>
      <c r="AT1182" s="172" t="s">
        <v>201</v>
      </c>
      <c r="AU1182" s="172" t="s">
        <v>87</v>
      </c>
      <c r="AV1182" s="15" t="s">
        <v>193</v>
      </c>
      <c r="AW1182" s="15" t="s">
        <v>33</v>
      </c>
      <c r="AX1182" s="15" t="s">
        <v>81</v>
      </c>
      <c r="AY1182" s="172" t="s">
        <v>187</v>
      </c>
    </row>
    <row r="1183" spans="2:65" s="13" customFormat="1">
      <c r="B1183" s="157"/>
      <c r="D1183" s="151" t="s">
        <v>201</v>
      </c>
      <c r="F1183" s="159" t="s">
        <v>1998</v>
      </c>
      <c r="H1183" s="160">
        <v>38.369</v>
      </c>
      <c r="I1183" s="161"/>
      <c r="L1183" s="157"/>
      <c r="M1183" s="162"/>
      <c r="T1183" s="163"/>
      <c r="AT1183" s="158" t="s">
        <v>201</v>
      </c>
      <c r="AU1183" s="158" t="s">
        <v>87</v>
      </c>
      <c r="AV1183" s="13" t="s">
        <v>87</v>
      </c>
      <c r="AW1183" s="13" t="s">
        <v>4</v>
      </c>
      <c r="AX1183" s="13" t="s">
        <v>81</v>
      </c>
      <c r="AY1183" s="158" t="s">
        <v>187</v>
      </c>
    </row>
    <row r="1184" spans="2:65" s="1" customFormat="1" ht="44.25" customHeight="1">
      <c r="B1184" s="33"/>
      <c r="C1184" s="133" t="s">
        <v>2001</v>
      </c>
      <c r="D1184" s="133" t="s">
        <v>189</v>
      </c>
      <c r="E1184" s="134" t="s">
        <v>2002</v>
      </c>
      <c r="F1184" s="135" t="s">
        <v>2003</v>
      </c>
      <c r="G1184" s="136" t="s">
        <v>138</v>
      </c>
      <c r="H1184" s="137">
        <v>65.87</v>
      </c>
      <c r="I1184" s="138"/>
      <c r="J1184" s="139">
        <f>ROUND(I1184*H1184,2)</f>
        <v>0</v>
      </c>
      <c r="K1184" s="135" t="s">
        <v>197</v>
      </c>
      <c r="L1184" s="33"/>
      <c r="M1184" s="140" t="s">
        <v>19</v>
      </c>
      <c r="N1184" s="141" t="s">
        <v>46</v>
      </c>
      <c r="P1184" s="142">
        <f>O1184*H1184</f>
        <v>0</v>
      </c>
      <c r="Q1184" s="142">
        <v>7.9750000000000003E-4</v>
      </c>
      <c r="R1184" s="142">
        <f>Q1184*H1184</f>
        <v>5.2531325000000004E-2</v>
      </c>
      <c r="S1184" s="142">
        <v>0</v>
      </c>
      <c r="T1184" s="143">
        <f>S1184*H1184</f>
        <v>0</v>
      </c>
      <c r="AR1184" s="144" t="s">
        <v>320</v>
      </c>
      <c r="AT1184" s="144" t="s">
        <v>189</v>
      </c>
      <c r="AU1184" s="144" t="s">
        <v>87</v>
      </c>
      <c r="AY1184" s="18" t="s">
        <v>187</v>
      </c>
      <c r="BE1184" s="145">
        <f>IF(N1184="základní",J1184,0)</f>
        <v>0</v>
      </c>
      <c r="BF1184" s="145">
        <f>IF(N1184="snížená",J1184,0)</f>
        <v>0</v>
      </c>
      <c r="BG1184" s="145">
        <f>IF(N1184="zákl. přenesená",J1184,0)</f>
        <v>0</v>
      </c>
      <c r="BH1184" s="145">
        <f>IF(N1184="sníž. přenesená",J1184,0)</f>
        <v>0</v>
      </c>
      <c r="BI1184" s="145">
        <f>IF(N1184="nulová",J1184,0)</f>
        <v>0</v>
      </c>
      <c r="BJ1184" s="18" t="s">
        <v>87</v>
      </c>
      <c r="BK1184" s="145">
        <f>ROUND(I1184*H1184,2)</f>
        <v>0</v>
      </c>
      <c r="BL1184" s="18" t="s">
        <v>320</v>
      </c>
      <c r="BM1184" s="144" t="s">
        <v>2004</v>
      </c>
    </row>
    <row r="1185" spans="2:65" s="1" customFormat="1">
      <c r="B1185" s="33"/>
      <c r="D1185" s="146" t="s">
        <v>199</v>
      </c>
      <c r="F1185" s="147" t="s">
        <v>2005</v>
      </c>
      <c r="I1185" s="148"/>
      <c r="L1185" s="33"/>
      <c r="M1185" s="149"/>
      <c r="T1185" s="52"/>
      <c r="AT1185" s="18" t="s">
        <v>199</v>
      </c>
      <c r="AU1185" s="18" t="s">
        <v>87</v>
      </c>
    </row>
    <row r="1186" spans="2:65" s="12" customFormat="1">
      <c r="B1186" s="150"/>
      <c r="D1186" s="151" t="s">
        <v>201</v>
      </c>
      <c r="E1186" s="152" t="s">
        <v>19</v>
      </c>
      <c r="F1186" s="153" t="s">
        <v>251</v>
      </c>
      <c r="H1186" s="152" t="s">
        <v>19</v>
      </c>
      <c r="I1186" s="154"/>
      <c r="L1186" s="150"/>
      <c r="M1186" s="155"/>
      <c r="T1186" s="156"/>
      <c r="AT1186" s="152" t="s">
        <v>201</v>
      </c>
      <c r="AU1186" s="152" t="s">
        <v>87</v>
      </c>
      <c r="AV1186" s="12" t="s">
        <v>81</v>
      </c>
      <c r="AW1186" s="12" t="s">
        <v>33</v>
      </c>
      <c r="AX1186" s="12" t="s">
        <v>74</v>
      </c>
      <c r="AY1186" s="152" t="s">
        <v>187</v>
      </c>
    </row>
    <row r="1187" spans="2:65" s="12" customFormat="1">
      <c r="B1187" s="150"/>
      <c r="D1187" s="151" t="s">
        <v>201</v>
      </c>
      <c r="E1187" s="152" t="s">
        <v>19</v>
      </c>
      <c r="F1187" s="153" t="s">
        <v>1083</v>
      </c>
      <c r="H1187" s="152" t="s">
        <v>19</v>
      </c>
      <c r="I1187" s="154"/>
      <c r="L1187" s="150"/>
      <c r="M1187" s="155"/>
      <c r="T1187" s="156"/>
      <c r="AT1187" s="152" t="s">
        <v>201</v>
      </c>
      <c r="AU1187" s="152" t="s">
        <v>87</v>
      </c>
      <c r="AV1187" s="12" t="s">
        <v>81</v>
      </c>
      <c r="AW1187" s="12" t="s">
        <v>33</v>
      </c>
      <c r="AX1187" s="12" t="s">
        <v>74</v>
      </c>
      <c r="AY1187" s="152" t="s">
        <v>187</v>
      </c>
    </row>
    <row r="1188" spans="2:65" s="13" customFormat="1">
      <c r="B1188" s="157"/>
      <c r="D1188" s="151" t="s">
        <v>201</v>
      </c>
      <c r="E1188" s="158" t="s">
        <v>19</v>
      </c>
      <c r="F1188" s="159" t="s">
        <v>2006</v>
      </c>
      <c r="H1188" s="160">
        <v>44.13</v>
      </c>
      <c r="I1188" s="161"/>
      <c r="L1188" s="157"/>
      <c r="M1188" s="162"/>
      <c r="T1188" s="163"/>
      <c r="AT1188" s="158" t="s">
        <v>201</v>
      </c>
      <c r="AU1188" s="158" t="s">
        <v>87</v>
      </c>
      <c r="AV1188" s="13" t="s">
        <v>87</v>
      </c>
      <c r="AW1188" s="13" t="s">
        <v>33</v>
      </c>
      <c r="AX1188" s="13" t="s">
        <v>74</v>
      </c>
      <c r="AY1188" s="158" t="s">
        <v>187</v>
      </c>
    </row>
    <row r="1189" spans="2:65" s="13" customFormat="1">
      <c r="B1189" s="157"/>
      <c r="D1189" s="151" t="s">
        <v>201</v>
      </c>
      <c r="E1189" s="158" t="s">
        <v>19</v>
      </c>
      <c r="F1189" s="159" t="s">
        <v>2007</v>
      </c>
      <c r="H1189" s="160">
        <v>21.74</v>
      </c>
      <c r="I1189" s="161"/>
      <c r="L1189" s="157"/>
      <c r="M1189" s="162"/>
      <c r="T1189" s="163"/>
      <c r="AT1189" s="158" t="s">
        <v>201</v>
      </c>
      <c r="AU1189" s="158" t="s">
        <v>87</v>
      </c>
      <c r="AV1189" s="13" t="s">
        <v>87</v>
      </c>
      <c r="AW1189" s="13" t="s">
        <v>33</v>
      </c>
      <c r="AX1189" s="13" t="s">
        <v>74</v>
      </c>
      <c r="AY1189" s="158" t="s">
        <v>187</v>
      </c>
    </row>
    <row r="1190" spans="2:65" s="15" customFormat="1">
      <c r="B1190" s="171"/>
      <c r="D1190" s="151" t="s">
        <v>201</v>
      </c>
      <c r="E1190" s="172" t="s">
        <v>19</v>
      </c>
      <c r="F1190" s="173" t="s">
        <v>207</v>
      </c>
      <c r="H1190" s="174">
        <v>65.87</v>
      </c>
      <c r="I1190" s="175"/>
      <c r="L1190" s="171"/>
      <c r="M1190" s="176"/>
      <c r="T1190" s="177"/>
      <c r="AT1190" s="172" t="s">
        <v>201</v>
      </c>
      <c r="AU1190" s="172" t="s">
        <v>87</v>
      </c>
      <c r="AV1190" s="15" t="s">
        <v>193</v>
      </c>
      <c r="AW1190" s="15" t="s">
        <v>33</v>
      </c>
      <c r="AX1190" s="15" t="s">
        <v>81</v>
      </c>
      <c r="AY1190" s="172" t="s">
        <v>187</v>
      </c>
    </row>
    <row r="1191" spans="2:65" s="1" customFormat="1" ht="33" customHeight="1">
      <c r="B1191" s="33"/>
      <c r="C1191" s="133" t="s">
        <v>2008</v>
      </c>
      <c r="D1191" s="133" t="s">
        <v>189</v>
      </c>
      <c r="E1191" s="134" t="s">
        <v>2009</v>
      </c>
      <c r="F1191" s="135" t="s">
        <v>2010</v>
      </c>
      <c r="G1191" s="136" t="s">
        <v>384</v>
      </c>
      <c r="H1191" s="137">
        <v>89.534999999999997</v>
      </c>
      <c r="I1191" s="138"/>
      <c r="J1191" s="139">
        <f>ROUND(I1191*H1191,2)</f>
        <v>0</v>
      </c>
      <c r="K1191" s="135" t="s">
        <v>197</v>
      </c>
      <c r="L1191" s="33"/>
      <c r="M1191" s="140" t="s">
        <v>19</v>
      </c>
      <c r="N1191" s="141" t="s">
        <v>46</v>
      </c>
      <c r="P1191" s="142">
        <f>O1191*H1191</f>
        <v>0</v>
      </c>
      <c r="Q1191" s="142">
        <v>1.6000000000000001E-4</v>
      </c>
      <c r="R1191" s="142">
        <f>Q1191*H1191</f>
        <v>1.4325600000000001E-2</v>
      </c>
      <c r="S1191" s="142">
        <v>0</v>
      </c>
      <c r="T1191" s="143">
        <f>S1191*H1191</f>
        <v>0</v>
      </c>
      <c r="AR1191" s="144" t="s">
        <v>320</v>
      </c>
      <c r="AT1191" s="144" t="s">
        <v>189</v>
      </c>
      <c r="AU1191" s="144" t="s">
        <v>87</v>
      </c>
      <c r="AY1191" s="18" t="s">
        <v>187</v>
      </c>
      <c r="BE1191" s="145">
        <f>IF(N1191="základní",J1191,0)</f>
        <v>0</v>
      </c>
      <c r="BF1191" s="145">
        <f>IF(N1191="snížená",J1191,0)</f>
        <v>0</v>
      </c>
      <c r="BG1191" s="145">
        <f>IF(N1191="zákl. přenesená",J1191,0)</f>
        <v>0</v>
      </c>
      <c r="BH1191" s="145">
        <f>IF(N1191="sníž. přenesená",J1191,0)</f>
        <v>0</v>
      </c>
      <c r="BI1191" s="145">
        <f>IF(N1191="nulová",J1191,0)</f>
        <v>0</v>
      </c>
      <c r="BJ1191" s="18" t="s">
        <v>87</v>
      </c>
      <c r="BK1191" s="145">
        <f>ROUND(I1191*H1191,2)</f>
        <v>0</v>
      </c>
      <c r="BL1191" s="18" t="s">
        <v>320</v>
      </c>
      <c r="BM1191" s="144" t="s">
        <v>2011</v>
      </c>
    </row>
    <row r="1192" spans="2:65" s="1" customFormat="1">
      <c r="B1192" s="33"/>
      <c r="D1192" s="146" t="s">
        <v>199</v>
      </c>
      <c r="F1192" s="147" t="s">
        <v>2012</v>
      </c>
      <c r="I1192" s="148"/>
      <c r="L1192" s="33"/>
      <c r="M1192" s="149"/>
      <c r="T1192" s="52"/>
      <c r="AT1192" s="18" t="s">
        <v>199</v>
      </c>
      <c r="AU1192" s="18" t="s">
        <v>87</v>
      </c>
    </row>
    <row r="1193" spans="2:65" s="12" customFormat="1">
      <c r="B1193" s="150"/>
      <c r="D1193" s="151" t="s">
        <v>201</v>
      </c>
      <c r="E1193" s="152" t="s">
        <v>19</v>
      </c>
      <c r="F1193" s="153" t="s">
        <v>251</v>
      </c>
      <c r="H1193" s="152" t="s">
        <v>19</v>
      </c>
      <c r="I1193" s="154"/>
      <c r="L1193" s="150"/>
      <c r="M1193" s="155"/>
      <c r="T1193" s="156"/>
      <c r="AT1193" s="152" t="s">
        <v>201</v>
      </c>
      <c r="AU1193" s="152" t="s">
        <v>87</v>
      </c>
      <c r="AV1193" s="12" t="s">
        <v>81</v>
      </c>
      <c r="AW1193" s="12" t="s">
        <v>33</v>
      </c>
      <c r="AX1193" s="12" t="s">
        <v>74</v>
      </c>
      <c r="AY1193" s="152" t="s">
        <v>187</v>
      </c>
    </row>
    <row r="1194" spans="2:65" s="12" customFormat="1">
      <c r="B1194" s="150"/>
      <c r="D1194" s="151" t="s">
        <v>201</v>
      </c>
      <c r="E1194" s="152" t="s">
        <v>19</v>
      </c>
      <c r="F1194" s="153" t="s">
        <v>1083</v>
      </c>
      <c r="H1194" s="152" t="s">
        <v>19</v>
      </c>
      <c r="I1194" s="154"/>
      <c r="L1194" s="150"/>
      <c r="M1194" s="155"/>
      <c r="T1194" s="156"/>
      <c r="AT1194" s="152" t="s">
        <v>201</v>
      </c>
      <c r="AU1194" s="152" t="s">
        <v>87</v>
      </c>
      <c r="AV1194" s="12" t="s">
        <v>81</v>
      </c>
      <c r="AW1194" s="12" t="s">
        <v>33</v>
      </c>
      <c r="AX1194" s="12" t="s">
        <v>74</v>
      </c>
      <c r="AY1194" s="152" t="s">
        <v>187</v>
      </c>
    </row>
    <row r="1195" spans="2:65" s="13" customFormat="1">
      <c r="B1195" s="157"/>
      <c r="D1195" s="151" t="s">
        <v>201</v>
      </c>
      <c r="E1195" s="158" t="s">
        <v>19</v>
      </c>
      <c r="F1195" s="159" t="s">
        <v>2013</v>
      </c>
      <c r="H1195" s="160">
        <v>73.55</v>
      </c>
      <c r="I1195" s="161"/>
      <c r="L1195" s="157"/>
      <c r="M1195" s="162"/>
      <c r="T1195" s="163"/>
      <c r="AT1195" s="158" t="s">
        <v>201</v>
      </c>
      <c r="AU1195" s="158" t="s">
        <v>87</v>
      </c>
      <c r="AV1195" s="13" t="s">
        <v>87</v>
      </c>
      <c r="AW1195" s="13" t="s">
        <v>33</v>
      </c>
      <c r="AX1195" s="13" t="s">
        <v>74</v>
      </c>
      <c r="AY1195" s="158" t="s">
        <v>187</v>
      </c>
    </row>
    <row r="1196" spans="2:65" s="13" customFormat="1">
      <c r="B1196" s="157"/>
      <c r="D1196" s="151" t="s">
        <v>201</v>
      </c>
      <c r="E1196" s="158" t="s">
        <v>19</v>
      </c>
      <c r="F1196" s="159" t="s">
        <v>2014</v>
      </c>
      <c r="H1196" s="160">
        <v>15.984999999999999</v>
      </c>
      <c r="I1196" s="161"/>
      <c r="L1196" s="157"/>
      <c r="M1196" s="162"/>
      <c r="T1196" s="163"/>
      <c r="AT1196" s="158" t="s">
        <v>201</v>
      </c>
      <c r="AU1196" s="158" t="s">
        <v>87</v>
      </c>
      <c r="AV1196" s="13" t="s">
        <v>87</v>
      </c>
      <c r="AW1196" s="13" t="s">
        <v>33</v>
      </c>
      <c r="AX1196" s="13" t="s">
        <v>74</v>
      </c>
      <c r="AY1196" s="158" t="s">
        <v>187</v>
      </c>
    </row>
    <row r="1197" spans="2:65" s="15" customFormat="1">
      <c r="B1197" s="171"/>
      <c r="D1197" s="151" t="s">
        <v>201</v>
      </c>
      <c r="E1197" s="172" t="s">
        <v>19</v>
      </c>
      <c r="F1197" s="173" t="s">
        <v>207</v>
      </c>
      <c r="H1197" s="174">
        <v>89.534999999999997</v>
      </c>
      <c r="I1197" s="175"/>
      <c r="L1197" s="171"/>
      <c r="M1197" s="176"/>
      <c r="T1197" s="177"/>
      <c r="AT1197" s="172" t="s">
        <v>201</v>
      </c>
      <c r="AU1197" s="172" t="s">
        <v>87</v>
      </c>
      <c r="AV1197" s="15" t="s">
        <v>193</v>
      </c>
      <c r="AW1197" s="15" t="s">
        <v>33</v>
      </c>
      <c r="AX1197" s="15" t="s">
        <v>81</v>
      </c>
      <c r="AY1197" s="172" t="s">
        <v>187</v>
      </c>
    </row>
    <row r="1198" spans="2:65" s="1" customFormat="1" ht="49.2" customHeight="1">
      <c r="B1198" s="33"/>
      <c r="C1198" s="133" t="s">
        <v>2015</v>
      </c>
      <c r="D1198" s="133" t="s">
        <v>189</v>
      </c>
      <c r="E1198" s="134" t="s">
        <v>2016</v>
      </c>
      <c r="F1198" s="135" t="s">
        <v>2017</v>
      </c>
      <c r="G1198" s="136" t="s">
        <v>2018</v>
      </c>
      <c r="H1198" s="194"/>
      <c r="I1198" s="138"/>
      <c r="J1198" s="139">
        <f>ROUND(I1198*H1198,2)</f>
        <v>0</v>
      </c>
      <c r="K1198" s="135" t="s">
        <v>197</v>
      </c>
      <c r="L1198" s="33"/>
      <c r="M1198" s="140" t="s">
        <v>19</v>
      </c>
      <c r="N1198" s="141" t="s">
        <v>46</v>
      </c>
      <c r="P1198" s="142">
        <f>O1198*H1198</f>
        <v>0</v>
      </c>
      <c r="Q1198" s="142">
        <v>0</v>
      </c>
      <c r="R1198" s="142">
        <f>Q1198*H1198</f>
        <v>0</v>
      </c>
      <c r="S1198" s="142">
        <v>0</v>
      </c>
      <c r="T1198" s="143">
        <f>S1198*H1198</f>
        <v>0</v>
      </c>
      <c r="AR1198" s="144" t="s">
        <v>320</v>
      </c>
      <c r="AT1198" s="144" t="s">
        <v>189</v>
      </c>
      <c r="AU1198" s="144" t="s">
        <v>87</v>
      </c>
      <c r="AY1198" s="18" t="s">
        <v>187</v>
      </c>
      <c r="BE1198" s="145">
        <f>IF(N1198="základní",J1198,0)</f>
        <v>0</v>
      </c>
      <c r="BF1198" s="145">
        <f>IF(N1198="snížená",J1198,0)</f>
        <v>0</v>
      </c>
      <c r="BG1198" s="145">
        <f>IF(N1198="zákl. přenesená",J1198,0)</f>
        <v>0</v>
      </c>
      <c r="BH1198" s="145">
        <f>IF(N1198="sníž. přenesená",J1198,0)</f>
        <v>0</v>
      </c>
      <c r="BI1198" s="145">
        <f>IF(N1198="nulová",J1198,0)</f>
        <v>0</v>
      </c>
      <c r="BJ1198" s="18" t="s">
        <v>87</v>
      </c>
      <c r="BK1198" s="145">
        <f>ROUND(I1198*H1198,2)</f>
        <v>0</v>
      </c>
      <c r="BL1198" s="18" t="s">
        <v>320</v>
      </c>
      <c r="BM1198" s="144" t="s">
        <v>2019</v>
      </c>
    </row>
    <row r="1199" spans="2:65" s="1" customFormat="1">
      <c r="B1199" s="33"/>
      <c r="D1199" s="146" t="s">
        <v>199</v>
      </c>
      <c r="F1199" s="147" t="s">
        <v>2020</v>
      </c>
      <c r="I1199" s="148"/>
      <c r="L1199" s="33"/>
      <c r="M1199" s="149"/>
      <c r="T1199" s="52"/>
      <c r="AT1199" s="18" t="s">
        <v>199</v>
      </c>
      <c r="AU1199" s="18" t="s">
        <v>87</v>
      </c>
    </row>
    <row r="1200" spans="2:65" s="11" customFormat="1" ht="22.95" customHeight="1">
      <c r="B1200" s="121"/>
      <c r="D1200" s="122" t="s">
        <v>73</v>
      </c>
      <c r="E1200" s="131" t="s">
        <v>2021</v>
      </c>
      <c r="F1200" s="131" t="s">
        <v>2022</v>
      </c>
      <c r="I1200" s="124"/>
      <c r="J1200" s="132">
        <f>BK1200</f>
        <v>0</v>
      </c>
      <c r="L1200" s="121"/>
      <c r="M1200" s="126"/>
      <c r="P1200" s="127">
        <f>SUM(P1201:P1238)</f>
        <v>0</v>
      </c>
      <c r="R1200" s="127">
        <f>SUM(R1201:R1238)</f>
        <v>0.94152456348799995</v>
      </c>
      <c r="T1200" s="128">
        <f>SUM(T1201:T1238)</f>
        <v>0</v>
      </c>
      <c r="AR1200" s="122" t="s">
        <v>87</v>
      </c>
      <c r="AT1200" s="129" t="s">
        <v>73</v>
      </c>
      <c r="AU1200" s="129" t="s">
        <v>81</v>
      </c>
      <c r="AY1200" s="122" t="s">
        <v>187</v>
      </c>
      <c r="BK1200" s="130">
        <f>SUM(BK1201:BK1238)</f>
        <v>0</v>
      </c>
    </row>
    <row r="1201" spans="2:65" s="1" customFormat="1" ht="62.7" customHeight="1">
      <c r="B1201" s="33"/>
      <c r="C1201" s="133" t="s">
        <v>2023</v>
      </c>
      <c r="D1201" s="133" t="s">
        <v>189</v>
      </c>
      <c r="E1201" s="134" t="s">
        <v>2024</v>
      </c>
      <c r="F1201" s="135" t="s">
        <v>2025</v>
      </c>
      <c r="G1201" s="136" t="s">
        <v>138</v>
      </c>
      <c r="H1201" s="137">
        <v>51.256</v>
      </c>
      <c r="I1201" s="138"/>
      <c r="J1201" s="139">
        <f>ROUND(I1201*H1201,2)</f>
        <v>0</v>
      </c>
      <c r="K1201" s="135" t="s">
        <v>197</v>
      </c>
      <c r="L1201" s="33"/>
      <c r="M1201" s="140" t="s">
        <v>19</v>
      </c>
      <c r="N1201" s="141" t="s">
        <v>46</v>
      </c>
      <c r="P1201" s="142">
        <f>O1201*H1201</f>
        <v>0</v>
      </c>
      <c r="Q1201" s="142">
        <v>1.4224800000000001E-4</v>
      </c>
      <c r="R1201" s="142">
        <f>Q1201*H1201</f>
        <v>7.2910634880000002E-3</v>
      </c>
      <c r="S1201" s="142">
        <v>0</v>
      </c>
      <c r="T1201" s="143">
        <f>S1201*H1201</f>
        <v>0</v>
      </c>
      <c r="AR1201" s="144" t="s">
        <v>320</v>
      </c>
      <c r="AT1201" s="144" t="s">
        <v>189</v>
      </c>
      <c r="AU1201" s="144" t="s">
        <v>87</v>
      </c>
      <c r="AY1201" s="18" t="s">
        <v>187</v>
      </c>
      <c r="BE1201" s="145">
        <f>IF(N1201="základní",J1201,0)</f>
        <v>0</v>
      </c>
      <c r="BF1201" s="145">
        <f>IF(N1201="snížená",J1201,0)</f>
        <v>0</v>
      </c>
      <c r="BG1201" s="145">
        <f>IF(N1201="zákl. přenesená",J1201,0)</f>
        <v>0</v>
      </c>
      <c r="BH1201" s="145">
        <f>IF(N1201="sníž. přenesená",J1201,0)</f>
        <v>0</v>
      </c>
      <c r="BI1201" s="145">
        <f>IF(N1201="nulová",J1201,0)</f>
        <v>0</v>
      </c>
      <c r="BJ1201" s="18" t="s">
        <v>87</v>
      </c>
      <c r="BK1201" s="145">
        <f>ROUND(I1201*H1201,2)</f>
        <v>0</v>
      </c>
      <c r="BL1201" s="18" t="s">
        <v>320</v>
      </c>
      <c r="BM1201" s="144" t="s">
        <v>2026</v>
      </c>
    </row>
    <row r="1202" spans="2:65" s="1" customFormat="1">
      <c r="B1202" s="33"/>
      <c r="D1202" s="146" t="s">
        <v>199</v>
      </c>
      <c r="F1202" s="147" t="s">
        <v>2027</v>
      </c>
      <c r="I1202" s="148"/>
      <c r="L1202" s="33"/>
      <c r="M1202" s="149"/>
      <c r="T1202" s="52"/>
      <c r="AT1202" s="18" t="s">
        <v>199</v>
      </c>
      <c r="AU1202" s="18" t="s">
        <v>87</v>
      </c>
    </row>
    <row r="1203" spans="2:65" s="12" customFormat="1">
      <c r="B1203" s="150"/>
      <c r="D1203" s="151" t="s">
        <v>201</v>
      </c>
      <c r="E1203" s="152" t="s">
        <v>19</v>
      </c>
      <c r="F1203" s="153" t="s">
        <v>1247</v>
      </c>
      <c r="H1203" s="152" t="s">
        <v>19</v>
      </c>
      <c r="I1203" s="154"/>
      <c r="L1203" s="150"/>
      <c r="M1203" s="155"/>
      <c r="T1203" s="156"/>
      <c r="AT1203" s="152" t="s">
        <v>201</v>
      </c>
      <c r="AU1203" s="152" t="s">
        <v>87</v>
      </c>
      <c r="AV1203" s="12" t="s">
        <v>81</v>
      </c>
      <c r="AW1203" s="12" t="s">
        <v>33</v>
      </c>
      <c r="AX1203" s="12" t="s">
        <v>74</v>
      </c>
      <c r="AY1203" s="152" t="s">
        <v>187</v>
      </c>
    </row>
    <row r="1204" spans="2:65" s="12" customFormat="1">
      <c r="B1204" s="150"/>
      <c r="D1204" s="151" t="s">
        <v>201</v>
      </c>
      <c r="E1204" s="152" t="s">
        <v>19</v>
      </c>
      <c r="F1204" s="153" t="s">
        <v>1530</v>
      </c>
      <c r="H1204" s="152" t="s">
        <v>19</v>
      </c>
      <c r="I1204" s="154"/>
      <c r="L1204" s="150"/>
      <c r="M1204" s="155"/>
      <c r="T1204" s="156"/>
      <c r="AT1204" s="152" t="s">
        <v>201</v>
      </c>
      <c r="AU1204" s="152" t="s">
        <v>87</v>
      </c>
      <c r="AV1204" s="12" t="s">
        <v>81</v>
      </c>
      <c r="AW1204" s="12" t="s">
        <v>33</v>
      </c>
      <c r="AX1204" s="12" t="s">
        <v>74</v>
      </c>
      <c r="AY1204" s="152" t="s">
        <v>187</v>
      </c>
    </row>
    <row r="1205" spans="2:65" s="12" customFormat="1">
      <c r="B1205" s="150"/>
      <c r="D1205" s="151" t="s">
        <v>201</v>
      </c>
      <c r="E1205" s="152" t="s">
        <v>19</v>
      </c>
      <c r="F1205" s="153" t="s">
        <v>1727</v>
      </c>
      <c r="H1205" s="152" t="s">
        <v>19</v>
      </c>
      <c r="I1205" s="154"/>
      <c r="L1205" s="150"/>
      <c r="M1205" s="155"/>
      <c r="T1205" s="156"/>
      <c r="AT1205" s="152" t="s">
        <v>201</v>
      </c>
      <c r="AU1205" s="152" t="s">
        <v>87</v>
      </c>
      <c r="AV1205" s="12" t="s">
        <v>81</v>
      </c>
      <c r="AW1205" s="12" t="s">
        <v>33</v>
      </c>
      <c r="AX1205" s="12" t="s">
        <v>74</v>
      </c>
      <c r="AY1205" s="152" t="s">
        <v>187</v>
      </c>
    </row>
    <row r="1206" spans="2:65" s="13" customFormat="1">
      <c r="B1206" s="157"/>
      <c r="D1206" s="151" t="s">
        <v>201</v>
      </c>
      <c r="E1206" s="158" t="s">
        <v>19</v>
      </c>
      <c r="F1206" s="159" t="s">
        <v>956</v>
      </c>
      <c r="H1206" s="160">
        <v>51.256</v>
      </c>
      <c r="I1206" s="161"/>
      <c r="L1206" s="157"/>
      <c r="M1206" s="162"/>
      <c r="T1206" s="163"/>
      <c r="AT1206" s="158" t="s">
        <v>201</v>
      </c>
      <c r="AU1206" s="158" t="s">
        <v>87</v>
      </c>
      <c r="AV1206" s="13" t="s">
        <v>87</v>
      </c>
      <c r="AW1206" s="13" t="s">
        <v>33</v>
      </c>
      <c r="AX1206" s="13" t="s">
        <v>74</v>
      </c>
      <c r="AY1206" s="158" t="s">
        <v>187</v>
      </c>
    </row>
    <row r="1207" spans="2:65" s="15" customFormat="1">
      <c r="B1207" s="171"/>
      <c r="D1207" s="151" t="s">
        <v>201</v>
      </c>
      <c r="E1207" s="172" t="s">
        <v>19</v>
      </c>
      <c r="F1207" s="173" t="s">
        <v>207</v>
      </c>
      <c r="H1207" s="174">
        <v>51.256</v>
      </c>
      <c r="I1207" s="175"/>
      <c r="L1207" s="171"/>
      <c r="M1207" s="176"/>
      <c r="T1207" s="177"/>
      <c r="AT1207" s="172" t="s">
        <v>201</v>
      </c>
      <c r="AU1207" s="172" t="s">
        <v>87</v>
      </c>
      <c r="AV1207" s="15" t="s">
        <v>193</v>
      </c>
      <c r="AW1207" s="15" t="s">
        <v>33</v>
      </c>
      <c r="AX1207" s="15" t="s">
        <v>81</v>
      </c>
      <c r="AY1207" s="172" t="s">
        <v>187</v>
      </c>
    </row>
    <row r="1208" spans="2:65" s="1" customFormat="1" ht="24.15" customHeight="1">
      <c r="B1208" s="33"/>
      <c r="C1208" s="178" t="s">
        <v>2028</v>
      </c>
      <c r="D1208" s="178" t="s">
        <v>238</v>
      </c>
      <c r="E1208" s="179" t="s">
        <v>2029</v>
      </c>
      <c r="F1208" s="180" t="s">
        <v>2030</v>
      </c>
      <c r="G1208" s="181" t="s">
        <v>138</v>
      </c>
      <c r="H1208" s="182">
        <v>59.738999999999997</v>
      </c>
      <c r="I1208" s="183"/>
      <c r="J1208" s="184">
        <f>ROUND(I1208*H1208,2)</f>
        <v>0</v>
      </c>
      <c r="K1208" s="180" t="s">
        <v>197</v>
      </c>
      <c r="L1208" s="185"/>
      <c r="M1208" s="186" t="s">
        <v>19</v>
      </c>
      <c r="N1208" s="187" t="s">
        <v>46</v>
      </c>
      <c r="P1208" s="142">
        <f>O1208*H1208</f>
        <v>0</v>
      </c>
      <c r="Q1208" s="142">
        <v>1.9E-3</v>
      </c>
      <c r="R1208" s="142">
        <f>Q1208*H1208</f>
        <v>0.1135041</v>
      </c>
      <c r="S1208" s="142">
        <v>0</v>
      </c>
      <c r="T1208" s="143">
        <f>S1208*H1208</f>
        <v>0</v>
      </c>
      <c r="AR1208" s="144" t="s">
        <v>425</v>
      </c>
      <c r="AT1208" s="144" t="s">
        <v>238</v>
      </c>
      <c r="AU1208" s="144" t="s">
        <v>87</v>
      </c>
      <c r="AY1208" s="18" t="s">
        <v>187</v>
      </c>
      <c r="BE1208" s="145">
        <f>IF(N1208="základní",J1208,0)</f>
        <v>0</v>
      </c>
      <c r="BF1208" s="145">
        <f>IF(N1208="snížená",J1208,0)</f>
        <v>0</v>
      </c>
      <c r="BG1208" s="145">
        <f>IF(N1208="zákl. přenesená",J1208,0)</f>
        <v>0</v>
      </c>
      <c r="BH1208" s="145">
        <f>IF(N1208="sníž. přenesená",J1208,0)</f>
        <v>0</v>
      </c>
      <c r="BI1208" s="145">
        <f>IF(N1208="nulová",J1208,0)</f>
        <v>0</v>
      </c>
      <c r="BJ1208" s="18" t="s">
        <v>87</v>
      </c>
      <c r="BK1208" s="145">
        <f>ROUND(I1208*H1208,2)</f>
        <v>0</v>
      </c>
      <c r="BL1208" s="18" t="s">
        <v>320</v>
      </c>
      <c r="BM1208" s="144" t="s">
        <v>2031</v>
      </c>
    </row>
    <row r="1209" spans="2:65" s="13" customFormat="1">
      <c r="B1209" s="157"/>
      <c r="D1209" s="151" t="s">
        <v>201</v>
      </c>
      <c r="F1209" s="159" t="s">
        <v>2032</v>
      </c>
      <c r="H1209" s="160">
        <v>59.738999999999997</v>
      </c>
      <c r="I1209" s="161"/>
      <c r="L1209" s="157"/>
      <c r="M1209" s="162"/>
      <c r="T1209" s="163"/>
      <c r="AT1209" s="158" t="s">
        <v>201</v>
      </c>
      <c r="AU1209" s="158" t="s">
        <v>87</v>
      </c>
      <c r="AV1209" s="13" t="s">
        <v>87</v>
      </c>
      <c r="AW1209" s="13" t="s">
        <v>4</v>
      </c>
      <c r="AX1209" s="13" t="s">
        <v>81</v>
      </c>
      <c r="AY1209" s="158" t="s">
        <v>187</v>
      </c>
    </row>
    <row r="1210" spans="2:65" s="1" customFormat="1" ht="33" customHeight="1">
      <c r="B1210" s="33"/>
      <c r="C1210" s="133" t="s">
        <v>2033</v>
      </c>
      <c r="D1210" s="133" t="s">
        <v>189</v>
      </c>
      <c r="E1210" s="134" t="s">
        <v>2034</v>
      </c>
      <c r="F1210" s="135" t="s">
        <v>2035</v>
      </c>
      <c r="G1210" s="136" t="s">
        <v>138</v>
      </c>
      <c r="H1210" s="137">
        <v>51.256</v>
      </c>
      <c r="I1210" s="138"/>
      <c r="J1210" s="139">
        <f>ROUND(I1210*H1210,2)</f>
        <v>0</v>
      </c>
      <c r="K1210" s="135" t="s">
        <v>197</v>
      </c>
      <c r="L1210" s="33"/>
      <c r="M1210" s="140" t="s">
        <v>19</v>
      </c>
      <c r="N1210" s="141" t="s">
        <v>46</v>
      </c>
      <c r="P1210" s="142">
        <f>O1210*H1210</f>
        <v>0</v>
      </c>
      <c r="Q1210" s="142">
        <v>0</v>
      </c>
      <c r="R1210" s="142">
        <f>Q1210*H1210</f>
        <v>0</v>
      </c>
      <c r="S1210" s="142">
        <v>0</v>
      </c>
      <c r="T1210" s="143">
        <f>S1210*H1210</f>
        <v>0</v>
      </c>
      <c r="AR1210" s="144" t="s">
        <v>320</v>
      </c>
      <c r="AT1210" s="144" t="s">
        <v>189</v>
      </c>
      <c r="AU1210" s="144" t="s">
        <v>87</v>
      </c>
      <c r="AY1210" s="18" t="s">
        <v>187</v>
      </c>
      <c r="BE1210" s="145">
        <f>IF(N1210="základní",J1210,0)</f>
        <v>0</v>
      </c>
      <c r="BF1210" s="145">
        <f>IF(N1210="snížená",J1210,0)</f>
        <v>0</v>
      </c>
      <c r="BG1210" s="145">
        <f>IF(N1210="zákl. přenesená",J1210,0)</f>
        <v>0</v>
      </c>
      <c r="BH1210" s="145">
        <f>IF(N1210="sníž. přenesená",J1210,0)</f>
        <v>0</v>
      </c>
      <c r="BI1210" s="145">
        <f>IF(N1210="nulová",J1210,0)</f>
        <v>0</v>
      </c>
      <c r="BJ1210" s="18" t="s">
        <v>87</v>
      </c>
      <c r="BK1210" s="145">
        <f>ROUND(I1210*H1210,2)</f>
        <v>0</v>
      </c>
      <c r="BL1210" s="18" t="s">
        <v>320</v>
      </c>
      <c r="BM1210" s="144" t="s">
        <v>2036</v>
      </c>
    </row>
    <row r="1211" spans="2:65" s="1" customFormat="1">
      <c r="B1211" s="33"/>
      <c r="D1211" s="146" t="s">
        <v>199</v>
      </c>
      <c r="F1211" s="147" t="s">
        <v>2037</v>
      </c>
      <c r="I1211" s="148"/>
      <c r="L1211" s="33"/>
      <c r="M1211" s="149"/>
      <c r="T1211" s="52"/>
      <c r="AT1211" s="18" t="s">
        <v>199</v>
      </c>
      <c r="AU1211" s="18" t="s">
        <v>87</v>
      </c>
    </row>
    <row r="1212" spans="2:65" s="12" customFormat="1">
      <c r="B1212" s="150"/>
      <c r="D1212" s="151" t="s">
        <v>201</v>
      </c>
      <c r="E1212" s="152" t="s">
        <v>19</v>
      </c>
      <c r="F1212" s="153" t="s">
        <v>1247</v>
      </c>
      <c r="H1212" s="152" t="s">
        <v>19</v>
      </c>
      <c r="I1212" s="154"/>
      <c r="L1212" s="150"/>
      <c r="M1212" s="155"/>
      <c r="T1212" s="156"/>
      <c r="AT1212" s="152" t="s">
        <v>201</v>
      </c>
      <c r="AU1212" s="152" t="s">
        <v>87</v>
      </c>
      <c r="AV1212" s="12" t="s">
        <v>81</v>
      </c>
      <c r="AW1212" s="12" t="s">
        <v>33</v>
      </c>
      <c r="AX1212" s="12" t="s">
        <v>74</v>
      </c>
      <c r="AY1212" s="152" t="s">
        <v>187</v>
      </c>
    </row>
    <row r="1213" spans="2:65" s="12" customFormat="1">
      <c r="B1213" s="150"/>
      <c r="D1213" s="151" t="s">
        <v>201</v>
      </c>
      <c r="E1213" s="152" t="s">
        <v>19</v>
      </c>
      <c r="F1213" s="153" t="s">
        <v>1530</v>
      </c>
      <c r="H1213" s="152" t="s">
        <v>19</v>
      </c>
      <c r="I1213" s="154"/>
      <c r="L1213" s="150"/>
      <c r="M1213" s="155"/>
      <c r="T1213" s="156"/>
      <c r="AT1213" s="152" t="s">
        <v>201</v>
      </c>
      <c r="AU1213" s="152" t="s">
        <v>87</v>
      </c>
      <c r="AV1213" s="12" t="s">
        <v>81</v>
      </c>
      <c r="AW1213" s="12" t="s">
        <v>33</v>
      </c>
      <c r="AX1213" s="12" t="s">
        <v>74</v>
      </c>
      <c r="AY1213" s="152" t="s">
        <v>187</v>
      </c>
    </row>
    <row r="1214" spans="2:65" s="12" customFormat="1">
      <c r="B1214" s="150"/>
      <c r="D1214" s="151" t="s">
        <v>201</v>
      </c>
      <c r="E1214" s="152" t="s">
        <v>19</v>
      </c>
      <c r="F1214" s="153" t="s">
        <v>1727</v>
      </c>
      <c r="H1214" s="152" t="s">
        <v>19</v>
      </c>
      <c r="I1214" s="154"/>
      <c r="L1214" s="150"/>
      <c r="M1214" s="155"/>
      <c r="T1214" s="156"/>
      <c r="AT1214" s="152" t="s">
        <v>201</v>
      </c>
      <c r="AU1214" s="152" t="s">
        <v>87</v>
      </c>
      <c r="AV1214" s="12" t="s">
        <v>81</v>
      </c>
      <c r="AW1214" s="12" t="s">
        <v>33</v>
      </c>
      <c r="AX1214" s="12" t="s">
        <v>74</v>
      </c>
      <c r="AY1214" s="152" t="s">
        <v>187</v>
      </c>
    </row>
    <row r="1215" spans="2:65" s="13" customFormat="1">
      <c r="B1215" s="157"/>
      <c r="D1215" s="151" t="s">
        <v>201</v>
      </c>
      <c r="E1215" s="158" t="s">
        <v>19</v>
      </c>
      <c r="F1215" s="159" t="s">
        <v>956</v>
      </c>
      <c r="H1215" s="160">
        <v>51.256</v>
      </c>
      <c r="I1215" s="161"/>
      <c r="L1215" s="157"/>
      <c r="M1215" s="162"/>
      <c r="T1215" s="163"/>
      <c r="AT1215" s="158" t="s">
        <v>201</v>
      </c>
      <c r="AU1215" s="158" t="s">
        <v>87</v>
      </c>
      <c r="AV1215" s="13" t="s">
        <v>87</v>
      </c>
      <c r="AW1215" s="13" t="s">
        <v>33</v>
      </c>
      <c r="AX1215" s="13" t="s">
        <v>74</v>
      </c>
      <c r="AY1215" s="158" t="s">
        <v>187</v>
      </c>
    </row>
    <row r="1216" spans="2:65" s="15" customFormat="1">
      <c r="B1216" s="171"/>
      <c r="D1216" s="151" t="s">
        <v>201</v>
      </c>
      <c r="E1216" s="172" t="s">
        <v>19</v>
      </c>
      <c r="F1216" s="173" t="s">
        <v>207</v>
      </c>
      <c r="H1216" s="174">
        <v>51.256</v>
      </c>
      <c r="I1216" s="175"/>
      <c r="L1216" s="171"/>
      <c r="M1216" s="176"/>
      <c r="T1216" s="177"/>
      <c r="AT1216" s="172" t="s">
        <v>201</v>
      </c>
      <c r="AU1216" s="172" t="s">
        <v>87</v>
      </c>
      <c r="AV1216" s="15" t="s">
        <v>193</v>
      </c>
      <c r="AW1216" s="15" t="s">
        <v>33</v>
      </c>
      <c r="AX1216" s="15" t="s">
        <v>81</v>
      </c>
      <c r="AY1216" s="172" t="s">
        <v>187</v>
      </c>
    </row>
    <row r="1217" spans="2:65" s="1" customFormat="1" ht="24.15" customHeight="1">
      <c r="B1217" s="33"/>
      <c r="C1217" s="178" t="s">
        <v>2038</v>
      </c>
      <c r="D1217" s="178" t="s">
        <v>238</v>
      </c>
      <c r="E1217" s="179" t="s">
        <v>2039</v>
      </c>
      <c r="F1217" s="180" t="s">
        <v>2040</v>
      </c>
      <c r="G1217" s="181" t="s">
        <v>138</v>
      </c>
      <c r="H1217" s="182">
        <v>59.201000000000001</v>
      </c>
      <c r="I1217" s="183"/>
      <c r="J1217" s="184">
        <f>ROUND(I1217*H1217,2)</f>
        <v>0</v>
      </c>
      <c r="K1217" s="180" t="s">
        <v>197</v>
      </c>
      <c r="L1217" s="185"/>
      <c r="M1217" s="186" t="s">
        <v>19</v>
      </c>
      <c r="N1217" s="187" t="s">
        <v>46</v>
      </c>
      <c r="P1217" s="142">
        <f>O1217*H1217</f>
        <v>0</v>
      </c>
      <c r="Q1217" s="142">
        <v>4.0000000000000002E-4</v>
      </c>
      <c r="R1217" s="142">
        <f>Q1217*H1217</f>
        <v>2.3680400000000001E-2</v>
      </c>
      <c r="S1217" s="142">
        <v>0</v>
      </c>
      <c r="T1217" s="143">
        <f>S1217*H1217</f>
        <v>0</v>
      </c>
      <c r="AR1217" s="144" t="s">
        <v>425</v>
      </c>
      <c r="AT1217" s="144" t="s">
        <v>238</v>
      </c>
      <c r="AU1217" s="144" t="s">
        <v>87</v>
      </c>
      <c r="AY1217" s="18" t="s">
        <v>187</v>
      </c>
      <c r="BE1217" s="145">
        <f>IF(N1217="základní",J1217,0)</f>
        <v>0</v>
      </c>
      <c r="BF1217" s="145">
        <f>IF(N1217="snížená",J1217,0)</f>
        <v>0</v>
      </c>
      <c r="BG1217" s="145">
        <f>IF(N1217="zákl. přenesená",J1217,0)</f>
        <v>0</v>
      </c>
      <c r="BH1217" s="145">
        <f>IF(N1217="sníž. přenesená",J1217,0)</f>
        <v>0</v>
      </c>
      <c r="BI1217" s="145">
        <f>IF(N1217="nulová",J1217,0)</f>
        <v>0</v>
      </c>
      <c r="BJ1217" s="18" t="s">
        <v>87</v>
      </c>
      <c r="BK1217" s="145">
        <f>ROUND(I1217*H1217,2)</f>
        <v>0</v>
      </c>
      <c r="BL1217" s="18" t="s">
        <v>320</v>
      </c>
      <c r="BM1217" s="144" t="s">
        <v>2041</v>
      </c>
    </row>
    <row r="1218" spans="2:65" s="13" customFormat="1">
      <c r="B1218" s="157"/>
      <c r="D1218" s="151" t="s">
        <v>201</v>
      </c>
      <c r="F1218" s="159" t="s">
        <v>2042</v>
      </c>
      <c r="H1218" s="160">
        <v>59.201000000000001</v>
      </c>
      <c r="I1218" s="161"/>
      <c r="L1218" s="157"/>
      <c r="M1218" s="162"/>
      <c r="T1218" s="163"/>
      <c r="AT1218" s="158" t="s">
        <v>201</v>
      </c>
      <c r="AU1218" s="158" t="s">
        <v>87</v>
      </c>
      <c r="AV1218" s="13" t="s">
        <v>87</v>
      </c>
      <c r="AW1218" s="13" t="s">
        <v>4</v>
      </c>
      <c r="AX1218" s="13" t="s">
        <v>81</v>
      </c>
      <c r="AY1218" s="158" t="s">
        <v>187</v>
      </c>
    </row>
    <row r="1219" spans="2:65" s="1" customFormat="1" ht="37.950000000000003" customHeight="1">
      <c r="B1219" s="33"/>
      <c r="C1219" s="133" t="s">
        <v>2043</v>
      </c>
      <c r="D1219" s="133" t="s">
        <v>189</v>
      </c>
      <c r="E1219" s="134" t="s">
        <v>2044</v>
      </c>
      <c r="F1219" s="135" t="s">
        <v>2045</v>
      </c>
      <c r="G1219" s="136" t="s">
        <v>138</v>
      </c>
      <c r="H1219" s="137">
        <v>9.6029999999999998</v>
      </c>
      <c r="I1219" s="138"/>
      <c r="J1219" s="139">
        <f>ROUND(I1219*H1219,2)</f>
        <v>0</v>
      </c>
      <c r="K1219" s="135" t="s">
        <v>197</v>
      </c>
      <c r="L1219" s="33"/>
      <c r="M1219" s="140" t="s">
        <v>19</v>
      </c>
      <c r="N1219" s="141" t="s">
        <v>46</v>
      </c>
      <c r="P1219" s="142">
        <f>O1219*H1219</f>
        <v>0</v>
      </c>
      <c r="Q1219" s="142">
        <v>0</v>
      </c>
      <c r="R1219" s="142">
        <f>Q1219*H1219</f>
        <v>0</v>
      </c>
      <c r="S1219" s="142">
        <v>0</v>
      </c>
      <c r="T1219" s="143">
        <f>S1219*H1219</f>
        <v>0</v>
      </c>
      <c r="AR1219" s="144" t="s">
        <v>320</v>
      </c>
      <c r="AT1219" s="144" t="s">
        <v>189</v>
      </c>
      <c r="AU1219" s="144" t="s">
        <v>87</v>
      </c>
      <c r="AY1219" s="18" t="s">
        <v>187</v>
      </c>
      <c r="BE1219" s="145">
        <f>IF(N1219="základní",J1219,0)</f>
        <v>0</v>
      </c>
      <c r="BF1219" s="145">
        <f>IF(N1219="snížená",J1219,0)</f>
        <v>0</v>
      </c>
      <c r="BG1219" s="145">
        <f>IF(N1219="zákl. přenesená",J1219,0)</f>
        <v>0</v>
      </c>
      <c r="BH1219" s="145">
        <f>IF(N1219="sníž. přenesená",J1219,0)</f>
        <v>0</v>
      </c>
      <c r="BI1219" s="145">
        <f>IF(N1219="nulová",J1219,0)</f>
        <v>0</v>
      </c>
      <c r="BJ1219" s="18" t="s">
        <v>87</v>
      </c>
      <c r="BK1219" s="145">
        <f>ROUND(I1219*H1219,2)</f>
        <v>0</v>
      </c>
      <c r="BL1219" s="18" t="s">
        <v>320</v>
      </c>
      <c r="BM1219" s="144" t="s">
        <v>2046</v>
      </c>
    </row>
    <row r="1220" spans="2:65" s="1" customFormat="1">
      <c r="B1220" s="33"/>
      <c r="D1220" s="146" t="s">
        <v>199</v>
      </c>
      <c r="F1220" s="147" t="s">
        <v>2047</v>
      </c>
      <c r="I1220" s="148"/>
      <c r="L1220" s="33"/>
      <c r="M1220" s="149"/>
      <c r="T1220" s="52"/>
      <c r="AT1220" s="18" t="s">
        <v>199</v>
      </c>
      <c r="AU1220" s="18" t="s">
        <v>87</v>
      </c>
    </row>
    <row r="1221" spans="2:65" s="12" customFormat="1">
      <c r="B1221" s="150"/>
      <c r="D1221" s="151" t="s">
        <v>201</v>
      </c>
      <c r="E1221" s="152" t="s">
        <v>19</v>
      </c>
      <c r="F1221" s="153" t="s">
        <v>1247</v>
      </c>
      <c r="H1221" s="152" t="s">
        <v>19</v>
      </c>
      <c r="I1221" s="154"/>
      <c r="L1221" s="150"/>
      <c r="M1221" s="155"/>
      <c r="T1221" s="156"/>
      <c r="AT1221" s="152" t="s">
        <v>201</v>
      </c>
      <c r="AU1221" s="152" t="s">
        <v>87</v>
      </c>
      <c r="AV1221" s="12" t="s">
        <v>81</v>
      </c>
      <c r="AW1221" s="12" t="s">
        <v>33</v>
      </c>
      <c r="AX1221" s="12" t="s">
        <v>74</v>
      </c>
      <c r="AY1221" s="152" t="s">
        <v>187</v>
      </c>
    </row>
    <row r="1222" spans="2:65" s="12" customFormat="1">
      <c r="B1222" s="150"/>
      <c r="D1222" s="151" t="s">
        <v>201</v>
      </c>
      <c r="E1222" s="152" t="s">
        <v>19</v>
      </c>
      <c r="F1222" s="153" t="s">
        <v>1530</v>
      </c>
      <c r="H1222" s="152" t="s">
        <v>19</v>
      </c>
      <c r="I1222" s="154"/>
      <c r="L1222" s="150"/>
      <c r="M1222" s="155"/>
      <c r="T1222" s="156"/>
      <c r="AT1222" s="152" t="s">
        <v>201</v>
      </c>
      <c r="AU1222" s="152" t="s">
        <v>87</v>
      </c>
      <c r="AV1222" s="12" t="s">
        <v>81</v>
      </c>
      <c r="AW1222" s="12" t="s">
        <v>33</v>
      </c>
      <c r="AX1222" s="12" t="s">
        <v>74</v>
      </c>
      <c r="AY1222" s="152" t="s">
        <v>187</v>
      </c>
    </row>
    <row r="1223" spans="2:65" s="12" customFormat="1">
      <c r="B1223" s="150"/>
      <c r="D1223" s="151" t="s">
        <v>201</v>
      </c>
      <c r="E1223" s="152" t="s">
        <v>19</v>
      </c>
      <c r="F1223" s="153" t="s">
        <v>2048</v>
      </c>
      <c r="H1223" s="152" t="s">
        <v>19</v>
      </c>
      <c r="I1223" s="154"/>
      <c r="L1223" s="150"/>
      <c r="M1223" s="155"/>
      <c r="T1223" s="156"/>
      <c r="AT1223" s="152" t="s">
        <v>201</v>
      </c>
      <c r="AU1223" s="152" t="s">
        <v>87</v>
      </c>
      <c r="AV1223" s="12" t="s">
        <v>81</v>
      </c>
      <c r="AW1223" s="12" t="s">
        <v>33</v>
      </c>
      <c r="AX1223" s="12" t="s">
        <v>74</v>
      </c>
      <c r="AY1223" s="152" t="s">
        <v>187</v>
      </c>
    </row>
    <row r="1224" spans="2:65" s="13" customFormat="1">
      <c r="B1224" s="157"/>
      <c r="D1224" s="151" t="s">
        <v>201</v>
      </c>
      <c r="E1224" s="158" t="s">
        <v>19</v>
      </c>
      <c r="F1224" s="159" t="s">
        <v>2049</v>
      </c>
      <c r="H1224" s="160">
        <v>9.6029999999999998</v>
      </c>
      <c r="I1224" s="161"/>
      <c r="L1224" s="157"/>
      <c r="M1224" s="162"/>
      <c r="T1224" s="163"/>
      <c r="AT1224" s="158" t="s">
        <v>201</v>
      </c>
      <c r="AU1224" s="158" t="s">
        <v>87</v>
      </c>
      <c r="AV1224" s="13" t="s">
        <v>87</v>
      </c>
      <c r="AW1224" s="13" t="s">
        <v>33</v>
      </c>
      <c r="AX1224" s="13" t="s">
        <v>74</v>
      </c>
      <c r="AY1224" s="158" t="s">
        <v>187</v>
      </c>
    </row>
    <row r="1225" spans="2:65" s="15" customFormat="1">
      <c r="B1225" s="171"/>
      <c r="D1225" s="151" t="s">
        <v>201</v>
      </c>
      <c r="E1225" s="172" t="s">
        <v>19</v>
      </c>
      <c r="F1225" s="173" t="s">
        <v>207</v>
      </c>
      <c r="H1225" s="174">
        <v>9.6029999999999998</v>
      </c>
      <c r="I1225" s="175"/>
      <c r="L1225" s="171"/>
      <c r="M1225" s="176"/>
      <c r="T1225" s="177"/>
      <c r="AT1225" s="172" t="s">
        <v>201</v>
      </c>
      <c r="AU1225" s="172" t="s">
        <v>87</v>
      </c>
      <c r="AV1225" s="15" t="s">
        <v>193</v>
      </c>
      <c r="AW1225" s="15" t="s">
        <v>33</v>
      </c>
      <c r="AX1225" s="15" t="s">
        <v>81</v>
      </c>
      <c r="AY1225" s="172" t="s">
        <v>187</v>
      </c>
    </row>
    <row r="1226" spans="2:65" s="1" customFormat="1" ht="16.5" customHeight="1">
      <c r="B1226" s="33"/>
      <c r="C1226" s="178" t="s">
        <v>2050</v>
      </c>
      <c r="D1226" s="178" t="s">
        <v>238</v>
      </c>
      <c r="E1226" s="179" t="s">
        <v>2051</v>
      </c>
      <c r="F1226" s="180" t="s">
        <v>2052</v>
      </c>
      <c r="G1226" s="181" t="s">
        <v>241</v>
      </c>
      <c r="H1226" s="182">
        <v>0.79200000000000004</v>
      </c>
      <c r="I1226" s="183"/>
      <c r="J1226" s="184">
        <f>ROUND(I1226*H1226,2)</f>
        <v>0</v>
      </c>
      <c r="K1226" s="180" t="s">
        <v>593</v>
      </c>
      <c r="L1226" s="185"/>
      <c r="M1226" s="186" t="s">
        <v>19</v>
      </c>
      <c r="N1226" s="187" t="s">
        <v>46</v>
      </c>
      <c r="P1226" s="142">
        <f>O1226*H1226</f>
        <v>0</v>
      </c>
      <c r="Q1226" s="142">
        <v>1</v>
      </c>
      <c r="R1226" s="142">
        <f>Q1226*H1226</f>
        <v>0.79200000000000004</v>
      </c>
      <c r="S1226" s="142">
        <v>0</v>
      </c>
      <c r="T1226" s="143">
        <f>S1226*H1226</f>
        <v>0</v>
      </c>
      <c r="AR1226" s="144" t="s">
        <v>425</v>
      </c>
      <c r="AT1226" s="144" t="s">
        <v>238</v>
      </c>
      <c r="AU1226" s="144" t="s">
        <v>87</v>
      </c>
      <c r="AY1226" s="18" t="s">
        <v>187</v>
      </c>
      <c r="BE1226" s="145">
        <f>IF(N1226="základní",J1226,0)</f>
        <v>0</v>
      </c>
      <c r="BF1226" s="145">
        <f>IF(N1226="snížená",J1226,0)</f>
        <v>0</v>
      </c>
      <c r="BG1226" s="145">
        <f>IF(N1226="zákl. přenesená",J1226,0)</f>
        <v>0</v>
      </c>
      <c r="BH1226" s="145">
        <f>IF(N1226="sníž. přenesená",J1226,0)</f>
        <v>0</v>
      </c>
      <c r="BI1226" s="145">
        <f>IF(N1226="nulová",J1226,0)</f>
        <v>0</v>
      </c>
      <c r="BJ1226" s="18" t="s">
        <v>87</v>
      </c>
      <c r="BK1226" s="145">
        <f>ROUND(I1226*H1226,2)</f>
        <v>0</v>
      </c>
      <c r="BL1226" s="18" t="s">
        <v>320</v>
      </c>
      <c r="BM1226" s="144" t="s">
        <v>2053</v>
      </c>
    </row>
    <row r="1227" spans="2:65" s="13" customFormat="1">
      <c r="B1227" s="157"/>
      <c r="D1227" s="151" t="s">
        <v>201</v>
      </c>
      <c r="F1227" s="159" t="s">
        <v>2054</v>
      </c>
      <c r="H1227" s="160">
        <v>0.79200000000000004</v>
      </c>
      <c r="I1227" s="161"/>
      <c r="L1227" s="157"/>
      <c r="M1227" s="162"/>
      <c r="T1227" s="163"/>
      <c r="AT1227" s="158" t="s">
        <v>201</v>
      </c>
      <c r="AU1227" s="158" t="s">
        <v>87</v>
      </c>
      <c r="AV1227" s="13" t="s">
        <v>87</v>
      </c>
      <c r="AW1227" s="13" t="s">
        <v>4</v>
      </c>
      <c r="AX1227" s="13" t="s">
        <v>81</v>
      </c>
      <c r="AY1227" s="158" t="s">
        <v>187</v>
      </c>
    </row>
    <row r="1228" spans="2:65" s="1" customFormat="1" ht="33" customHeight="1">
      <c r="B1228" s="33"/>
      <c r="C1228" s="133" t="s">
        <v>2055</v>
      </c>
      <c r="D1228" s="133" t="s">
        <v>189</v>
      </c>
      <c r="E1228" s="134" t="s">
        <v>2056</v>
      </c>
      <c r="F1228" s="135" t="s">
        <v>2057</v>
      </c>
      <c r="G1228" s="136" t="s">
        <v>384</v>
      </c>
      <c r="H1228" s="137">
        <v>9.9</v>
      </c>
      <c r="I1228" s="138"/>
      <c r="J1228" s="139">
        <f>ROUND(I1228*H1228,2)</f>
        <v>0</v>
      </c>
      <c r="K1228" s="135" t="s">
        <v>197</v>
      </c>
      <c r="L1228" s="33"/>
      <c r="M1228" s="140" t="s">
        <v>19</v>
      </c>
      <c r="N1228" s="141" t="s">
        <v>46</v>
      </c>
      <c r="P1228" s="142">
        <f>O1228*H1228</f>
        <v>0</v>
      </c>
      <c r="Q1228" s="142">
        <v>0</v>
      </c>
      <c r="R1228" s="142">
        <f>Q1228*H1228</f>
        <v>0</v>
      </c>
      <c r="S1228" s="142">
        <v>0</v>
      </c>
      <c r="T1228" s="143">
        <f>S1228*H1228</f>
        <v>0</v>
      </c>
      <c r="AR1228" s="144" t="s">
        <v>320</v>
      </c>
      <c r="AT1228" s="144" t="s">
        <v>189</v>
      </c>
      <c r="AU1228" s="144" t="s">
        <v>87</v>
      </c>
      <c r="AY1228" s="18" t="s">
        <v>187</v>
      </c>
      <c r="BE1228" s="145">
        <f>IF(N1228="základní",J1228,0)</f>
        <v>0</v>
      </c>
      <c r="BF1228" s="145">
        <f>IF(N1228="snížená",J1228,0)</f>
        <v>0</v>
      </c>
      <c r="BG1228" s="145">
        <f>IF(N1228="zákl. přenesená",J1228,0)</f>
        <v>0</v>
      </c>
      <c r="BH1228" s="145">
        <f>IF(N1228="sníž. přenesená",J1228,0)</f>
        <v>0</v>
      </c>
      <c r="BI1228" s="145">
        <f>IF(N1228="nulová",J1228,0)</f>
        <v>0</v>
      </c>
      <c r="BJ1228" s="18" t="s">
        <v>87</v>
      </c>
      <c r="BK1228" s="145">
        <f>ROUND(I1228*H1228,2)</f>
        <v>0</v>
      </c>
      <c r="BL1228" s="18" t="s">
        <v>320</v>
      </c>
      <c r="BM1228" s="144" t="s">
        <v>2058</v>
      </c>
    </row>
    <row r="1229" spans="2:65" s="1" customFormat="1">
      <c r="B1229" s="33"/>
      <c r="D1229" s="146" t="s">
        <v>199</v>
      </c>
      <c r="F1229" s="147" t="s">
        <v>2059</v>
      </c>
      <c r="I1229" s="148"/>
      <c r="L1229" s="33"/>
      <c r="M1229" s="149"/>
      <c r="T1229" s="52"/>
      <c r="AT1229" s="18" t="s">
        <v>199</v>
      </c>
      <c r="AU1229" s="18" t="s">
        <v>87</v>
      </c>
    </row>
    <row r="1230" spans="2:65" s="12" customFormat="1">
      <c r="B1230" s="150"/>
      <c r="D1230" s="151" t="s">
        <v>201</v>
      </c>
      <c r="E1230" s="152" t="s">
        <v>19</v>
      </c>
      <c r="F1230" s="153" t="s">
        <v>1247</v>
      </c>
      <c r="H1230" s="152" t="s">
        <v>19</v>
      </c>
      <c r="I1230" s="154"/>
      <c r="L1230" s="150"/>
      <c r="M1230" s="155"/>
      <c r="T1230" s="156"/>
      <c r="AT1230" s="152" t="s">
        <v>201</v>
      </c>
      <c r="AU1230" s="152" t="s">
        <v>87</v>
      </c>
      <c r="AV1230" s="12" t="s">
        <v>81</v>
      </c>
      <c r="AW1230" s="12" t="s">
        <v>33</v>
      </c>
      <c r="AX1230" s="12" t="s">
        <v>74</v>
      </c>
      <c r="AY1230" s="152" t="s">
        <v>187</v>
      </c>
    </row>
    <row r="1231" spans="2:65" s="12" customFormat="1">
      <c r="B1231" s="150"/>
      <c r="D1231" s="151" t="s">
        <v>201</v>
      </c>
      <c r="E1231" s="152" t="s">
        <v>19</v>
      </c>
      <c r="F1231" s="153" t="s">
        <v>1530</v>
      </c>
      <c r="H1231" s="152" t="s">
        <v>19</v>
      </c>
      <c r="I1231" s="154"/>
      <c r="L1231" s="150"/>
      <c r="M1231" s="155"/>
      <c r="T1231" s="156"/>
      <c r="AT1231" s="152" t="s">
        <v>201</v>
      </c>
      <c r="AU1231" s="152" t="s">
        <v>87</v>
      </c>
      <c r="AV1231" s="12" t="s">
        <v>81</v>
      </c>
      <c r="AW1231" s="12" t="s">
        <v>33</v>
      </c>
      <c r="AX1231" s="12" t="s">
        <v>74</v>
      </c>
      <c r="AY1231" s="152" t="s">
        <v>187</v>
      </c>
    </row>
    <row r="1232" spans="2:65" s="12" customFormat="1">
      <c r="B1232" s="150"/>
      <c r="D1232" s="151" t="s">
        <v>201</v>
      </c>
      <c r="E1232" s="152" t="s">
        <v>19</v>
      </c>
      <c r="F1232" s="153" t="s">
        <v>2048</v>
      </c>
      <c r="H1232" s="152" t="s">
        <v>19</v>
      </c>
      <c r="I1232" s="154"/>
      <c r="L1232" s="150"/>
      <c r="M1232" s="155"/>
      <c r="T1232" s="156"/>
      <c r="AT1232" s="152" t="s">
        <v>201</v>
      </c>
      <c r="AU1232" s="152" t="s">
        <v>87</v>
      </c>
      <c r="AV1232" s="12" t="s">
        <v>81</v>
      </c>
      <c r="AW1232" s="12" t="s">
        <v>33</v>
      </c>
      <c r="AX1232" s="12" t="s">
        <v>74</v>
      </c>
      <c r="AY1232" s="152" t="s">
        <v>187</v>
      </c>
    </row>
    <row r="1233" spans="2:65" s="13" customFormat="1">
      <c r="B1233" s="157"/>
      <c r="D1233" s="151" t="s">
        <v>201</v>
      </c>
      <c r="E1233" s="158" t="s">
        <v>19</v>
      </c>
      <c r="F1233" s="159" t="s">
        <v>2060</v>
      </c>
      <c r="H1233" s="160">
        <v>9.9</v>
      </c>
      <c r="I1233" s="161"/>
      <c r="L1233" s="157"/>
      <c r="M1233" s="162"/>
      <c r="T1233" s="163"/>
      <c r="AT1233" s="158" t="s">
        <v>201</v>
      </c>
      <c r="AU1233" s="158" t="s">
        <v>87</v>
      </c>
      <c r="AV1233" s="13" t="s">
        <v>87</v>
      </c>
      <c r="AW1233" s="13" t="s">
        <v>33</v>
      </c>
      <c r="AX1233" s="13" t="s">
        <v>74</v>
      </c>
      <c r="AY1233" s="158" t="s">
        <v>187</v>
      </c>
    </row>
    <row r="1234" spans="2:65" s="15" customFormat="1">
      <c r="B1234" s="171"/>
      <c r="D1234" s="151" t="s">
        <v>201</v>
      </c>
      <c r="E1234" s="172" t="s">
        <v>19</v>
      </c>
      <c r="F1234" s="173" t="s">
        <v>207</v>
      </c>
      <c r="H1234" s="174">
        <v>9.9</v>
      </c>
      <c r="I1234" s="175"/>
      <c r="L1234" s="171"/>
      <c r="M1234" s="176"/>
      <c r="T1234" s="177"/>
      <c r="AT1234" s="172" t="s">
        <v>201</v>
      </c>
      <c r="AU1234" s="172" t="s">
        <v>87</v>
      </c>
      <c r="AV1234" s="15" t="s">
        <v>193</v>
      </c>
      <c r="AW1234" s="15" t="s">
        <v>33</v>
      </c>
      <c r="AX1234" s="15" t="s">
        <v>81</v>
      </c>
      <c r="AY1234" s="172" t="s">
        <v>187</v>
      </c>
    </row>
    <row r="1235" spans="2:65" s="1" customFormat="1" ht="16.5" customHeight="1">
      <c r="B1235" s="33"/>
      <c r="C1235" s="178" t="s">
        <v>2061</v>
      </c>
      <c r="D1235" s="178" t="s">
        <v>238</v>
      </c>
      <c r="E1235" s="179" t="s">
        <v>2062</v>
      </c>
      <c r="F1235" s="180" t="s">
        <v>2063</v>
      </c>
      <c r="G1235" s="181" t="s">
        <v>384</v>
      </c>
      <c r="H1235" s="182">
        <v>10.098000000000001</v>
      </c>
      <c r="I1235" s="183"/>
      <c r="J1235" s="184">
        <f>ROUND(I1235*H1235,2)</f>
        <v>0</v>
      </c>
      <c r="K1235" s="180" t="s">
        <v>197</v>
      </c>
      <c r="L1235" s="185"/>
      <c r="M1235" s="186" t="s">
        <v>19</v>
      </c>
      <c r="N1235" s="187" t="s">
        <v>46</v>
      </c>
      <c r="P1235" s="142">
        <f>O1235*H1235</f>
        <v>0</v>
      </c>
      <c r="Q1235" s="142">
        <v>5.0000000000000001E-4</v>
      </c>
      <c r="R1235" s="142">
        <f>Q1235*H1235</f>
        <v>5.0490000000000005E-3</v>
      </c>
      <c r="S1235" s="142">
        <v>0</v>
      </c>
      <c r="T1235" s="143">
        <f>S1235*H1235</f>
        <v>0</v>
      </c>
      <c r="AR1235" s="144" t="s">
        <v>425</v>
      </c>
      <c r="AT1235" s="144" t="s">
        <v>238</v>
      </c>
      <c r="AU1235" s="144" t="s">
        <v>87</v>
      </c>
      <c r="AY1235" s="18" t="s">
        <v>187</v>
      </c>
      <c r="BE1235" s="145">
        <f>IF(N1235="základní",J1235,0)</f>
        <v>0</v>
      </c>
      <c r="BF1235" s="145">
        <f>IF(N1235="snížená",J1235,0)</f>
        <v>0</v>
      </c>
      <c r="BG1235" s="145">
        <f>IF(N1235="zákl. přenesená",J1235,0)</f>
        <v>0</v>
      </c>
      <c r="BH1235" s="145">
        <f>IF(N1235="sníž. přenesená",J1235,0)</f>
        <v>0</v>
      </c>
      <c r="BI1235" s="145">
        <f>IF(N1235="nulová",J1235,0)</f>
        <v>0</v>
      </c>
      <c r="BJ1235" s="18" t="s">
        <v>87</v>
      </c>
      <c r="BK1235" s="145">
        <f>ROUND(I1235*H1235,2)</f>
        <v>0</v>
      </c>
      <c r="BL1235" s="18" t="s">
        <v>320</v>
      </c>
      <c r="BM1235" s="144" t="s">
        <v>2064</v>
      </c>
    </row>
    <row r="1236" spans="2:65" s="13" customFormat="1">
      <c r="B1236" s="157"/>
      <c r="D1236" s="151" t="s">
        <v>201</v>
      </c>
      <c r="F1236" s="159" t="s">
        <v>2065</v>
      </c>
      <c r="H1236" s="160">
        <v>10.098000000000001</v>
      </c>
      <c r="I1236" s="161"/>
      <c r="L1236" s="157"/>
      <c r="M1236" s="162"/>
      <c r="T1236" s="163"/>
      <c r="AT1236" s="158" t="s">
        <v>201</v>
      </c>
      <c r="AU1236" s="158" t="s">
        <v>87</v>
      </c>
      <c r="AV1236" s="13" t="s">
        <v>87</v>
      </c>
      <c r="AW1236" s="13" t="s">
        <v>4</v>
      </c>
      <c r="AX1236" s="13" t="s">
        <v>81</v>
      </c>
      <c r="AY1236" s="158" t="s">
        <v>187</v>
      </c>
    </row>
    <row r="1237" spans="2:65" s="1" customFormat="1" ht="44.25" customHeight="1">
      <c r="B1237" s="33"/>
      <c r="C1237" s="133" t="s">
        <v>2066</v>
      </c>
      <c r="D1237" s="133" t="s">
        <v>189</v>
      </c>
      <c r="E1237" s="134" t="s">
        <v>2067</v>
      </c>
      <c r="F1237" s="135" t="s">
        <v>2068</v>
      </c>
      <c r="G1237" s="136" t="s">
        <v>2018</v>
      </c>
      <c r="H1237" s="194"/>
      <c r="I1237" s="138"/>
      <c r="J1237" s="139">
        <f>ROUND(I1237*H1237,2)</f>
        <v>0</v>
      </c>
      <c r="K1237" s="135" t="s">
        <v>197</v>
      </c>
      <c r="L1237" s="33"/>
      <c r="M1237" s="140" t="s">
        <v>19</v>
      </c>
      <c r="N1237" s="141" t="s">
        <v>46</v>
      </c>
      <c r="P1237" s="142">
        <f>O1237*H1237</f>
        <v>0</v>
      </c>
      <c r="Q1237" s="142">
        <v>0</v>
      </c>
      <c r="R1237" s="142">
        <f>Q1237*H1237</f>
        <v>0</v>
      </c>
      <c r="S1237" s="142">
        <v>0</v>
      </c>
      <c r="T1237" s="143">
        <f>S1237*H1237</f>
        <v>0</v>
      </c>
      <c r="AR1237" s="144" t="s">
        <v>320</v>
      </c>
      <c r="AT1237" s="144" t="s">
        <v>189</v>
      </c>
      <c r="AU1237" s="144" t="s">
        <v>87</v>
      </c>
      <c r="AY1237" s="18" t="s">
        <v>187</v>
      </c>
      <c r="BE1237" s="145">
        <f>IF(N1237="základní",J1237,0)</f>
        <v>0</v>
      </c>
      <c r="BF1237" s="145">
        <f>IF(N1237="snížená",J1237,0)</f>
        <v>0</v>
      </c>
      <c r="BG1237" s="145">
        <f>IF(N1237="zákl. přenesená",J1237,0)</f>
        <v>0</v>
      </c>
      <c r="BH1237" s="145">
        <f>IF(N1237="sníž. přenesená",J1237,0)</f>
        <v>0</v>
      </c>
      <c r="BI1237" s="145">
        <f>IF(N1237="nulová",J1237,0)</f>
        <v>0</v>
      </c>
      <c r="BJ1237" s="18" t="s">
        <v>87</v>
      </c>
      <c r="BK1237" s="145">
        <f>ROUND(I1237*H1237,2)</f>
        <v>0</v>
      </c>
      <c r="BL1237" s="18" t="s">
        <v>320</v>
      </c>
      <c r="BM1237" s="144" t="s">
        <v>2069</v>
      </c>
    </row>
    <row r="1238" spans="2:65" s="1" customFormat="1">
      <c r="B1238" s="33"/>
      <c r="D1238" s="146" t="s">
        <v>199</v>
      </c>
      <c r="F1238" s="147" t="s">
        <v>2070</v>
      </c>
      <c r="I1238" s="148"/>
      <c r="L1238" s="33"/>
      <c r="M1238" s="149"/>
      <c r="T1238" s="52"/>
      <c r="AT1238" s="18" t="s">
        <v>199</v>
      </c>
      <c r="AU1238" s="18" t="s">
        <v>87</v>
      </c>
    </row>
    <row r="1239" spans="2:65" s="11" customFormat="1" ht="22.95" customHeight="1">
      <c r="B1239" s="121"/>
      <c r="D1239" s="122" t="s">
        <v>73</v>
      </c>
      <c r="E1239" s="131" t="s">
        <v>598</v>
      </c>
      <c r="F1239" s="131" t="s">
        <v>599</v>
      </c>
      <c r="I1239" s="124"/>
      <c r="J1239" s="132">
        <f>BK1239</f>
        <v>0</v>
      </c>
      <c r="L1239" s="121"/>
      <c r="M1239" s="126"/>
      <c r="P1239" s="127">
        <f>SUM(P1240:P1384)</f>
        <v>0</v>
      </c>
      <c r="R1239" s="127">
        <f>SUM(R1240:R1384)</f>
        <v>11.072793880399999</v>
      </c>
      <c r="T1239" s="128">
        <f>SUM(T1240:T1384)</f>
        <v>0</v>
      </c>
      <c r="AR1239" s="122" t="s">
        <v>87</v>
      </c>
      <c r="AT1239" s="129" t="s">
        <v>73</v>
      </c>
      <c r="AU1239" s="129" t="s">
        <v>81</v>
      </c>
      <c r="AY1239" s="122" t="s">
        <v>187</v>
      </c>
      <c r="BK1239" s="130">
        <f>SUM(BK1240:BK1384)</f>
        <v>0</v>
      </c>
    </row>
    <row r="1240" spans="2:65" s="1" customFormat="1" ht="44.25" customHeight="1">
      <c r="B1240" s="33"/>
      <c r="C1240" s="133" t="s">
        <v>2071</v>
      </c>
      <c r="D1240" s="133" t="s">
        <v>189</v>
      </c>
      <c r="E1240" s="134" t="s">
        <v>2072</v>
      </c>
      <c r="F1240" s="135" t="s">
        <v>2073</v>
      </c>
      <c r="G1240" s="136" t="s">
        <v>138</v>
      </c>
      <c r="H1240" s="137">
        <v>146.22200000000001</v>
      </c>
      <c r="I1240" s="138"/>
      <c r="J1240" s="139">
        <f>ROUND(I1240*H1240,2)</f>
        <v>0</v>
      </c>
      <c r="K1240" s="135" t="s">
        <v>197</v>
      </c>
      <c r="L1240" s="33"/>
      <c r="M1240" s="140" t="s">
        <v>19</v>
      </c>
      <c r="N1240" s="141" t="s">
        <v>46</v>
      </c>
      <c r="P1240" s="142">
        <f>O1240*H1240</f>
        <v>0</v>
      </c>
      <c r="Q1240" s="142">
        <v>2.9999999999999997E-4</v>
      </c>
      <c r="R1240" s="142">
        <f>Q1240*H1240</f>
        <v>4.3866599999999999E-2</v>
      </c>
      <c r="S1240" s="142">
        <v>0</v>
      </c>
      <c r="T1240" s="143">
        <f>S1240*H1240</f>
        <v>0</v>
      </c>
      <c r="AR1240" s="144" t="s">
        <v>320</v>
      </c>
      <c r="AT1240" s="144" t="s">
        <v>189</v>
      </c>
      <c r="AU1240" s="144" t="s">
        <v>87</v>
      </c>
      <c r="AY1240" s="18" t="s">
        <v>187</v>
      </c>
      <c r="BE1240" s="145">
        <f>IF(N1240="základní",J1240,0)</f>
        <v>0</v>
      </c>
      <c r="BF1240" s="145">
        <f>IF(N1240="snížená",J1240,0)</f>
        <v>0</v>
      </c>
      <c r="BG1240" s="145">
        <f>IF(N1240="zákl. přenesená",J1240,0)</f>
        <v>0</v>
      </c>
      <c r="BH1240" s="145">
        <f>IF(N1240="sníž. přenesená",J1240,0)</f>
        <v>0</v>
      </c>
      <c r="BI1240" s="145">
        <f>IF(N1240="nulová",J1240,0)</f>
        <v>0</v>
      </c>
      <c r="BJ1240" s="18" t="s">
        <v>87</v>
      </c>
      <c r="BK1240" s="145">
        <f>ROUND(I1240*H1240,2)</f>
        <v>0</v>
      </c>
      <c r="BL1240" s="18" t="s">
        <v>320</v>
      </c>
      <c r="BM1240" s="144" t="s">
        <v>2074</v>
      </c>
    </row>
    <row r="1241" spans="2:65" s="1" customFormat="1">
      <c r="B1241" s="33"/>
      <c r="D1241" s="146" t="s">
        <v>199</v>
      </c>
      <c r="F1241" s="147" t="s">
        <v>2075</v>
      </c>
      <c r="I1241" s="148"/>
      <c r="L1241" s="33"/>
      <c r="M1241" s="149"/>
      <c r="T1241" s="52"/>
      <c r="AT1241" s="18" t="s">
        <v>199</v>
      </c>
      <c r="AU1241" s="18" t="s">
        <v>87</v>
      </c>
    </row>
    <row r="1242" spans="2:65" s="12" customFormat="1">
      <c r="B1242" s="150"/>
      <c r="D1242" s="151" t="s">
        <v>201</v>
      </c>
      <c r="E1242" s="152" t="s">
        <v>19</v>
      </c>
      <c r="F1242" s="153" t="s">
        <v>1247</v>
      </c>
      <c r="H1242" s="152" t="s">
        <v>19</v>
      </c>
      <c r="I1242" s="154"/>
      <c r="L1242" s="150"/>
      <c r="M1242" s="155"/>
      <c r="T1242" s="156"/>
      <c r="AT1242" s="152" t="s">
        <v>201</v>
      </c>
      <c r="AU1242" s="152" t="s">
        <v>87</v>
      </c>
      <c r="AV1242" s="12" t="s">
        <v>81</v>
      </c>
      <c r="AW1242" s="12" t="s">
        <v>33</v>
      </c>
      <c r="AX1242" s="12" t="s">
        <v>74</v>
      </c>
      <c r="AY1242" s="152" t="s">
        <v>187</v>
      </c>
    </row>
    <row r="1243" spans="2:65" s="12" customFormat="1">
      <c r="B1243" s="150"/>
      <c r="D1243" s="151" t="s">
        <v>201</v>
      </c>
      <c r="E1243" s="152" t="s">
        <v>19</v>
      </c>
      <c r="F1243" s="153" t="s">
        <v>2076</v>
      </c>
      <c r="H1243" s="152" t="s">
        <v>19</v>
      </c>
      <c r="I1243" s="154"/>
      <c r="L1243" s="150"/>
      <c r="M1243" s="155"/>
      <c r="T1243" s="156"/>
      <c r="AT1243" s="152" t="s">
        <v>201</v>
      </c>
      <c r="AU1243" s="152" t="s">
        <v>87</v>
      </c>
      <c r="AV1243" s="12" t="s">
        <v>81</v>
      </c>
      <c r="AW1243" s="12" t="s">
        <v>33</v>
      </c>
      <c r="AX1243" s="12" t="s">
        <v>74</v>
      </c>
      <c r="AY1243" s="152" t="s">
        <v>187</v>
      </c>
    </row>
    <row r="1244" spans="2:65" s="13" customFormat="1">
      <c r="B1244" s="157"/>
      <c r="D1244" s="151" t="s">
        <v>201</v>
      </c>
      <c r="E1244" s="158" t="s">
        <v>19</v>
      </c>
      <c r="F1244" s="159" t="s">
        <v>2077</v>
      </c>
      <c r="H1244" s="160">
        <v>89.221999999999994</v>
      </c>
      <c r="I1244" s="161"/>
      <c r="L1244" s="157"/>
      <c r="M1244" s="162"/>
      <c r="T1244" s="163"/>
      <c r="AT1244" s="158" t="s">
        <v>201</v>
      </c>
      <c r="AU1244" s="158" t="s">
        <v>87</v>
      </c>
      <c r="AV1244" s="13" t="s">
        <v>87</v>
      </c>
      <c r="AW1244" s="13" t="s">
        <v>33</v>
      </c>
      <c r="AX1244" s="13" t="s">
        <v>74</v>
      </c>
      <c r="AY1244" s="158" t="s">
        <v>187</v>
      </c>
    </row>
    <row r="1245" spans="2:65" s="13" customFormat="1">
      <c r="B1245" s="157"/>
      <c r="D1245" s="151" t="s">
        <v>201</v>
      </c>
      <c r="E1245" s="158" t="s">
        <v>19</v>
      </c>
      <c r="F1245" s="159" t="s">
        <v>1839</v>
      </c>
      <c r="H1245" s="160">
        <v>8.5</v>
      </c>
      <c r="I1245" s="161"/>
      <c r="L1245" s="157"/>
      <c r="M1245" s="162"/>
      <c r="T1245" s="163"/>
      <c r="AT1245" s="158" t="s">
        <v>201</v>
      </c>
      <c r="AU1245" s="158" t="s">
        <v>87</v>
      </c>
      <c r="AV1245" s="13" t="s">
        <v>87</v>
      </c>
      <c r="AW1245" s="13" t="s">
        <v>33</v>
      </c>
      <c r="AX1245" s="13" t="s">
        <v>74</v>
      </c>
      <c r="AY1245" s="158" t="s">
        <v>187</v>
      </c>
    </row>
    <row r="1246" spans="2:65" s="13" customFormat="1">
      <c r="B1246" s="157"/>
      <c r="D1246" s="151" t="s">
        <v>201</v>
      </c>
      <c r="E1246" s="158" t="s">
        <v>19</v>
      </c>
      <c r="F1246" s="159" t="s">
        <v>1845</v>
      </c>
      <c r="H1246" s="160">
        <v>7.5</v>
      </c>
      <c r="I1246" s="161"/>
      <c r="L1246" s="157"/>
      <c r="M1246" s="162"/>
      <c r="T1246" s="163"/>
      <c r="AT1246" s="158" t="s">
        <v>201</v>
      </c>
      <c r="AU1246" s="158" t="s">
        <v>87</v>
      </c>
      <c r="AV1246" s="13" t="s">
        <v>87</v>
      </c>
      <c r="AW1246" s="13" t="s">
        <v>33</v>
      </c>
      <c r="AX1246" s="13" t="s">
        <v>74</v>
      </c>
      <c r="AY1246" s="158" t="s">
        <v>187</v>
      </c>
    </row>
    <row r="1247" spans="2:65" s="13" customFormat="1">
      <c r="B1247" s="157"/>
      <c r="D1247" s="151" t="s">
        <v>201</v>
      </c>
      <c r="E1247" s="158" t="s">
        <v>19</v>
      </c>
      <c r="F1247" s="159" t="s">
        <v>2078</v>
      </c>
      <c r="H1247" s="160">
        <v>8</v>
      </c>
      <c r="I1247" s="161"/>
      <c r="L1247" s="157"/>
      <c r="M1247" s="162"/>
      <c r="T1247" s="163"/>
      <c r="AT1247" s="158" t="s">
        <v>201</v>
      </c>
      <c r="AU1247" s="158" t="s">
        <v>87</v>
      </c>
      <c r="AV1247" s="13" t="s">
        <v>87</v>
      </c>
      <c r="AW1247" s="13" t="s">
        <v>33</v>
      </c>
      <c r="AX1247" s="13" t="s">
        <v>74</v>
      </c>
      <c r="AY1247" s="158" t="s">
        <v>187</v>
      </c>
    </row>
    <row r="1248" spans="2:65" s="13" customFormat="1">
      <c r="B1248" s="157"/>
      <c r="D1248" s="151" t="s">
        <v>201</v>
      </c>
      <c r="E1248" s="158" t="s">
        <v>19</v>
      </c>
      <c r="F1248" s="159" t="s">
        <v>1851</v>
      </c>
      <c r="H1248" s="160">
        <v>6.5</v>
      </c>
      <c r="I1248" s="161"/>
      <c r="L1248" s="157"/>
      <c r="M1248" s="162"/>
      <c r="T1248" s="163"/>
      <c r="AT1248" s="158" t="s">
        <v>201</v>
      </c>
      <c r="AU1248" s="158" t="s">
        <v>87</v>
      </c>
      <c r="AV1248" s="13" t="s">
        <v>87</v>
      </c>
      <c r="AW1248" s="13" t="s">
        <v>33</v>
      </c>
      <c r="AX1248" s="13" t="s">
        <v>74</v>
      </c>
      <c r="AY1248" s="158" t="s">
        <v>187</v>
      </c>
    </row>
    <row r="1249" spans="2:65" s="14" customFormat="1">
      <c r="B1249" s="164"/>
      <c r="D1249" s="151" t="s">
        <v>201</v>
      </c>
      <c r="E1249" s="165" t="s">
        <v>1015</v>
      </c>
      <c r="F1249" s="166" t="s">
        <v>204</v>
      </c>
      <c r="H1249" s="167">
        <v>119.72199999999999</v>
      </c>
      <c r="I1249" s="168"/>
      <c r="L1249" s="164"/>
      <c r="M1249" s="169"/>
      <c r="T1249" s="170"/>
      <c r="AT1249" s="165" t="s">
        <v>201</v>
      </c>
      <c r="AU1249" s="165" t="s">
        <v>87</v>
      </c>
      <c r="AV1249" s="14" t="s">
        <v>96</v>
      </c>
      <c r="AW1249" s="14" t="s">
        <v>33</v>
      </c>
      <c r="AX1249" s="14" t="s">
        <v>74</v>
      </c>
      <c r="AY1249" s="165" t="s">
        <v>187</v>
      </c>
    </row>
    <row r="1250" spans="2:65" s="13" customFormat="1">
      <c r="B1250" s="157"/>
      <c r="D1250" s="151" t="s">
        <v>201</v>
      </c>
      <c r="E1250" s="158" t="s">
        <v>19</v>
      </c>
      <c r="F1250" s="159" t="s">
        <v>2079</v>
      </c>
      <c r="H1250" s="160">
        <v>26.5</v>
      </c>
      <c r="I1250" s="161"/>
      <c r="L1250" s="157"/>
      <c r="M1250" s="162"/>
      <c r="T1250" s="163"/>
      <c r="AT1250" s="158" t="s">
        <v>201</v>
      </c>
      <c r="AU1250" s="158" t="s">
        <v>87</v>
      </c>
      <c r="AV1250" s="13" t="s">
        <v>87</v>
      </c>
      <c r="AW1250" s="13" t="s">
        <v>33</v>
      </c>
      <c r="AX1250" s="13" t="s">
        <v>74</v>
      </c>
      <c r="AY1250" s="158" t="s">
        <v>187</v>
      </c>
    </row>
    <row r="1251" spans="2:65" s="14" customFormat="1">
      <c r="B1251" s="164"/>
      <c r="D1251" s="151" t="s">
        <v>201</v>
      </c>
      <c r="E1251" s="165" t="s">
        <v>1018</v>
      </c>
      <c r="F1251" s="166" t="s">
        <v>204</v>
      </c>
      <c r="H1251" s="167">
        <v>26.5</v>
      </c>
      <c r="I1251" s="168"/>
      <c r="L1251" s="164"/>
      <c r="M1251" s="169"/>
      <c r="T1251" s="170"/>
      <c r="AT1251" s="165" t="s">
        <v>201</v>
      </c>
      <c r="AU1251" s="165" t="s">
        <v>87</v>
      </c>
      <c r="AV1251" s="14" t="s">
        <v>96</v>
      </c>
      <c r="AW1251" s="14" t="s">
        <v>33</v>
      </c>
      <c r="AX1251" s="14" t="s">
        <v>74</v>
      </c>
      <c r="AY1251" s="165" t="s">
        <v>187</v>
      </c>
    </row>
    <row r="1252" spans="2:65" s="15" customFormat="1">
      <c r="B1252" s="171"/>
      <c r="D1252" s="151" t="s">
        <v>201</v>
      </c>
      <c r="E1252" s="172" t="s">
        <v>19</v>
      </c>
      <c r="F1252" s="173" t="s">
        <v>207</v>
      </c>
      <c r="H1252" s="174">
        <v>146.22200000000001</v>
      </c>
      <c r="I1252" s="175"/>
      <c r="L1252" s="171"/>
      <c r="M1252" s="176"/>
      <c r="T1252" s="177"/>
      <c r="AT1252" s="172" t="s">
        <v>201</v>
      </c>
      <c r="AU1252" s="172" t="s">
        <v>87</v>
      </c>
      <c r="AV1252" s="15" t="s">
        <v>193</v>
      </c>
      <c r="AW1252" s="15" t="s">
        <v>33</v>
      </c>
      <c r="AX1252" s="15" t="s">
        <v>81</v>
      </c>
      <c r="AY1252" s="172" t="s">
        <v>187</v>
      </c>
    </row>
    <row r="1253" spans="2:65" s="1" customFormat="1" ht="24.15" customHeight="1">
      <c r="B1253" s="33"/>
      <c r="C1253" s="178" t="s">
        <v>2080</v>
      </c>
      <c r="D1253" s="178" t="s">
        <v>238</v>
      </c>
      <c r="E1253" s="179" t="s">
        <v>2081</v>
      </c>
      <c r="F1253" s="180" t="s">
        <v>2082</v>
      </c>
      <c r="G1253" s="181" t="s">
        <v>138</v>
      </c>
      <c r="H1253" s="182">
        <v>125.708</v>
      </c>
      <c r="I1253" s="183"/>
      <c r="J1253" s="184">
        <f>ROUND(I1253*H1253,2)</f>
        <v>0</v>
      </c>
      <c r="K1253" s="180" t="s">
        <v>197</v>
      </c>
      <c r="L1253" s="185"/>
      <c r="M1253" s="186" t="s">
        <v>19</v>
      </c>
      <c r="N1253" s="187" t="s">
        <v>46</v>
      </c>
      <c r="P1253" s="142">
        <f>O1253*H1253</f>
        <v>0</v>
      </c>
      <c r="Q1253" s="142">
        <v>2.5400000000000002E-3</v>
      </c>
      <c r="R1253" s="142">
        <f>Q1253*H1253</f>
        <v>0.31929832000000002</v>
      </c>
      <c r="S1253" s="142">
        <v>0</v>
      </c>
      <c r="T1253" s="143">
        <f>S1253*H1253</f>
        <v>0</v>
      </c>
      <c r="AR1253" s="144" t="s">
        <v>425</v>
      </c>
      <c r="AT1253" s="144" t="s">
        <v>238</v>
      </c>
      <c r="AU1253" s="144" t="s">
        <v>87</v>
      </c>
      <c r="AY1253" s="18" t="s">
        <v>187</v>
      </c>
      <c r="BE1253" s="145">
        <f>IF(N1253="základní",J1253,0)</f>
        <v>0</v>
      </c>
      <c r="BF1253" s="145">
        <f>IF(N1253="snížená",J1253,0)</f>
        <v>0</v>
      </c>
      <c r="BG1253" s="145">
        <f>IF(N1253="zákl. přenesená",J1253,0)</f>
        <v>0</v>
      </c>
      <c r="BH1253" s="145">
        <f>IF(N1253="sníž. přenesená",J1253,0)</f>
        <v>0</v>
      </c>
      <c r="BI1253" s="145">
        <f>IF(N1253="nulová",J1253,0)</f>
        <v>0</v>
      </c>
      <c r="BJ1253" s="18" t="s">
        <v>87</v>
      </c>
      <c r="BK1253" s="145">
        <f>ROUND(I1253*H1253,2)</f>
        <v>0</v>
      </c>
      <c r="BL1253" s="18" t="s">
        <v>320</v>
      </c>
      <c r="BM1253" s="144" t="s">
        <v>2083</v>
      </c>
    </row>
    <row r="1254" spans="2:65" s="13" customFormat="1">
      <c r="B1254" s="157"/>
      <c r="D1254" s="151" t="s">
        <v>201</v>
      </c>
      <c r="E1254" s="158" t="s">
        <v>19</v>
      </c>
      <c r="F1254" s="159" t="s">
        <v>1015</v>
      </c>
      <c r="H1254" s="160">
        <v>119.72199999999999</v>
      </c>
      <c r="I1254" s="161"/>
      <c r="L1254" s="157"/>
      <c r="M1254" s="162"/>
      <c r="T1254" s="163"/>
      <c r="AT1254" s="158" t="s">
        <v>201</v>
      </c>
      <c r="AU1254" s="158" t="s">
        <v>87</v>
      </c>
      <c r="AV1254" s="13" t="s">
        <v>87</v>
      </c>
      <c r="AW1254" s="13" t="s">
        <v>33</v>
      </c>
      <c r="AX1254" s="13" t="s">
        <v>74</v>
      </c>
      <c r="AY1254" s="158" t="s">
        <v>187</v>
      </c>
    </row>
    <row r="1255" spans="2:65" s="15" customFormat="1">
      <c r="B1255" s="171"/>
      <c r="D1255" s="151" t="s">
        <v>201</v>
      </c>
      <c r="E1255" s="172" t="s">
        <v>19</v>
      </c>
      <c r="F1255" s="173" t="s">
        <v>207</v>
      </c>
      <c r="H1255" s="174">
        <v>119.72199999999999</v>
      </c>
      <c r="I1255" s="175"/>
      <c r="L1255" s="171"/>
      <c r="M1255" s="176"/>
      <c r="T1255" s="177"/>
      <c r="AT1255" s="172" t="s">
        <v>201</v>
      </c>
      <c r="AU1255" s="172" t="s">
        <v>87</v>
      </c>
      <c r="AV1255" s="15" t="s">
        <v>193</v>
      </c>
      <c r="AW1255" s="15" t="s">
        <v>33</v>
      </c>
      <c r="AX1255" s="15" t="s">
        <v>81</v>
      </c>
      <c r="AY1255" s="172" t="s">
        <v>187</v>
      </c>
    </row>
    <row r="1256" spans="2:65" s="13" customFormat="1">
      <c r="B1256" s="157"/>
      <c r="D1256" s="151" t="s">
        <v>201</v>
      </c>
      <c r="F1256" s="159" t="s">
        <v>2084</v>
      </c>
      <c r="H1256" s="160">
        <v>125.708</v>
      </c>
      <c r="I1256" s="161"/>
      <c r="L1256" s="157"/>
      <c r="M1256" s="162"/>
      <c r="T1256" s="163"/>
      <c r="AT1256" s="158" t="s">
        <v>201</v>
      </c>
      <c r="AU1256" s="158" t="s">
        <v>87</v>
      </c>
      <c r="AV1256" s="13" t="s">
        <v>87</v>
      </c>
      <c r="AW1256" s="13" t="s">
        <v>4</v>
      </c>
      <c r="AX1256" s="13" t="s">
        <v>81</v>
      </c>
      <c r="AY1256" s="158" t="s">
        <v>187</v>
      </c>
    </row>
    <row r="1257" spans="2:65" s="1" customFormat="1" ht="24.15" customHeight="1">
      <c r="B1257" s="33"/>
      <c r="C1257" s="178" t="s">
        <v>2085</v>
      </c>
      <c r="D1257" s="178" t="s">
        <v>238</v>
      </c>
      <c r="E1257" s="179" t="s">
        <v>2086</v>
      </c>
      <c r="F1257" s="180" t="s">
        <v>2087</v>
      </c>
      <c r="G1257" s="181" t="s">
        <v>138</v>
      </c>
      <c r="H1257" s="182">
        <v>26.5</v>
      </c>
      <c r="I1257" s="183"/>
      <c r="J1257" s="184">
        <f>ROUND(I1257*H1257,2)</f>
        <v>0</v>
      </c>
      <c r="K1257" s="180" t="s">
        <v>197</v>
      </c>
      <c r="L1257" s="185"/>
      <c r="M1257" s="186" t="s">
        <v>19</v>
      </c>
      <c r="N1257" s="187" t="s">
        <v>46</v>
      </c>
      <c r="P1257" s="142">
        <f>O1257*H1257</f>
        <v>0</v>
      </c>
      <c r="Q1257" s="142">
        <v>1.4E-3</v>
      </c>
      <c r="R1257" s="142">
        <f>Q1257*H1257</f>
        <v>3.7100000000000001E-2</v>
      </c>
      <c r="S1257" s="142">
        <v>0</v>
      </c>
      <c r="T1257" s="143">
        <f>S1257*H1257</f>
        <v>0</v>
      </c>
      <c r="AR1257" s="144" t="s">
        <v>425</v>
      </c>
      <c r="AT1257" s="144" t="s">
        <v>238</v>
      </c>
      <c r="AU1257" s="144" t="s">
        <v>87</v>
      </c>
      <c r="AY1257" s="18" t="s">
        <v>187</v>
      </c>
      <c r="BE1257" s="145">
        <f>IF(N1257="základní",J1257,0)</f>
        <v>0</v>
      </c>
      <c r="BF1257" s="145">
        <f>IF(N1257="snížená",J1257,0)</f>
        <v>0</v>
      </c>
      <c r="BG1257" s="145">
        <f>IF(N1257="zákl. přenesená",J1257,0)</f>
        <v>0</v>
      </c>
      <c r="BH1257" s="145">
        <f>IF(N1257="sníž. přenesená",J1257,0)</f>
        <v>0</v>
      </c>
      <c r="BI1257" s="145">
        <f>IF(N1257="nulová",J1257,0)</f>
        <v>0</v>
      </c>
      <c r="BJ1257" s="18" t="s">
        <v>87</v>
      </c>
      <c r="BK1257" s="145">
        <f>ROUND(I1257*H1257,2)</f>
        <v>0</v>
      </c>
      <c r="BL1257" s="18" t="s">
        <v>320</v>
      </c>
      <c r="BM1257" s="144" t="s">
        <v>2088</v>
      </c>
    </row>
    <row r="1258" spans="2:65" s="13" customFormat="1">
      <c r="B1258" s="157"/>
      <c r="D1258" s="151" t="s">
        <v>201</v>
      </c>
      <c r="E1258" s="158" t="s">
        <v>19</v>
      </c>
      <c r="F1258" s="159" t="s">
        <v>1018</v>
      </c>
      <c r="H1258" s="160">
        <v>26.5</v>
      </c>
      <c r="I1258" s="161"/>
      <c r="L1258" s="157"/>
      <c r="M1258" s="162"/>
      <c r="T1258" s="163"/>
      <c r="AT1258" s="158" t="s">
        <v>201</v>
      </c>
      <c r="AU1258" s="158" t="s">
        <v>87</v>
      </c>
      <c r="AV1258" s="13" t="s">
        <v>87</v>
      </c>
      <c r="AW1258" s="13" t="s">
        <v>33</v>
      </c>
      <c r="AX1258" s="13" t="s">
        <v>74</v>
      </c>
      <c r="AY1258" s="158" t="s">
        <v>187</v>
      </c>
    </row>
    <row r="1259" spans="2:65" s="15" customFormat="1">
      <c r="B1259" s="171"/>
      <c r="D1259" s="151" t="s">
        <v>201</v>
      </c>
      <c r="E1259" s="172" t="s">
        <v>19</v>
      </c>
      <c r="F1259" s="173" t="s">
        <v>207</v>
      </c>
      <c r="H1259" s="174">
        <v>26.5</v>
      </c>
      <c r="I1259" s="175"/>
      <c r="L1259" s="171"/>
      <c r="M1259" s="176"/>
      <c r="T1259" s="177"/>
      <c r="AT1259" s="172" t="s">
        <v>201</v>
      </c>
      <c r="AU1259" s="172" t="s">
        <v>87</v>
      </c>
      <c r="AV1259" s="15" t="s">
        <v>193</v>
      </c>
      <c r="AW1259" s="15" t="s">
        <v>33</v>
      </c>
      <c r="AX1259" s="15" t="s">
        <v>81</v>
      </c>
      <c r="AY1259" s="172" t="s">
        <v>187</v>
      </c>
    </row>
    <row r="1260" spans="2:65" s="1" customFormat="1" ht="37.950000000000003" customHeight="1">
      <c r="B1260" s="33"/>
      <c r="C1260" s="133" t="s">
        <v>2089</v>
      </c>
      <c r="D1260" s="133" t="s">
        <v>189</v>
      </c>
      <c r="E1260" s="134" t="s">
        <v>2090</v>
      </c>
      <c r="F1260" s="135" t="s">
        <v>2091</v>
      </c>
      <c r="G1260" s="136" t="s">
        <v>142</v>
      </c>
      <c r="H1260" s="137">
        <v>17.556000000000001</v>
      </c>
      <c r="I1260" s="138"/>
      <c r="J1260" s="139">
        <f>ROUND(I1260*H1260,2)</f>
        <v>0</v>
      </c>
      <c r="K1260" s="135" t="s">
        <v>197</v>
      </c>
      <c r="L1260" s="33"/>
      <c r="M1260" s="140" t="s">
        <v>19</v>
      </c>
      <c r="N1260" s="141" t="s">
        <v>46</v>
      </c>
      <c r="P1260" s="142">
        <f>O1260*H1260</f>
        <v>0</v>
      </c>
      <c r="Q1260" s="142">
        <v>4.2000000000000003E-2</v>
      </c>
      <c r="R1260" s="142">
        <f>Q1260*H1260</f>
        <v>0.73735200000000012</v>
      </c>
      <c r="S1260" s="142">
        <v>0</v>
      </c>
      <c r="T1260" s="143">
        <f>S1260*H1260</f>
        <v>0</v>
      </c>
      <c r="AR1260" s="144" t="s">
        <v>320</v>
      </c>
      <c r="AT1260" s="144" t="s">
        <v>189</v>
      </c>
      <c r="AU1260" s="144" t="s">
        <v>87</v>
      </c>
      <c r="AY1260" s="18" t="s">
        <v>187</v>
      </c>
      <c r="BE1260" s="145">
        <f>IF(N1260="základní",J1260,0)</f>
        <v>0</v>
      </c>
      <c r="BF1260" s="145">
        <f>IF(N1260="snížená",J1260,0)</f>
        <v>0</v>
      </c>
      <c r="BG1260" s="145">
        <f>IF(N1260="zákl. přenesená",J1260,0)</f>
        <v>0</v>
      </c>
      <c r="BH1260" s="145">
        <f>IF(N1260="sníž. přenesená",J1260,0)</f>
        <v>0</v>
      </c>
      <c r="BI1260" s="145">
        <f>IF(N1260="nulová",J1260,0)</f>
        <v>0</v>
      </c>
      <c r="BJ1260" s="18" t="s">
        <v>87</v>
      </c>
      <c r="BK1260" s="145">
        <f>ROUND(I1260*H1260,2)</f>
        <v>0</v>
      </c>
      <c r="BL1260" s="18" t="s">
        <v>320</v>
      </c>
      <c r="BM1260" s="144" t="s">
        <v>2092</v>
      </c>
    </row>
    <row r="1261" spans="2:65" s="1" customFormat="1">
      <c r="B1261" s="33"/>
      <c r="D1261" s="146" t="s">
        <v>199</v>
      </c>
      <c r="F1261" s="147" t="s">
        <v>2093</v>
      </c>
      <c r="I1261" s="148"/>
      <c r="L1261" s="33"/>
      <c r="M1261" s="149"/>
      <c r="T1261" s="52"/>
      <c r="AT1261" s="18" t="s">
        <v>199</v>
      </c>
      <c r="AU1261" s="18" t="s">
        <v>87</v>
      </c>
    </row>
    <row r="1262" spans="2:65" s="12" customFormat="1">
      <c r="B1262" s="150"/>
      <c r="D1262" s="151" t="s">
        <v>201</v>
      </c>
      <c r="E1262" s="152" t="s">
        <v>19</v>
      </c>
      <c r="F1262" s="153" t="s">
        <v>1247</v>
      </c>
      <c r="H1262" s="152" t="s">
        <v>19</v>
      </c>
      <c r="I1262" s="154"/>
      <c r="L1262" s="150"/>
      <c r="M1262" s="155"/>
      <c r="T1262" s="156"/>
      <c r="AT1262" s="152" t="s">
        <v>201</v>
      </c>
      <c r="AU1262" s="152" t="s">
        <v>87</v>
      </c>
      <c r="AV1262" s="12" t="s">
        <v>81</v>
      </c>
      <c r="AW1262" s="12" t="s">
        <v>33</v>
      </c>
      <c r="AX1262" s="12" t="s">
        <v>74</v>
      </c>
      <c r="AY1262" s="152" t="s">
        <v>187</v>
      </c>
    </row>
    <row r="1263" spans="2:65" s="12" customFormat="1">
      <c r="B1263" s="150"/>
      <c r="D1263" s="151" t="s">
        <v>201</v>
      </c>
      <c r="E1263" s="152" t="s">
        <v>19</v>
      </c>
      <c r="F1263" s="153" t="s">
        <v>2076</v>
      </c>
      <c r="H1263" s="152" t="s">
        <v>19</v>
      </c>
      <c r="I1263" s="154"/>
      <c r="L1263" s="150"/>
      <c r="M1263" s="155"/>
      <c r="T1263" s="156"/>
      <c r="AT1263" s="152" t="s">
        <v>201</v>
      </c>
      <c r="AU1263" s="152" t="s">
        <v>87</v>
      </c>
      <c r="AV1263" s="12" t="s">
        <v>81</v>
      </c>
      <c r="AW1263" s="12" t="s">
        <v>33</v>
      </c>
      <c r="AX1263" s="12" t="s">
        <v>74</v>
      </c>
      <c r="AY1263" s="152" t="s">
        <v>187</v>
      </c>
    </row>
    <row r="1264" spans="2:65" s="13" customFormat="1">
      <c r="B1264" s="157"/>
      <c r="D1264" s="151" t="s">
        <v>201</v>
      </c>
      <c r="E1264" s="158" t="s">
        <v>19</v>
      </c>
      <c r="F1264" s="159" t="s">
        <v>2094</v>
      </c>
      <c r="H1264" s="160">
        <v>17.556000000000001</v>
      </c>
      <c r="I1264" s="161"/>
      <c r="L1264" s="157"/>
      <c r="M1264" s="162"/>
      <c r="T1264" s="163"/>
      <c r="AT1264" s="158" t="s">
        <v>201</v>
      </c>
      <c r="AU1264" s="158" t="s">
        <v>87</v>
      </c>
      <c r="AV1264" s="13" t="s">
        <v>87</v>
      </c>
      <c r="AW1264" s="13" t="s">
        <v>33</v>
      </c>
      <c r="AX1264" s="13" t="s">
        <v>74</v>
      </c>
      <c r="AY1264" s="158" t="s">
        <v>187</v>
      </c>
    </row>
    <row r="1265" spans="2:65" s="15" customFormat="1">
      <c r="B1265" s="171"/>
      <c r="D1265" s="151" t="s">
        <v>201</v>
      </c>
      <c r="E1265" s="172" t="s">
        <v>19</v>
      </c>
      <c r="F1265" s="173" t="s">
        <v>207</v>
      </c>
      <c r="H1265" s="174">
        <v>17.556000000000001</v>
      </c>
      <c r="I1265" s="175"/>
      <c r="L1265" s="171"/>
      <c r="M1265" s="176"/>
      <c r="T1265" s="177"/>
      <c r="AT1265" s="172" t="s">
        <v>201</v>
      </c>
      <c r="AU1265" s="172" t="s">
        <v>87</v>
      </c>
      <c r="AV1265" s="15" t="s">
        <v>193</v>
      </c>
      <c r="AW1265" s="15" t="s">
        <v>33</v>
      </c>
      <c r="AX1265" s="15" t="s">
        <v>81</v>
      </c>
      <c r="AY1265" s="172" t="s">
        <v>187</v>
      </c>
    </row>
    <row r="1266" spans="2:65" s="1" customFormat="1" ht="37.950000000000003" customHeight="1">
      <c r="B1266" s="33"/>
      <c r="C1266" s="133" t="s">
        <v>2095</v>
      </c>
      <c r="D1266" s="133" t="s">
        <v>189</v>
      </c>
      <c r="E1266" s="134" t="s">
        <v>2096</v>
      </c>
      <c r="F1266" s="135" t="s">
        <v>2097</v>
      </c>
      <c r="G1266" s="136" t="s">
        <v>138</v>
      </c>
      <c r="H1266" s="137">
        <v>213</v>
      </c>
      <c r="I1266" s="138"/>
      <c r="J1266" s="139">
        <f>ROUND(I1266*H1266,2)</f>
        <v>0</v>
      </c>
      <c r="K1266" s="135" t="s">
        <v>197</v>
      </c>
      <c r="L1266" s="33"/>
      <c r="M1266" s="140" t="s">
        <v>19</v>
      </c>
      <c r="N1266" s="141" t="s">
        <v>46</v>
      </c>
      <c r="P1266" s="142">
        <f>O1266*H1266</f>
        <v>0</v>
      </c>
      <c r="Q1266" s="142">
        <v>0</v>
      </c>
      <c r="R1266" s="142">
        <f>Q1266*H1266</f>
        <v>0</v>
      </c>
      <c r="S1266" s="142">
        <v>0</v>
      </c>
      <c r="T1266" s="143">
        <f>S1266*H1266</f>
        <v>0</v>
      </c>
      <c r="AR1266" s="144" t="s">
        <v>320</v>
      </c>
      <c r="AT1266" s="144" t="s">
        <v>189</v>
      </c>
      <c r="AU1266" s="144" t="s">
        <v>87</v>
      </c>
      <c r="AY1266" s="18" t="s">
        <v>187</v>
      </c>
      <c r="BE1266" s="145">
        <f>IF(N1266="základní",J1266,0)</f>
        <v>0</v>
      </c>
      <c r="BF1266" s="145">
        <f>IF(N1266="snížená",J1266,0)</f>
        <v>0</v>
      </c>
      <c r="BG1266" s="145">
        <f>IF(N1266="zákl. přenesená",J1266,0)</f>
        <v>0</v>
      </c>
      <c r="BH1266" s="145">
        <f>IF(N1266="sníž. přenesená",J1266,0)</f>
        <v>0</v>
      </c>
      <c r="BI1266" s="145">
        <f>IF(N1266="nulová",J1266,0)</f>
        <v>0</v>
      </c>
      <c r="BJ1266" s="18" t="s">
        <v>87</v>
      </c>
      <c r="BK1266" s="145">
        <f>ROUND(I1266*H1266,2)</f>
        <v>0</v>
      </c>
      <c r="BL1266" s="18" t="s">
        <v>320</v>
      </c>
      <c r="BM1266" s="144" t="s">
        <v>2098</v>
      </c>
    </row>
    <row r="1267" spans="2:65" s="1" customFormat="1">
      <c r="B1267" s="33"/>
      <c r="D1267" s="146" t="s">
        <v>199</v>
      </c>
      <c r="F1267" s="147" t="s">
        <v>2099</v>
      </c>
      <c r="I1267" s="148"/>
      <c r="L1267" s="33"/>
      <c r="M1267" s="149"/>
      <c r="T1267" s="52"/>
      <c r="AT1267" s="18" t="s">
        <v>199</v>
      </c>
      <c r="AU1267" s="18" t="s">
        <v>87</v>
      </c>
    </row>
    <row r="1268" spans="2:65" s="12" customFormat="1">
      <c r="B1268" s="150"/>
      <c r="D1268" s="151" t="s">
        <v>201</v>
      </c>
      <c r="E1268" s="152" t="s">
        <v>19</v>
      </c>
      <c r="F1268" s="153" t="s">
        <v>251</v>
      </c>
      <c r="H1268" s="152" t="s">
        <v>19</v>
      </c>
      <c r="I1268" s="154"/>
      <c r="L1268" s="150"/>
      <c r="M1268" s="155"/>
      <c r="T1268" s="156"/>
      <c r="AT1268" s="152" t="s">
        <v>201</v>
      </c>
      <c r="AU1268" s="152" t="s">
        <v>87</v>
      </c>
      <c r="AV1268" s="12" t="s">
        <v>81</v>
      </c>
      <c r="AW1268" s="12" t="s">
        <v>33</v>
      </c>
      <c r="AX1268" s="12" t="s">
        <v>74</v>
      </c>
      <c r="AY1268" s="152" t="s">
        <v>187</v>
      </c>
    </row>
    <row r="1269" spans="2:65" s="12" customFormat="1">
      <c r="B1269" s="150"/>
      <c r="D1269" s="151" t="s">
        <v>201</v>
      </c>
      <c r="E1269" s="152" t="s">
        <v>19</v>
      </c>
      <c r="F1269" s="153" t="s">
        <v>2076</v>
      </c>
      <c r="H1269" s="152" t="s">
        <v>19</v>
      </c>
      <c r="I1269" s="154"/>
      <c r="L1269" s="150"/>
      <c r="M1269" s="155"/>
      <c r="T1269" s="156"/>
      <c r="AT1269" s="152" t="s">
        <v>201</v>
      </c>
      <c r="AU1269" s="152" t="s">
        <v>87</v>
      </c>
      <c r="AV1269" s="12" t="s">
        <v>81</v>
      </c>
      <c r="AW1269" s="12" t="s">
        <v>33</v>
      </c>
      <c r="AX1269" s="12" t="s">
        <v>74</v>
      </c>
      <c r="AY1269" s="152" t="s">
        <v>187</v>
      </c>
    </row>
    <row r="1270" spans="2:65" s="12" customFormat="1">
      <c r="B1270" s="150"/>
      <c r="D1270" s="151" t="s">
        <v>201</v>
      </c>
      <c r="E1270" s="152" t="s">
        <v>19</v>
      </c>
      <c r="F1270" s="153" t="s">
        <v>2100</v>
      </c>
      <c r="H1270" s="152" t="s">
        <v>19</v>
      </c>
      <c r="I1270" s="154"/>
      <c r="L1270" s="150"/>
      <c r="M1270" s="155"/>
      <c r="T1270" s="156"/>
      <c r="AT1270" s="152" t="s">
        <v>201</v>
      </c>
      <c r="AU1270" s="152" t="s">
        <v>87</v>
      </c>
      <c r="AV1270" s="12" t="s">
        <v>81</v>
      </c>
      <c r="AW1270" s="12" t="s">
        <v>33</v>
      </c>
      <c r="AX1270" s="12" t="s">
        <v>74</v>
      </c>
      <c r="AY1270" s="152" t="s">
        <v>187</v>
      </c>
    </row>
    <row r="1271" spans="2:65" s="13" customFormat="1">
      <c r="B1271" s="157"/>
      <c r="D1271" s="151" t="s">
        <v>201</v>
      </c>
      <c r="E1271" s="158" t="s">
        <v>19</v>
      </c>
      <c r="F1271" s="159" t="s">
        <v>1395</v>
      </c>
      <c r="H1271" s="160">
        <v>87.4</v>
      </c>
      <c r="I1271" s="161"/>
      <c r="L1271" s="157"/>
      <c r="M1271" s="162"/>
      <c r="T1271" s="163"/>
      <c r="AT1271" s="158" t="s">
        <v>201</v>
      </c>
      <c r="AU1271" s="158" t="s">
        <v>87</v>
      </c>
      <c r="AV1271" s="13" t="s">
        <v>87</v>
      </c>
      <c r="AW1271" s="13" t="s">
        <v>33</v>
      </c>
      <c r="AX1271" s="13" t="s">
        <v>74</v>
      </c>
      <c r="AY1271" s="158" t="s">
        <v>187</v>
      </c>
    </row>
    <row r="1272" spans="2:65" s="14" customFormat="1">
      <c r="B1272" s="164"/>
      <c r="D1272" s="151" t="s">
        <v>201</v>
      </c>
      <c r="E1272" s="165" t="s">
        <v>968</v>
      </c>
      <c r="F1272" s="166" t="s">
        <v>204</v>
      </c>
      <c r="H1272" s="167">
        <v>87.4</v>
      </c>
      <c r="I1272" s="168"/>
      <c r="L1272" s="164"/>
      <c r="M1272" s="169"/>
      <c r="T1272" s="170"/>
      <c r="AT1272" s="165" t="s">
        <v>201</v>
      </c>
      <c r="AU1272" s="165" t="s">
        <v>87</v>
      </c>
      <c r="AV1272" s="14" t="s">
        <v>96</v>
      </c>
      <c r="AW1272" s="14" t="s">
        <v>33</v>
      </c>
      <c r="AX1272" s="14" t="s">
        <v>74</v>
      </c>
      <c r="AY1272" s="165" t="s">
        <v>187</v>
      </c>
    </row>
    <row r="1273" spans="2:65" s="12" customFormat="1">
      <c r="B1273" s="150"/>
      <c r="D1273" s="151" t="s">
        <v>201</v>
      </c>
      <c r="E1273" s="152" t="s">
        <v>19</v>
      </c>
      <c r="F1273" s="153" t="s">
        <v>2101</v>
      </c>
      <c r="H1273" s="152" t="s">
        <v>19</v>
      </c>
      <c r="I1273" s="154"/>
      <c r="L1273" s="150"/>
      <c r="M1273" s="155"/>
      <c r="T1273" s="156"/>
      <c r="AT1273" s="152" t="s">
        <v>201</v>
      </c>
      <c r="AU1273" s="152" t="s">
        <v>87</v>
      </c>
      <c r="AV1273" s="12" t="s">
        <v>81</v>
      </c>
      <c r="AW1273" s="12" t="s">
        <v>33</v>
      </c>
      <c r="AX1273" s="12" t="s">
        <v>74</v>
      </c>
      <c r="AY1273" s="152" t="s">
        <v>187</v>
      </c>
    </row>
    <row r="1274" spans="2:65" s="13" customFormat="1">
      <c r="B1274" s="157"/>
      <c r="D1274" s="151" t="s">
        <v>201</v>
      </c>
      <c r="E1274" s="158" t="s">
        <v>19</v>
      </c>
      <c r="F1274" s="159" t="s">
        <v>2102</v>
      </c>
      <c r="H1274" s="160">
        <v>22.5</v>
      </c>
      <c r="I1274" s="161"/>
      <c r="L1274" s="157"/>
      <c r="M1274" s="162"/>
      <c r="T1274" s="163"/>
      <c r="AT1274" s="158" t="s">
        <v>201</v>
      </c>
      <c r="AU1274" s="158" t="s">
        <v>87</v>
      </c>
      <c r="AV1274" s="13" t="s">
        <v>87</v>
      </c>
      <c r="AW1274" s="13" t="s">
        <v>33</v>
      </c>
      <c r="AX1274" s="13" t="s">
        <v>74</v>
      </c>
      <c r="AY1274" s="158" t="s">
        <v>187</v>
      </c>
    </row>
    <row r="1275" spans="2:65" s="13" customFormat="1">
      <c r="B1275" s="157"/>
      <c r="D1275" s="151" t="s">
        <v>201</v>
      </c>
      <c r="E1275" s="158" t="s">
        <v>19</v>
      </c>
      <c r="F1275" s="159" t="s">
        <v>2103</v>
      </c>
      <c r="H1275" s="160">
        <v>27.9</v>
      </c>
      <c r="I1275" s="161"/>
      <c r="L1275" s="157"/>
      <c r="M1275" s="162"/>
      <c r="T1275" s="163"/>
      <c r="AT1275" s="158" t="s">
        <v>201</v>
      </c>
      <c r="AU1275" s="158" t="s">
        <v>87</v>
      </c>
      <c r="AV1275" s="13" t="s">
        <v>87</v>
      </c>
      <c r="AW1275" s="13" t="s">
        <v>33</v>
      </c>
      <c r="AX1275" s="13" t="s">
        <v>74</v>
      </c>
      <c r="AY1275" s="158" t="s">
        <v>187</v>
      </c>
    </row>
    <row r="1276" spans="2:65" s="13" customFormat="1">
      <c r="B1276" s="157"/>
      <c r="D1276" s="151" t="s">
        <v>201</v>
      </c>
      <c r="E1276" s="158" t="s">
        <v>19</v>
      </c>
      <c r="F1276" s="159" t="s">
        <v>1396</v>
      </c>
      <c r="H1276" s="160">
        <v>30</v>
      </c>
      <c r="I1276" s="161"/>
      <c r="L1276" s="157"/>
      <c r="M1276" s="162"/>
      <c r="T1276" s="163"/>
      <c r="AT1276" s="158" t="s">
        <v>201</v>
      </c>
      <c r="AU1276" s="158" t="s">
        <v>87</v>
      </c>
      <c r="AV1276" s="13" t="s">
        <v>87</v>
      </c>
      <c r="AW1276" s="13" t="s">
        <v>33</v>
      </c>
      <c r="AX1276" s="13" t="s">
        <v>74</v>
      </c>
      <c r="AY1276" s="158" t="s">
        <v>187</v>
      </c>
    </row>
    <row r="1277" spans="2:65" s="13" customFormat="1">
      <c r="B1277" s="157"/>
      <c r="D1277" s="151" t="s">
        <v>201</v>
      </c>
      <c r="E1277" s="158" t="s">
        <v>19</v>
      </c>
      <c r="F1277" s="159" t="s">
        <v>1397</v>
      </c>
      <c r="H1277" s="160">
        <v>17.5</v>
      </c>
      <c r="I1277" s="161"/>
      <c r="L1277" s="157"/>
      <c r="M1277" s="162"/>
      <c r="T1277" s="163"/>
      <c r="AT1277" s="158" t="s">
        <v>201</v>
      </c>
      <c r="AU1277" s="158" t="s">
        <v>87</v>
      </c>
      <c r="AV1277" s="13" t="s">
        <v>87</v>
      </c>
      <c r="AW1277" s="13" t="s">
        <v>33</v>
      </c>
      <c r="AX1277" s="13" t="s">
        <v>74</v>
      </c>
      <c r="AY1277" s="158" t="s">
        <v>187</v>
      </c>
    </row>
    <row r="1278" spans="2:65" s="13" customFormat="1">
      <c r="B1278" s="157"/>
      <c r="D1278" s="151" t="s">
        <v>201</v>
      </c>
      <c r="E1278" s="158" t="s">
        <v>19</v>
      </c>
      <c r="F1278" s="159" t="s">
        <v>1398</v>
      </c>
      <c r="H1278" s="160">
        <v>1.2</v>
      </c>
      <c r="I1278" s="161"/>
      <c r="L1278" s="157"/>
      <c r="M1278" s="162"/>
      <c r="T1278" s="163"/>
      <c r="AT1278" s="158" t="s">
        <v>201</v>
      </c>
      <c r="AU1278" s="158" t="s">
        <v>87</v>
      </c>
      <c r="AV1278" s="13" t="s">
        <v>87</v>
      </c>
      <c r="AW1278" s="13" t="s">
        <v>33</v>
      </c>
      <c r="AX1278" s="13" t="s">
        <v>74</v>
      </c>
      <c r="AY1278" s="158" t="s">
        <v>187</v>
      </c>
    </row>
    <row r="1279" spans="2:65" s="14" customFormat="1">
      <c r="B1279" s="164"/>
      <c r="D1279" s="151" t="s">
        <v>201</v>
      </c>
      <c r="E1279" s="165" t="s">
        <v>965</v>
      </c>
      <c r="F1279" s="166" t="s">
        <v>204</v>
      </c>
      <c r="H1279" s="167">
        <v>99.1</v>
      </c>
      <c r="I1279" s="168"/>
      <c r="L1279" s="164"/>
      <c r="M1279" s="169"/>
      <c r="T1279" s="170"/>
      <c r="AT1279" s="165" t="s">
        <v>201</v>
      </c>
      <c r="AU1279" s="165" t="s">
        <v>87</v>
      </c>
      <c r="AV1279" s="14" t="s">
        <v>96</v>
      </c>
      <c r="AW1279" s="14" t="s">
        <v>33</v>
      </c>
      <c r="AX1279" s="14" t="s">
        <v>74</v>
      </c>
      <c r="AY1279" s="165" t="s">
        <v>187</v>
      </c>
    </row>
    <row r="1280" spans="2:65" s="12" customFormat="1">
      <c r="B1280" s="150"/>
      <c r="D1280" s="151" t="s">
        <v>201</v>
      </c>
      <c r="E1280" s="152" t="s">
        <v>19</v>
      </c>
      <c r="F1280" s="153" t="s">
        <v>2104</v>
      </c>
      <c r="H1280" s="152" t="s">
        <v>19</v>
      </c>
      <c r="I1280" s="154"/>
      <c r="L1280" s="150"/>
      <c r="M1280" s="155"/>
      <c r="T1280" s="156"/>
      <c r="AT1280" s="152" t="s">
        <v>201</v>
      </c>
      <c r="AU1280" s="152" t="s">
        <v>87</v>
      </c>
      <c r="AV1280" s="12" t="s">
        <v>81</v>
      </c>
      <c r="AW1280" s="12" t="s">
        <v>33</v>
      </c>
      <c r="AX1280" s="12" t="s">
        <v>74</v>
      </c>
      <c r="AY1280" s="152" t="s">
        <v>187</v>
      </c>
    </row>
    <row r="1281" spans="2:65" s="13" customFormat="1">
      <c r="B1281" s="157"/>
      <c r="D1281" s="151" t="s">
        <v>201</v>
      </c>
      <c r="E1281" s="158" t="s">
        <v>19</v>
      </c>
      <c r="F1281" s="159" t="s">
        <v>2105</v>
      </c>
      <c r="H1281" s="160">
        <v>26.5</v>
      </c>
      <c r="I1281" s="161"/>
      <c r="L1281" s="157"/>
      <c r="M1281" s="162"/>
      <c r="T1281" s="163"/>
      <c r="AT1281" s="158" t="s">
        <v>201</v>
      </c>
      <c r="AU1281" s="158" t="s">
        <v>87</v>
      </c>
      <c r="AV1281" s="13" t="s">
        <v>87</v>
      </c>
      <c r="AW1281" s="13" t="s">
        <v>33</v>
      </c>
      <c r="AX1281" s="13" t="s">
        <v>74</v>
      </c>
      <c r="AY1281" s="158" t="s">
        <v>187</v>
      </c>
    </row>
    <row r="1282" spans="2:65" s="14" customFormat="1">
      <c r="B1282" s="164"/>
      <c r="D1282" s="151" t="s">
        <v>201</v>
      </c>
      <c r="E1282" s="165" t="s">
        <v>971</v>
      </c>
      <c r="F1282" s="166" t="s">
        <v>204</v>
      </c>
      <c r="H1282" s="167">
        <v>26.5</v>
      </c>
      <c r="I1282" s="168"/>
      <c r="L1282" s="164"/>
      <c r="M1282" s="169"/>
      <c r="T1282" s="170"/>
      <c r="AT1282" s="165" t="s">
        <v>201</v>
      </c>
      <c r="AU1282" s="165" t="s">
        <v>87</v>
      </c>
      <c r="AV1282" s="14" t="s">
        <v>96</v>
      </c>
      <c r="AW1282" s="14" t="s">
        <v>33</v>
      </c>
      <c r="AX1282" s="14" t="s">
        <v>74</v>
      </c>
      <c r="AY1282" s="165" t="s">
        <v>187</v>
      </c>
    </row>
    <row r="1283" spans="2:65" s="15" customFormat="1">
      <c r="B1283" s="171"/>
      <c r="D1283" s="151" t="s">
        <v>201</v>
      </c>
      <c r="E1283" s="172" t="s">
        <v>19</v>
      </c>
      <c r="F1283" s="173" t="s">
        <v>207</v>
      </c>
      <c r="H1283" s="174">
        <v>213</v>
      </c>
      <c r="I1283" s="175"/>
      <c r="L1283" s="171"/>
      <c r="M1283" s="176"/>
      <c r="T1283" s="177"/>
      <c r="AT1283" s="172" t="s">
        <v>201</v>
      </c>
      <c r="AU1283" s="172" t="s">
        <v>87</v>
      </c>
      <c r="AV1283" s="15" t="s">
        <v>193</v>
      </c>
      <c r="AW1283" s="15" t="s">
        <v>33</v>
      </c>
      <c r="AX1283" s="15" t="s">
        <v>81</v>
      </c>
      <c r="AY1283" s="172" t="s">
        <v>187</v>
      </c>
    </row>
    <row r="1284" spans="2:65" s="1" customFormat="1" ht="24.15" customHeight="1">
      <c r="B1284" s="33"/>
      <c r="C1284" s="178" t="s">
        <v>2106</v>
      </c>
      <c r="D1284" s="178" t="s">
        <v>238</v>
      </c>
      <c r="E1284" s="179" t="s">
        <v>2107</v>
      </c>
      <c r="F1284" s="180" t="s">
        <v>2108</v>
      </c>
      <c r="G1284" s="181" t="s">
        <v>138</v>
      </c>
      <c r="H1284" s="182">
        <v>27.824999999999999</v>
      </c>
      <c r="I1284" s="183"/>
      <c r="J1284" s="184">
        <f>ROUND(I1284*H1284,2)</f>
        <v>0</v>
      </c>
      <c r="K1284" s="180" t="s">
        <v>197</v>
      </c>
      <c r="L1284" s="185"/>
      <c r="M1284" s="186" t="s">
        <v>19</v>
      </c>
      <c r="N1284" s="187" t="s">
        <v>46</v>
      </c>
      <c r="P1284" s="142">
        <f>O1284*H1284</f>
        <v>0</v>
      </c>
      <c r="Q1284" s="142">
        <v>1.4E-3</v>
      </c>
      <c r="R1284" s="142">
        <f>Q1284*H1284</f>
        <v>3.8954999999999997E-2</v>
      </c>
      <c r="S1284" s="142">
        <v>0</v>
      </c>
      <c r="T1284" s="143">
        <f>S1284*H1284</f>
        <v>0</v>
      </c>
      <c r="AR1284" s="144" t="s">
        <v>425</v>
      </c>
      <c r="AT1284" s="144" t="s">
        <v>238</v>
      </c>
      <c r="AU1284" s="144" t="s">
        <v>87</v>
      </c>
      <c r="AY1284" s="18" t="s">
        <v>187</v>
      </c>
      <c r="BE1284" s="145">
        <f>IF(N1284="základní",J1284,0)</f>
        <v>0</v>
      </c>
      <c r="BF1284" s="145">
        <f>IF(N1284="snížená",J1284,0)</f>
        <v>0</v>
      </c>
      <c r="BG1284" s="145">
        <f>IF(N1284="zákl. přenesená",J1284,0)</f>
        <v>0</v>
      </c>
      <c r="BH1284" s="145">
        <f>IF(N1284="sníž. přenesená",J1284,0)</f>
        <v>0</v>
      </c>
      <c r="BI1284" s="145">
        <f>IF(N1284="nulová",J1284,0)</f>
        <v>0</v>
      </c>
      <c r="BJ1284" s="18" t="s">
        <v>87</v>
      </c>
      <c r="BK1284" s="145">
        <f>ROUND(I1284*H1284,2)</f>
        <v>0</v>
      </c>
      <c r="BL1284" s="18" t="s">
        <v>320</v>
      </c>
      <c r="BM1284" s="144" t="s">
        <v>2109</v>
      </c>
    </row>
    <row r="1285" spans="2:65" s="13" customFormat="1">
      <c r="B1285" s="157"/>
      <c r="D1285" s="151" t="s">
        <v>201</v>
      </c>
      <c r="E1285" s="158" t="s">
        <v>19</v>
      </c>
      <c r="F1285" s="159" t="s">
        <v>971</v>
      </c>
      <c r="H1285" s="160">
        <v>26.5</v>
      </c>
      <c r="I1285" s="161"/>
      <c r="L1285" s="157"/>
      <c r="M1285" s="162"/>
      <c r="T1285" s="163"/>
      <c r="AT1285" s="158" t="s">
        <v>201</v>
      </c>
      <c r="AU1285" s="158" t="s">
        <v>87</v>
      </c>
      <c r="AV1285" s="13" t="s">
        <v>87</v>
      </c>
      <c r="AW1285" s="13" t="s">
        <v>33</v>
      </c>
      <c r="AX1285" s="13" t="s">
        <v>74</v>
      </c>
      <c r="AY1285" s="158" t="s">
        <v>187</v>
      </c>
    </row>
    <row r="1286" spans="2:65" s="15" customFormat="1">
      <c r="B1286" s="171"/>
      <c r="D1286" s="151" t="s">
        <v>201</v>
      </c>
      <c r="E1286" s="172" t="s">
        <v>19</v>
      </c>
      <c r="F1286" s="173" t="s">
        <v>207</v>
      </c>
      <c r="H1286" s="174">
        <v>26.5</v>
      </c>
      <c r="I1286" s="175"/>
      <c r="L1286" s="171"/>
      <c r="M1286" s="176"/>
      <c r="T1286" s="177"/>
      <c r="AT1286" s="172" t="s">
        <v>201</v>
      </c>
      <c r="AU1286" s="172" t="s">
        <v>87</v>
      </c>
      <c r="AV1286" s="15" t="s">
        <v>193</v>
      </c>
      <c r="AW1286" s="15" t="s">
        <v>33</v>
      </c>
      <c r="AX1286" s="15" t="s">
        <v>81</v>
      </c>
      <c r="AY1286" s="172" t="s">
        <v>187</v>
      </c>
    </row>
    <row r="1287" spans="2:65" s="13" customFormat="1">
      <c r="B1287" s="157"/>
      <c r="D1287" s="151" t="s">
        <v>201</v>
      </c>
      <c r="F1287" s="159" t="s">
        <v>2110</v>
      </c>
      <c r="H1287" s="160">
        <v>27.824999999999999</v>
      </c>
      <c r="I1287" s="161"/>
      <c r="L1287" s="157"/>
      <c r="M1287" s="162"/>
      <c r="T1287" s="163"/>
      <c r="AT1287" s="158" t="s">
        <v>201</v>
      </c>
      <c r="AU1287" s="158" t="s">
        <v>87</v>
      </c>
      <c r="AV1287" s="13" t="s">
        <v>87</v>
      </c>
      <c r="AW1287" s="13" t="s">
        <v>4</v>
      </c>
      <c r="AX1287" s="13" t="s">
        <v>81</v>
      </c>
      <c r="AY1287" s="158" t="s">
        <v>187</v>
      </c>
    </row>
    <row r="1288" spans="2:65" s="1" customFormat="1" ht="24.15" customHeight="1">
      <c r="B1288" s="33"/>
      <c r="C1288" s="178" t="s">
        <v>2111</v>
      </c>
      <c r="D1288" s="178" t="s">
        <v>238</v>
      </c>
      <c r="E1288" s="179" t="s">
        <v>2112</v>
      </c>
      <c r="F1288" s="180" t="s">
        <v>2113</v>
      </c>
      <c r="G1288" s="181" t="s">
        <v>138</v>
      </c>
      <c r="H1288" s="182">
        <v>104.05500000000001</v>
      </c>
      <c r="I1288" s="183"/>
      <c r="J1288" s="184">
        <f>ROUND(I1288*H1288,2)</f>
        <v>0</v>
      </c>
      <c r="K1288" s="180" t="s">
        <v>197</v>
      </c>
      <c r="L1288" s="185"/>
      <c r="M1288" s="186" t="s">
        <v>19</v>
      </c>
      <c r="N1288" s="187" t="s">
        <v>46</v>
      </c>
      <c r="P1288" s="142">
        <f>O1288*H1288</f>
        <v>0</v>
      </c>
      <c r="Q1288" s="142">
        <v>4.8999999999999998E-3</v>
      </c>
      <c r="R1288" s="142">
        <f>Q1288*H1288</f>
        <v>0.50986949999999998</v>
      </c>
      <c r="S1288" s="142">
        <v>0</v>
      </c>
      <c r="T1288" s="143">
        <f>S1288*H1288</f>
        <v>0</v>
      </c>
      <c r="AR1288" s="144" t="s">
        <v>425</v>
      </c>
      <c r="AT1288" s="144" t="s">
        <v>238</v>
      </c>
      <c r="AU1288" s="144" t="s">
        <v>87</v>
      </c>
      <c r="AY1288" s="18" t="s">
        <v>187</v>
      </c>
      <c r="BE1288" s="145">
        <f>IF(N1288="základní",J1288,0)</f>
        <v>0</v>
      </c>
      <c r="BF1288" s="145">
        <f>IF(N1288="snížená",J1288,0)</f>
        <v>0</v>
      </c>
      <c r="BG1288" s="145">
        <f>IF(N1288="zákl. přenesená",J1288,0)</f>
        <v>0</v>
      </c>
      <c r="BH1288" s="145">
        <f>IF(N1288="sníž. přenesená",J1288,0)</f>
        <v>0</v>
      </c>
      <c r="BI1288" s="145">
        <f>IF(N1288="nulová",J1288,0)</f>
        <v>0</v>
      </c>
      <c r="BJ1288" s="18" t="s">
        <v>87</v>
      </c>
      <c r="BK1288" s="145">
        <f>ROUND(I1288*H1288,2)</f>
        <v>0</v>
      </c>
      <c r="BL1288" s="18" t="s">
        <v>320</v>
      </c>
      <c r="BM1288" s="144" t="s">
        <v>2114</v>
      </c>
    </row>
    <row r="1289" spans="2:65" s="13" customFormat="1">
      <c r="B1289" s="157"/>
      <c r="D1289" s="151" t="s">
        <v>201</v>
      </c>
      <c r="E1289" s="158" t="s">
        <v>19</v>
      </c>
      <c r="F1289" s="159" t="s">
        <v>965</v>
      </c>
      <c r="H1289" s="160">
        <v>99.1</v>
      </c>
      <c r="I1289" s="161"/>
      <c r="L1289" s="157"/>
      <c r="M1289" s="162"/>
      <c r="T1289" s="163"/>
      <c r="AT1289" s="158" t="s">
        <v>201</v>
      </c>
      <c r="AU1289" s="158" t="s">
        <v>87</v>
      </c>
      <c r="AV1289" s="13" t="s">
        <v>87</v>
      </c>
      <c r="AW1289" s="13" t="s">
        <v>33</v>
      </c>
      <c r="AX1289" s="13" t="s">
        <v>74</v>
      </c>
      <c r="AY1289" s="158" t="s">
        <v>187</v>
      </c>
    </row>
    <row r="1290" spans="2:65" s="15" customFormat="1">
      <c r="B1290" s="171"/>
      <c r="D1290" s="151" t="s">
        <v>201</v>
      </c>
      <c r="E1290" s="172" t="s">
        <v>19</v>
      </c>
      <c r="F1290" s="173" t="s">
        <v>207</v>
      </c>
      <c r="H1290" s="174">
        <v>99.1</v>
      </c>
      <c r="I1290" s="175"/>
      <c r="L1290" s="171"/>
      <c r="M1290" s="176"/>
      <c r="T1290" s="177"/>
      <c r="AT1290" s="172" t="s">
        <v>201</v>
      </c>
      <c r="AU1290" s="172" t="s">
        <v>87</v>
      </c>
      <c r="AV1290" s="15" t="s">
        <v>193</v>
      </c>
      <c r="AW1290" s="15" t="s">
        <v>33</v>
      </c>
      <c r="AX1290" s="15" t="s">
        <v>81</v>
      </c>
      <c r="AY1290" s="172" t="s">
        <v>187</v>
      </c>
    </row>
    <row r="1291" spans="2:65" s="13" customFormat="1">
      <c r="B1291" s="157"/>
      <c r="D1291" s="151" t="s">
        <v>201</v>
      </c>
      <c r="F1291" s="159" t="s">
        <v>2115</v>
      </c>
      <c r="H1291" s="160">
        <v>104.05500000000001</v>
      </c>
      <c r="I1291" s="161"/>
      <c r="L1291" s="157"/>
      <c r="M1291" s="162"/>
      <c r="T1291" s="163"/>
      <c r="AT1291" s="158" t="s">
        <v>201</v>
      </c>
      <c r="AU1291" s="158" t="s">
        <v>87</v>
      </c>
      <c r="AV1291" s="13" t="s">
        <v>87</v>
      </c>
      <c r="AW1291" s="13" t="s">
        <v>4</v>
      </c>
      <c r="AX1291" s="13" t="s">
        <v>81</v>
      </c>
      <c r="AY1291" s="158" t="s">
        <v>187</v>
      </c>
    </row>
    <row r="1292" spans="2:65" s="1" customFormat="1" ht="24.15" customHeight="1">
      <c r="B1292" s="33"/>
      <c r="C1292" s="178" t="s">
        <v>2116</v>
      </c>
      <c r="D1292" s="178" t="s">
        <v>238</v>
      </c>
      <c r="E1292" s="179" t="s">
        <v>2117</v>
      </c>
      <c r="F1292" s="180" t="s">
        <v>2118</v>
      </c>
      <c r="G1292" s="181" t="s">
        <v>138</v>
      </c>
      <c r="H1292" s="182">
        <v>91.77</v>
      </c>
      <c r="I1292" s="183"/>
      <c r="J1292" s="184">
        <f>ROUND(I1292*H1292,2)</f>
        <v>0</v>
      </c>
      <c r="K1292" s="180" t="s">
        <v>197</v>
      </c>
      <c r="L1292" s="185"/>
      <c r="M1292" s="186" t="s">
        <v>19</v>
      </c>
      <c r="N1292" s="187" t="s">
        <v>46</v>
      </c>
      <c r="P1292" s="142">
        <f>O1292*H1292</f>
        <v>0</v>
      </c>
      <c r="Q1292" s="142">
        <v>5.5999999999999999E-3</v>
      </c>
      <c r="R1292" s="142">
        <f>Q1292*H1292</f>
        <v>0.51391199999999992</v>
      </c>
      <c r="S1292" s="142">
        <v>0</v>
      </c>
      <c r="T1292" s="143">
        <f>S1292*H1292</f>
        <v>0</v>
      </c>
      <c r="AR1292" s="144" t="s">
        <v>425</v>
      </c>
      <c r="AT1292" s="144" t="s">
        <v>238</v>
      </c>
      <c r="AU1292" s="144" t="s">
        <v>87</v>
      </c>
      <c r="AY1292" s="18" t="s">
        <v>187</v>
      </c>
      <c r="BE1292" s="145">
        <f>IF(N1292="základní",J1292,0)</f>
        <v>0</v>
      </c>
      <c r="BF1292" s="145">
        <f>IF(N1292="snížená",J1292,0)</f>
        <v>0</v>
      </c>
      <c r="BG1292" s="145">
        <f>IF(N1292="zákl. přenesená",J1292,0)</f>
        <v>0</v>
      </c>
      <c r="BH1292" s="145">
        <f>IF(N1292="sníž. přenesená",J1292,0)</f>
        <v>0</v>
      </c>
      <c r="BI1292" s="145">
        <f>IF(N1292="nulová",J1292,0)</f>
        <v>0</v>
      </c>
      <c r="BJ1292" s="18" t="s">
        <v>87</v>
      </c>
      <c r="BK1292" s="145">
        <f>ROUND(I1292*H1292,2)</f>
        <v>0</v>
      </c>
      <c r="BL1292" s="18" t="s">
        <v>320</v>
      </c>
      <c r="BM1292" s="144" t="s">
        <v>2119</v>
      </c>
    </row>
    <row r="1293" spans="2:65" s="13" customFormat="1">
      <c r="B1293" s="157"/>
      <c r="D1293" s="151" t="s">
        <v>201</v>
      </c>
      <c r="E1293" s="158" t="s">
        <v>19</v>
      </c>
      <c r="F1293" s="159" t="s">
        <v>968</v>
      </c>
      <c r="H1293" s="160">
        <v>87.4</v>
      </c>
      <c r="I1293" s="161"/>
      <c r="L1293" s="157"/>
      <c r="M1293" s="162"/>
      <c r="T1293" s="163"/>
      <c r="AT1293" s="158" t="s">
        <v>201</v>
      </c>
      <c r="AU1293" s="158" t="s">
        <v>87</v>
      </c>
      <c r="AV1293" s="13" t="s">
        <v>87</v>
      </c>
      <c r="AW1293" s="13" t="s">
        <v>33</v>
      </c>
      <c r="AX1293" s="13" t="s">
        <v>74</v>
      </c>
      <c r="AY1293" s="158" t="s">
        <v>187</v>
      </c>
    </row>
    <row r="1294" spans="2:65" s="15" customFormat="1">
      <c r="B1294" s="171"/>
      <c r="D1294" s="151" t="s">
        <v>201</v>
      </c>
      <c r="E1294" s="172" t="s">
        <v>19</v>
      </c>
      <c r="F1294" s="173" t="s">
        <v>207</v>
      </c>
      <c r="H1294" s="174">
        <v>87.4</v>
      </c>
      <c r="I1294" s="175"/>
      <c r="L1294" s="171"/>
      <c r="M1294" s="176"/>
      <c r="T1294" s="177"/>
      <c r="AT1294" s="172" t="s">
        <v>201</v>
      </c>
      <c r="AU1294" s="172" t="s">
        <v>87</v>
      </c>
      <c r="AV1294" s="15" t="s">
        <v>193</v>
      </c>
      <c r="AW1294" s="15" t="s">
        <v>33</v>
      </c>
      <c r="AX1294" s="15" t="s">
        <v>81</v>
      </c>
      <c r="AY1294" s="172" t="s">
        <v>187</v>
      </c>
    </row>
    <row r="1295" spans="2:65" s="13" customFormat="1">
      <c r="B1295" s="157"/>
      <c r="D1295" s="151" t="s">
        <v>201</v>
      </c>
      <c r="F1295" s="159" t="s">
        <v>2120</v>
      </c>
      <c r="H1295" s="160">
        <v>91.77</v>
      </c>
      <c r="I1295" s="161"/>
      <c r="L1295" s="157"/>
      <c r="M1295" s="162"/>
      <c r="T1295" s="163"/>
      <c r="AT1295" s="158" t="s">
        <v>201</v>
      </c>
      <c r="AU1295" s="158" t="s">
        <v>87</v>
      </c>
      <c r="AV1295" s="13" t="s">
        <v>87</v>
      </c>
      <c r="AW1295" s="13" t="s">
        <v>4</v>
      </c>
      <c r="AX1295" s="13" t="s">
        <v>81</v>
      </c>
      <c r="AY1295" s="158" t="s">
        <v>187</v>
      </c>
    </row>
    <row r="1296" spans="2:65" s="1" customFormat="1" ht="44.25" customHeight="1">
      <c r="B1296" s="33"/>
      <c r="C1296" s="133" t="s">
        <v>2121</v>
      </c>
      <c r="D1296" s="133" t="s">
        <v>189</v>
      </c>
      <c r="E1296" s="134" t="s">
        <v>2122</v>
      </c>
      <c r="F1296" s="135" t="s">
        <v>2123</v>
      </c>
      <c r="G1296" s="136" t="s">
        <v>138</v>
      </c>
      <c r="H1296" s="137">
        <v>26.5</v>
      </c>
      <c r="I1296" s="138"/>
      <c r="J1296" s="139">
        <f>ROUND(I1296*H1296,2)</f>
        <v>0</v>
      </c>
      <c r="K1296" s="135" t="s">
        <v>197</v>
      </c>
      <c r="L1296" s="33"/>
      <c r="M1296" s="140" t="s">
        <v>19</v>
      </c>
      <c r="N1296" s="141" t="s">
        <v>46</v>
      </c>
      <c r="P1296" s="142">
        <f>O1296*H1296</f>
        <v>0</v>
      </c>
      <c r="Q1296" s="142">
        <v>0</v>
      </c>
      <c r="R1296" s="142">
        <f>Q1296*H1296</f>
        <v>0</v>
      </c>
      <c r="S1296" s="142">
        <v>0</v>
      </c>
      <c r="T1296" s="143">
        <f>S1296*H1296</f>
        <v>0</v>
      </c>
      <c r="AR1296" s="144" t="s">
        <v>320</v>
      </c>
      <c r="AT1296" s="144" t="s">
        <v>189</v>
      </c>
      <c r="AU1296" s="144" t="s">
        <v>87</v>
      </c>
      <c r="AY1296" s="18" t="s">
        <v>187</v>
      </c>
      <c r="BE1296" s="145">
        <f>IF(N1296="základní",J1296,0)</f>
        <v>0</v>
      </c>
      <c r="BF1296" s="145">
        <f>IF(N1296="snížená",J1296,0)</f>
        <v>0</v>
      </c>
      <c r="BG1296" s="145">
        <f>IF(N1296="zákl. přenesená",J1296,0)</f>
        <v>0</v>
      </c>
      <c r="BH1296" s="145">
        <f>IF(N1296="sníž. přenesená",J1296,0)</f>
        <v>0</v>
      </c>
      <c r="BI1296" s="145">
        <f>IF(N1296="nulová",J1296,0)</f>
        <v>0</v>
      </c>
      <c r="BJ1296" s="18" t="s">
        <v>87</v>
      </c>
      <c r="BK1296" s="145">
        <f>ROUND(I1296*H1296,2)</f>
        <v>0</v>
      </c>
      <c r="BL1296" s="18" t="s">
        <v>320</v>
      </c>
      <c r="BM1296" s="144" t="s">
        <v>2124</v>
      </c>
    </row>
    <row r="1297" spans="2:65" s="1" customFormat="1">
      <c r="B1297" s="33"/>
      <c r="D1297" s="146" t="s">
        <v>199</v>
      </c>
      <c r="F1297" s="147" t="s">
        <v>2125</v>
      </c>
      <c r="I1297" s="148"/>
      <c r="L1297" s="33"/>
      <c r="M1297" s="149"/>
      <c r="T1297" s="52"/>
      <c r="AT1297" s="18" t="s">
        <v>199</v>
      </c>
      <c r="AU1297" s="18" t="s">
        <v>87</v>
      </c>
    </row>
    <row r="1298" spans="2:65" s="12" customFormat="1">
      <c r="B1298" s="150"/>
      <c r="D1298" s="151" t="s">
        <v>201</v>
      </c>
      <c r="E1298" s="152" t="s">
        <v>19</v>
      </c>
      <c r="F1298" s="153" t="s">
        <v>2126</v>
      </c>
      <c r="H1298" s="152" t="s">
        <v>19</v>
      </c>
      <c r="I1298" s="154"/>
      <c r="L1298" s="150"/>
      <c r="M1298" s="155"/>
      <c r="T1298" s="156"/>
      <c r="AT1298" s="152" t="s">
        <v>201</v>
      </c>
      <c r="AU1298" s="152" t="s">
        <v>87</v>
      </c>
      <c r="AV1298" s="12" t="s">
        <v>81</v>
      </c>
      <c r="AW1298" s="12" t="s">
        <v>33</v>
      </c>
      <c r="AX1298" s="12" t="s">
        <v>74</v>
      </c>
      <c r="AY1298" s="152" t="s">
        <v>187</v>
      </c>
    </row>
    <row r="1299" spans="2:65" s="13" customFormat="1">
      <c r="B1299" s="157"/>
      <c r="D1299" s="151" t="s">
        <v>201</v>
      </c>
      <c r="E1299" s="158" t="s">
        <v>19</v>
      </c>
      <c r="F1299" s="159" t="s">
        <v>2127</v>
      </c>
      <c r="H1299" s="160">
        <v>26.5</v>
      </c>
      <c r="I1299" s="161"/>
      <c r="L1299" s="157"/>
      <c r="M1299" s="162"/>
      <c r="T1299" s="163"/>
      <c r="AT1299" s="158" t="s">
        <v>201</v>
      </c>
      <c r="AU1299" s="158" t="s">
        <v>87</v>
      </c>
      <c r="AV1299" s="13" t="s">
        <v>87</v>
      </c>
      <c r="AW1299" s="13" t="s">
        <v>33</v>
      </c>
      <c r="AX1299" s="13" t="s">
        <v>74</v>
      </c>
      <c r="AY1299" s="158" t="s">
        <v>187</v>
      </c>
    </row>
    <row r="1300" spans="2:65" s="15" customFormat="1">
      <c r="B1300" s="171"/>
      <c r="D1300" s="151" t="s">
        <v>201</v>
      </c>
      <c r="E1300" s="172" t="s">
        <v>19</v>
      </c>
      <c r="F1300" s="173" t="s">
        <v>207</v>
      </c>
      <c r="H1300" s="174">
        <v>26.5</v>
      </c>
      <c r="I1300" s="175"/>
      <c r="L1300" s="171"/>
      <c r="M1300" s="176"/>
      <c r="T1300" s="177"/>
      <c r="AT1300" s="172" t="s">
        <v>201</v>
      </c>
      <c r="AU1300" s="172" t="s">
        <v>87</v>
      </c>
      <c r="AV1300" s="15" t="s">
        <v>193</v>
      </c>
      <c r="AW1300" s="15" t="s">
        <v>33</v>
      </c>
      <c r="AX1300" s="15" t="s">
        <v>81</v>
      </c>
      <c r="AY1300" s="172" t="s">
        <v>187</v>
      </c>
    </row>
    <row r="1301" spans="2:65" s="1" customFormat="1" ht="24.15" customHeight="1">
      <c r="B1301" s="33"/>
      <c r="C1301" s="178" t="s">
        <v>2128</v>
      </c>
      <c r="D1301" s="178" t="s">
        <v>238</v>
      </c>
      <c r="E1301" s="179" t="s">
        <v>2129</v>
      </c>
      <c r="F1301" s="180" t="s">
        <v>2130</v>
      </c>
      <c r="G1301" s="181" t="s">
        <v>138</v>
      </c>
      <c r="H1301" s="182">
        <v>55.65</v>
      </c>
      <c r="I1301" s="183"/>
      <c r="J1301" s="184">
        <f>ROUND(I1301*H1301,2)</f>
        <v>0</v>
      </c>
      <c r="K1301" s="180" t="s">
        <v>197</v>
      </c>
      <c r="L1301" s="185"/>
      <c r="M1301" s="186" t="s">
        <v>19</v>
      </c>
      <c r="N1301" s="187" t="s">
        <v>46</v>
      </c>
      <c r="P1301" s="142">
        <f>O1301*H1301</f>
        <v>0</v>
      </c>
      <c r="Q1301" s="142">
        <v>3.0400000000000002E-3</v>
      </c>
      <c r="R1301" s="142">
        <f>Q1301*H1301</f>
        <v>0.16917599999999999</v>
      </c>
      <c r="S1301" s="142">
        <v>0</v>
      </c>
      <c r="T1301" s="143">
        <f>S1301*H1301</f>
        <v>0</v>
      </c>
      <c r="AR1301" s="144" t="s">
        <v>425</v>
      </c>
      <c r="AT1301" s="144" t="s">
        <v>238</v>
      </c>
      <c r="AU1301" s="144" t="s">
        <v>87</v>
      </c>
      <c r="AY1301" s="18" t="s">
        <v>187</v>
      </c>
      <c r="BE1301" s="145">
        <f>IF(N1301="základní",J1301,0)</f>
        <v>0</v>
      </c>
      <c r="BF1301" s="145">
        <f>IF(N1301="snížená",J1301,0)</f>
        <v>0</v>
      </c>
      <c r="BG1301" s="145">
        <f>IF(N1301="zákl. přenesená",J1301,0)</f>
        <v>0</v>
      </c>
      <c r="BH1301" s="145">
        <f>IF(N1301="sníž. přenesená",J1301,0)</f>
        <v>0</v>
      </c>
      <c r="BI1301" s="145">
        <f>IF(N1301="nulová",J1301,0)</f>
        <v>0</v>
      </c>
      <c r="BJ1301" s="18" t="s">
        <v>87</v>
      </c>
      <c r="BK1301" s="145">
        <f>ROUND(I1301*H1301,2)</f>
        <v>0</v>
      </c>
      <c r="BL1301" s="18" t="s">
        <v>320</v>
      </c>
      <c r="BM1301" s="144" t="s">
        <v>2131</v>
      </c>
    </row>
    <row r="1302" spans="2:65" s="13" customFormat="1">
      <c r="B1302" s="157"/>
      <c r="D1302" s="151" t="s">
        <v>201</v>
      </c>
      <c r="F1302" s="159" t="s">
        <v>2132</v>
      </c>
      <c r="H1302" s="160">
        <v>55.65</v>
      </c>
      <c r="I1302" s="161"/>
      <c r="L1302" s="157"/>
      <c r="M1302" s="162"/>
      <c r="T1302" s="163"/>
      <c r="AT1302" s="158" t="s">
        <v>201</v>
      </c>
      <c r="AU1302" s="158" t="s">
        <v>87</v>
      </c>
      <c r="AV1302" s="13" t="s">
        <v>87</v>
      </c>
      <c r="AW1302" s="13" t="s">
        <v>4</v>
      </c>
      <c r="AX1302" s="13" t="s">
        <v>81</v>
      </c>
      <c r="AY1302" s="158" t="s">
        <v>187</v>
      </c>
    </row>
    <row r="1303" spans="2:65" s="1" customFormat="1" ht="33" customHeight="1">
      <c r="B1303" s="33"/>
      <c r="C1303" s="133" t="s">
        <v>2133</v>
      </c>
      <c r="D1303" s="133" t="s">
        <v>189</v>
      </c>
      <c r="E1303" s="134" t="s">
        <v>2134</v>
      </c>
      <c r="F1303" s="135" t="s">
        <v>2135</v>
      </c>
      <c r="G1303" s="136" t="s">
        <v>138</v>
      </c>
      <c r="H1303" s="137">
        <v>30</v>
      </c>
      <c r="I1303" s="138"/>
      <c r="J1303" s="139">
        <f>ROUND(I1303*H1303,2)</f>
        <v>0</v>
      </c>
      <c r="K1303" s="135" t="s">
        <v>197</v>
      </c>
      <c r="L1303" s="33"/>
      <c r="M1303" s="140" t="s">
        <v>19</v>
      </c>
      <c r="N1303" s="141" t="s">
        <v>46</v>
      </c>
      <c r="P1303" s="142">
        <f>O1303*H1303</f>
        <v>0</v>
      </c>
      <c r="Q1303" s="142">
        <v>0</v>
      </c>
      <c r="R1303" s="142">
        <f>Q1303*H1303</f>
        <v>0</v>
      </c>
      <c r="S1303" s="142">
        <v>0</v>
      </c>
      <c r="T1303" s="143">
        <f>S1303*H1303</f>
        <v>0</v>
      </c>
      <c r="AR1303" s="144" t="s">
        <v>320</v>
      </c>
      <c r="AT1303" s="144" t="s">
        <v>189</v>
      </c>
      <c r="AU1303" s="144" t="s">
        <v>87</v>
      </c>
      <c r="AY1303" s="18" t="s">
        <v>187</v>
      </c>
      <c r="BE1303" s="145">
        <f>IF(N1303="základní",J1303,0)</f>
        <v>0</v>
      </c>
      <c r="BF1303" s="145">
        <f>IF(N1303="snížená",J1303,0)</f>
        <v>0</v>
      </c>
      <c r="BG1303" s="145">
        <f>IF(N1303="zákl. přenesená",J1303,0)</f>
        <v>0</v>
      </c>
      <c r="BH1303" s="145">
        <f>IF(N1303="sníž. přenesená",J1303,0)</f>
        <v>0</v>
      </c>
      <c r="BI1303" s="145">
        <f>IF(N1303="nulová",J1303,0)</f>
        <v>0</v>
      </c>
      <c r="BJ1303" s="18" t="s">
        <v>87</v>
      </c>
      <c r="BK1303" s="145">
        <f>ROUND(I1303*H1303,2)</f>
        <v>0</v>
      </c>
      <c r="BL1303" s="18" t="s">
        <v>320</v>
      </c>
      <c r="BM1303" s="144" t="s">
        <v>2136</v>
      </c>
    </row>
    <row r="1304" spans="2:65" s="1" customFormat="1">
      <c r="B1304" s="33"/>
      <c r="D1304" s="146" t="s">
        <v>199</v>
      </c>
      <c r="F1304" s="147" t="s">
        <v>2137</v>
      </c>
      <c r="I1304" s="148"/>
      <c r="L1304" s="33"/>
      <c r="M1304" s="149"/>
      <c r="T1304" s="52"/>
      <c r="AT1304" s="18" t="s">
        <v>199</v>
      </c>
      <c r="AU1304" s="18" t="s">
        <v>87</v>
      </c>
    </row>
    <row r="1305" spans="2:65" s="12" customFormat="1">
      <c r="B1305" s="150"/>
      <c r="D1305" s="151" t="s">
        <v>201</v>
      </c>
      <c r="E1305" s="152" t="s">
        <v>19</v>
      </c>
      <c r="F1305" s="153" t="s">
        <v>2126</v>
      </c>
      <c r="H1305" s="152" t="s">
        <v>19</v>
      </c>
      <c r="I1305" s="154"/>
      <c r="L1305" s="150"/>
      <c r="M1305" s="155"/>
      <c r="T1305" s="156"/>
      <c r="AT1305" s="152" t="s">
        <v>201</v>
      </c>
      <c r="AU1305" s="152" t="s">
        <v>87</v>
      </c>
      <c r="AV1305" s="12" t="s">
        <v>81</v>
      </c>
      <c r="AW1305" s="12" t="s">
        <v>33</v>
      </c>
      <c r="AX1305" s="12" t="s">
        <v>74</v>
      </c>
      <c r="AY1305" s="152" t="s">
        <v>187</v>
      </c>
    </row>
    <row r="1306" spans="2:65" s="13" customFormat="1">
      <c r="B1306" s="157"/>
      <c r="D1306" s="151" t="s">
        <v>201</v>
      </c>
      <c r="E1306" s="158" t="s">
        <v>19</v>
      </c>
      <c r="F1306" s="159" t="s">
        <v>2138</v>
      </c>
      <c r="H1306" s="160">
        <v>30</v>
      </c>
      <c r="I1306" s="161"/>
      <c r="L1306" s="157"/>
      <c r="M1306" s="162"/>
      <c r="T1306" s="163"/>
      <c r="AT1306" s="158" t="s">
        <v>201</v>
      </c>
      <c r="AU1306" s="158" t="s">
        <v>87</v>
      </c>
      <c r="AV1306" s="13" t="s">
        <v>87</v>
      </c>
      <c r="AW1306" s="13" t="s">
        <v>33</v>
      </c>
      <c r="AX1306" s="13" t="s">
        <v>74</v>
      </c>
      <c r="AY1306" s="158" t="s">
        <v>187</v>
      </c>
    </row>
    <row r="1307" spans="2:65" s="15" customFormat="1">
      <c r="B1307" s="171"/>
      <c r="D1307" s="151" t="s">
        <v>201</v>
      </c>
      <c r="E1307" s="172" t="s">
        <v>1008</v>
      </c>
      <c r="F1307" s="173" t="s">
        <v>207</v>
      </c>
      <c r="H1307" s="174">
        <v>30</v>
      </c>
      <c r="I1307" s="175"/>
      <c r="L1307" s="171"/>
      <c r="M1307" s="176"/>
      <c r="T1307" s="177"/>
      <c r="AT1307" s="172" t="s">
        <v>201</v>
      </c>
      <c r="AU1307" s="172" t="s">
        <v>87</v>
      </c>
      <c r="AV1307" s="15" t="s">
        <v>193</v>
      </c>
      <c r="AW1307" s="15" t="s">
        <v>33</v>
      </c>
      <c r="AX1307" s="15" t="s">
        <v>81</v>
      </c>
      <c r="AY1307" s="172" t="s">
        <v>187</v>
      </c>
    </row>
    <row r="1308" spans="2:65" s="1" customFormat="1" ht="16.5" customHeight="1">
      <c r="B1308" s="33"/>
      <c r="C1308" s="178" t="s">
        <v>2139</v>
      </c>
      <c r="D1308" s="178" t="s">
        <v>238</v>
      </c>
      <c r="E1308" s="179" t="s">
        <v>2140</v>
      </c>
      <c r="F1308" s="180" t="s">
        <v>2141</v>
      </c>
      <c r="G1308" s="181" t="s">
        <v>142</v>
      </c>
      <c r="H1308" s="182">
        <v>1.103</v>
      </c>
      <c r="I1308" s="183"/>
      <c r="J1308" s="184">
        <f>ROUND(I1308*H1308,2)</f>
        <v>0</v>
      </c>
      <c r="K1308" s="180" t="s">
        <v>197</v>
      </c>
      <c r="L1308" s="185"/>
      <c r="M1308" s="186" t="s">
        <v>19</v>
      </c>
      <c r="N1308" s="187" t="s">
        <v>46</v>
      </c>
      <c r="P1308" s="142">
        <f>O1308*H1308</f>
        <v>0</v>
      </c>
      <c r="Q1308" s="142">
        <v>0.35</v>
      </c>
      <c r="R1308" s="142">
        <f>Q1308*H1308</f>
        <v>0.38604999999999995</v>
      </c>
      <c r="S1308" s="142">
        <v>0</v>
      </c>
      <c r="T1308" s="143">
        <f>S1308*H1308</f>
        <v>0</v>
      </c>
      <c r="AR1308" s="144" t="s">
        <v>425</v>
      </c>
      <c r="AT1308" s="144" t="s">
        <v>238</v>
      </c>
      <c r="AU1308" s="144" t="s">
        <v>87</v>
      </c>
      <c r="AY1308" s="18" t="s">
        <v>187</v>
      </c>
      <c r="BE1308" s="145">
        <f>IF(N1308="základní",J1308,0)</f>
        <v>0</v>
      </c>
      <c r="BF1308" s="145">
        <f>IF(N1308="snížená",J1308,0)</f>
        <v>0</v>
      </c>
      <c r="BG1308" s="145">
        <f>IF(N1308="zákl. přenesená",J1308,0)</f>
        <v>0</v>
      </c>
      <c r="BH1308" s="145">
        <f>IF(N1308="sníž. přenesená",J1308,0)</f>
        <v>0</v>
      </c>
      <c r="BI1308" s="145">
        <f>IF(N1308="nulová",J1308,0)</f>
        <v>0</v>
      </c>
      <c r="BJ1308" s="18" t="s">
        <v>87</v>
      </c>
      <c r="BK1308" s="145">
        <f>ROUND(I1308*H1308,2)</f>
        <v>0</v>
      </c>
      <c r="BL1308" s="18" t="s">
        <v>320</v>
      </c>
      <c r="BM1308" s="144" t="s">
        <v>2142</v>
      </c>
    </row>
    <row r="1309" spans="2:65" s="13" customFormat="1">
      <c r="B1309" s="157"/>
      <c r="D1309" s="151" t="s">
        <v>201</v>
      </c>
      <c r="E1309" s="158" t="s">
        <v>19</v>
      </c>
      <c r="F1309" s="159" t="s">
        <v>2143</v>
      </c>
      <c r="H1309" s="160">
        <v>1.05</v>
      </c>
      <c r="I1309" s="161"/>
      <c r="L1309" s="157"/>
      <c r="M1309" s="162"/>
      <c r="T1309" s="163"/>
      <c r="AT1309" s="158" t="s">
        <v>201</v>
      </c>
      <c r="AU1309" s="158" t="s">
        <v>87</v>
      </c>
      <c r="AV1309" s="13" t="s">
        <v>87</v>
      </c>
      <c r="AW1309" s="13" t="s">
        <v>33</v>
      </c>
      <c r="AX1309" s="13" t="s">
        <v>74</v>
      </c>
      <c r="AY1309" s="158" t="s">
        <v>187</v>
      </c>
    </row>
    <row r="1310" spans="2:65" s="15" customFormat="1">
      <c r="B1310" s="171"/>
      <c r="D1310" s="151" t="s">
        <v>201</v>
      </c>
      <c r="E1310" s="172" t="s">
        <v>19</v>
      </c>
      <c r="F1310" s="173" t="s">
        <v>207</v>
      </c>
      <c r="H1310" s="174">
        <v>1.05</v>
      </c>
      <c r="I1310" s="175"/>
      <c r="L1310" s="171"/>
      <c r="M1310" s="176"/>
      <c r="T1310" s="177"/>
      <c r="AT1310" s="172" t="s">
        <v>201</v>
      </c>
      <c r="AU1310" s="172" t="s">
        <v>87</v>
      </c>
      <c r="AV1310" s="15" t="s">
        <v>193</v>
      </c>
      <c r="AW1310" s="15" t="s">
        <v>33</v>
      </c>
      <c r="AX1310" s="15" t="s">
        <v>81</v>
      </c>
      <c r="AY1310" s="172" t="s">
        <v>187</v>
      </c>
    </row>
    <row r="1311" spans="2:65" s="13" customFormat="1">
      <c r="B1311" s="157"/>
      <c r="D1311" s="151" t="s">
        <v>201</v>
      </c>
      <c r="F1311" s="159" t="s">
        <v>2144</v>
      </c>
      <c r="H1311" s="160">
        <v>1.103</v>
      </c>
      <c r="I1311" s="161"/>
      <c r="L1311" s="157"/>
      <c r="M1311" s="162"/>
      <c r="T1311" s="163"/>
      <c r="AT1311" s="158" t="s">
        <v>201</v>
      </c>
      <c r="AU1311" s="158" t="s">
        <v>87</v>
      </c>
      <c r="AV1311" s="13" t="s">
        <v>87</v>
      </c>
      <c r="AW1311" s="13" t="s">
        <v>4</v>
      </c>
      <c r="AX1311" s="13" t="s">
        <v>81</v>
      </c>
      <c r="AY1311" s="158" t="s">
        <v>187</v>
      </c>
    </row>
    <row r="1312" spans="2:65" s="1" customFormat="1" ht="33" customHeight="1">
      <c r="B1312" s="33"/>
      <c r="C1312" s="133" t="s">
        <v>2145</v>
      </c>
      <c r="D1312" s="133" t="s">
        <v>189</v>
      </c>
      <c r="E1312" s="134" t="s">
        <v>2146</v>
      </c>
      <c r="F1312" s="135" t="s">
        <v>2147</v>
      </c>
      <c r="G1312" s="136" t="s">
        <v>138</v>
      </c>
      <c r="H1312" s="137">
        <v>63.9</v>
      </c>
      <c r="I1312" s="138"/>
      <c r="J1312" s="139">
        <f>ROUND(I1312*H1312,2)</f>
        <v>0</v>
      </c>
      <c r="K1312" s="135" t="s">
        <v>197</v>
      </c>
      <c r="L1312" s="33"/>
      <c r="M1312" s="140" t="s">
        <v>19</v>
      </c>
      <c r="N1312" s="141" t="s">
        <v>46</v>
      </c>
      <c r="P1312" s="142">
        <f>O1312*H1312</f>
        <v>0</v>
      </c>
      <c r="Q1312" s="142">
        <v>0</v>
      </c>
      <c r="R1312" s="142">
        <f>Q1312*H1312</f>
        <v>0</v>
      </c>
      <c r="S1312" s="142">
        <v>0</v>
      </c>
      <c r="T1312" s="143">
        <f>S1312*H1312</f>
        <v>0</v>
      </c>
      <c r="AR1312" s="144" t="s">
        <v>320</v>
      </c>
      <c r="AT1312" s="144" t="s">
        <v>189</v>
      </c>
      <c r="AU1312" s="144" t="s">
        <v>87</v>
      </c>
      <c r="AY1312" s="18" t="s">
        <v>187</v>
      </c>
      <c r="BE1312" s="145">
        <f>IF(N1312="základní",J1312,0)</f>
        <v>0</v>
      </c>
      <c r="BF1312" s="145">
        <f>IF(N1312="snížená",J1312,0)</f>
        <v>0</v>
      </c>
      <c r="BG1312" s="145">
        <f>IF(N1312="zákl. přenesená",J1312,0)</f>
        <v>0</v>
      </c>
      <c r="BH1312" s="145">
        <f>IF(N1312="sníž. přenesená",J1312,0)</f>
        <v>0</v>
      </c>
      <c r="BI1312" s="145">
        <f>IF(N1312="nulová",J1312,0)</f>
        <v>0</v>
      </c>
      <c r="BJ1312" s="18" t="s">
        <v>87</v>
      </c>
      <c r="BK1312" s="145">
        <f>ROUND(I1312*H1312,2)</f>
        <v>0</v>
      </c>
      <c r="BL1312" s="18" t="s">
        <v>320</v>
      </c>
      <c r="BM1312" s="144" t="s">
        <v>2148</v>
      </c>
    </row>
    <row r="1313" spans="2:65" s="1" customFormat="1">
      <c r="B1313" s="33"/>
      <c r="D1313" s="146" t="s">
        <v>199</v>
      </c>
      <c r="F1313" s="147" t="s">
        <v>2149</v>
      </c>
      <c r="I1313" s="148"/>
      <c r="L1313" s="33"/>
      <c r="M1313" s="149"/>
      <c r="T1313" s="52"/>
      <c r="AT1313" s="18" t="s">
        <v>199</v>
      </c>
      <c r="AU1313" s="18" t="s">
        <v>87</v>
      </c>
    </row>
    <row r="1314" spans="2:65" s="12" customFormat="1">
      <c r="B1314" s="150"/>
      <c r="D1314" s="151" t="s">
        <v>201</v>
      </c>
      <c r="E1314" s="152" t="s">
        <v>19</v>
      </c>
      <c r="F1314" s="153" t="s">
        <v>2126</v>
      </c>
      <c r="H1314" s="152" t="s">
        <v>19</v>
      </c>
      <c r="I1314" s="154"/>
      <c r="L1314" s="150"/>
      <c r="M1314" s="155"/>
      <c r="T1314" s="156"/>
      <c r="AT1314" s="152" t="s">
        <v>201</v>
      </c>
      <c r="AU1314" s="152" t="s">
        <v>87</v>
      </c>
      <c r="AV1314" s="12" t="s">
        <v>81</v>
      </c>
      <c r="AW1314" s="12" t="s">
        <v>33</v>
      </c>
      <c r="AX1314" s="12" t="s">
        <v>74</v>
      </c>
      <c r="AY1314" s="152" t="s">
        <v>187</v>
      </c>
    </row>
    <row r="1315" spans="2:65" s="13" customFormat="1">
      <c r="B1315" s="157"/>
      <c r="D1315" s="151" t="s">
        <v>201</v>
      </c>
      <c r="E1315" s="158" t="s">
        <v>19</v>
      </c>
      <c r="F1315" s="159" t="s">
        <v>2150</v>
      </c>
      <c r="H1315" s="160">
        <v>18.7</v>
      </c>
      <c r="I1315" s="161"/>
      <c r="L1315" s="157"/>
      <c r="M1315" s="162"/>
      <c r="T1315" s="163"/>
      <c r="AT1315" s="158" t="s">
        <v>201</v>
      </c>
      <c r="AU1315" s="158" t="s">
        <v>87</v>
      </c>
      <c r="AV1315" s="13" t="s">
        <v>87</v>
      </c>
      <c r="AW1315" s="13" t="s">
        <v>33</v>
      </c>
      <c r="AX1315" s="13" t="s">
        <v>74</v>
      </c>
      <c r="AY1315" s="158" t="s">
        <v>187</v>
      </c>
    </row>
    <row r="1316" spans="2:65" s="14" customFormat="1">
      <c r="B1316" s="164"/>
      <c r="D1316" s="151" t="s">
        <v>201</v>
      </c>
      <c r="E1316" s="165" t="s">
        <v>1010</v>
      </c>
      <c r="F1316" s="166" t="s">
        <v>204</v>
      </c>
      <c r="H1316" s="167">
        <v>18.7</v>
      </c>
      <c r="I1316" s="168"/>
      <c r="L1316" s="164"/>
      <c r="M1316" s="169"/>
      <c r="T1316" s="170"/>
      <c r="AT1316" s="165" t="s">
        <v>201</v>
      </c>
      <c r="AU1316" s="165" t="s">
        <v>87</v>
      </c>
      <c r="AV1316" s="14" t="s">
        <v>96</v>
      </c>
      <c r="AW1316" s="14" t="s">
        <v>33</v>
      </c>
      <c r="AX1316" s="14" t="s">
        <v>74</v>
      </c>
      <c r="AY1316" s="165" t="s">
        <v>187</v>
      </c>
    </row>
    <row r="1317" spans="2:65" s="13" customFormat="1">
      <c r="B1317" s="157"/>
      <c r="D1317" s="151" t="s">
        <v>201</v>
      </c>
      <c r="E1317" s="158" t="s">
        <v>19</v>
      </c>
      <c r="F1317" s="159" t="s">
        <v>2151</v>
      </c>
      <c r="H1317" s="160">
        <v>18.7</v>
      </c>
      <c r="I1317" s="161"/>
      <c r="L1317" s="157"/>
      <c r="M1317" s="162"/>
      <c r="T1317" s="163"/>
      <c r="AT1317" s="158" t="s">
        <v>201</v>
      </c>
      <c r="AU1317" s="158" t="s">
        <v>87</v>
      </c>
      <c r="AV1317" s="13" t="s">
        <v>87</v>
      </c>
      <c r="AW1317" s="13" t="s">
        <v>33</v>
      </c>
      <c r="AX1317" s="13" t="s">
        <v>74</v>
      </c>
      <c r="AY1317" s="158" t="s">
        <v>187</v>
      </c>
    </row>
    <row r="1318" spans="2:65" s="13" customFormat="1">
      <c r="B1318" s="157"/>
      <c r="D1318" s="151" t="s">
        <v>201</v>
      </c>
      <c r="E1318" s="158" t="s">
        <v>19</v>
      </c>
      <c r="F1318" s="159" t="s">
        <v>2152</v>
      </c>
      <c r="H1318" s="160">
        <v>26.5</v>
      </c>
      <c r="I1318" s="161"/>
      <c r="L1318" s="157"/>
      <c r="M1318" s="162"/>
      <c r="T1318" s="163"/>
      <c r="AT1318" s="158" t="s">
        <v>201</v>
      </c>
      <c r="AU1318" s="158" t="s">
        <v>87</v>
      </c>
      <c r="AV1318" s="13" t="s">
        <v>87</v>
      </c>
      <c r="AW1318" s="13" t="s">
        <v>33</v>
      </c>
      <c r="AX1318" s="13" t="s">
        <v>74</v>
      </c>
      <c r="AY1318" s="158" t="s">
        <v>187</v>
      </c>
    </row>
    <row r="1319" spans="2:65" s="14" customFormat="1">
      <c r="B1319" s="164"/>
      <c r="D1319" s="151" t="s">
        <v>201</v>
      </c>
      <c r="E1319" s="165" t="s">
        <v>1013</v>
      </c>
      <c r="F1319" s="166" t="s">
        <v>204</v>
      </c>
      <c r="H1319" s="167">
        <v>45.2</v>
      </c>
      <c r="I1319" s="168"/>
      <c r="L1319" s="164"/>
      <c r="M1319" s="169"/>
      <c r="T1319" s="170"/>
      <c r="AT1319" s="165" t="s">
        <v>201</v>
      </c>
      <c r="AU1319" s="165" t="s">
        <v>87</v>
      </c>
      <c r="AV1319" s="14" t="s">
        <v>96</v>
      </c>
      <c r="AW1319" s="14" t="s">
        <v>33</v>
      </c>
      <c r="AX1319" s="14" t="s">
        <v>74</v>
      </c>
      <c r="AY1319" s="165" t="s">
        <v>187</v>
      </c>
    </row>
    <row r="1320" spans="2:65" s="15" customFormat="1">
      <c r="B1320" s="171"/>
      <c r="D1320" s="151" t="s">
        <v>201</v>
      </c>
      <c r="E1320" s="172" t="s">
        <v>19</v>
      </c>
      <c r="F1320" s="173" t="s">
        <v>207</v>
      </c>
      <c r="H1320" s="174">
        <v>63.9</v>
      </c>
      <c r="I1320" s="175"/>
      <c r="L1320" s="171"/>
      <c r="M1320" s="176"/>
      <c r="T1320" s="177"/>
      <c r="AT1320" s="172" t="s">
        <v>201</v>
      </c>
      <c r="AU1320" s="172" t="s">
        <v>87</v>
      </c>
      <c r="AV1320" s="15" t="s">
        <v>193</v>
      </c>
      <c r="AW1320" s="15" t="s">
        <v>33</v>
      </c>
      <c r="AX1320" s="15" t="s">
        <v>81</v>
      </c>
      <c r="AY1320" s="172" t="s">
        <v>187</v>
      </c>
    </row>
    <row r="1321" spans="2:65" s="1" customFormat="1" ht="16.5" customHeight="1">
      <c r="B1321" s="33"/>
      <c r="C1321" s="178" t="s">
        <v>2153</v>
      </c>
      <c r="D1321" s="178" t="s">
        <v>238</v>
      </c>
      <c r="E1321" s="179" t="s">
        <v>2140</v>
      </c>
      <c r="F1321" s="180" t="s">
        <v>2141</v>
      </c>
      <c r="G1321" s="181" t="s">
        <v>142</v>
      </c>
      <c r="H1321" s="182">
        <v>12.47</v>
      </c>
      <c r="I1321" s="183"/>
      <c r="J1321" s="184">
        <f>ROUND(I1321*H1321,2)</f>
        <v>0</v>
      </c>
      <c r="K1321" s="180" t="s">
        <v>197</v>
      </c>
      <c r="L1321" s="185"/>
      <c r="M1321" s="186" t="s">
        <v>19</v>
      </c>
      <c r="N1321" s="187" t="s">
        <v>46</v>
      </c>
      <c r="P1321" s="142">
        <f>O1321*H1321</f>
        <v>0</v>
      </c>
      <c r="Q1321" s="142">
        <v>0.35</v>
      </c>
      <c r="R1321" s="142">
        <f>Q1321*H1321</f>
        <v>4.3644999999999996</v>
      </c>
      <c r="S1321" s="142">
        <v>0</v>
      </c>
      <c r="T1321" s="143">
        <f>S1321*H1321</f>
        <v>0</v>
      </c>
      <c r="AR1321" s="144" t="s">
        <v>425</v>
      </c>
      <c r="AT1321" s="144" t="s">
        <v>238</v>
      </c>
      <c r="AU1321" s="144" t="s">
        <v>87</v>
      </c>
      <c r="AY1321" s="18" t="s">
        <v>187</v>
      </c>
      <c r="BE1321" s="145">
        <f>IF(N1321="základní",J1321,0)</f>
        <v>0</v>
      </c>
      <c r="BF1321" s="145">
        <f>IF(N1321="snížená",J1321,0)</f>
        <v>0</v>
      </c>
      <c r="BG1321" s="145">
        <f>IF(N1321="zákl. přenesená",J1321,0)</f>
        <v>0</v>
      </c>
      <c r="BH1321" s="145">
        <f>IF(N1321="sníž. přenesená",J1321,0)</f>
        <v>0</v>
      </c>
      <c r="BI1321" s="145">
        <f>IF(N1321="nulová",J1321,0)</f>
        <v>0</v>
      </c>
      <c r="BJ1321" s="18" t="s">
        <v>87</v>
      </c>
      <c r="BK1321" s="145">
        <f>ROUND(I1321*H1321,2)</f>
        <v>0</v>
      </c>
      <c r="BL1321" s="18" t="s">
        <v>320</v>
      </c>
      <c r="BM1321" s="144" t="s">
        <v>2154</v>
      </c>
    </row>
    <row r="1322" spans="2:65" s="13" customFormat="1">
      <c r="B1322" s="157"/>
      <c r="D1322" s="151" t="s">
        <v>201</v>
      </c>
      <c r="E1322" s="158" t="s">
        <v>19</v>
      </c>
      <c r="F1322" s="159" t="s">
        <v>2155</v>
      </c>
      <c r="H1322" s="160">
        <v>3.74</v>
      </c>
      <c r="I1322" s="161"/>
      <c r="L1322" s="157"/>
      <c r="M1322" s="162"/>
      <c r="T1322" s="163"/>
      <c r="AT1322" s="158" t="s">
        <v>201</v>
      </c>
      <c r="AU1322" s="158" t="s">
        <v>87</v>
      </c>
      <c r="AV1322" s="13" t="s">
        <v>87</v>
      </c>
      <c r="AW1322" s="13" t="s">
        <v>33</v>
      </c>
      <c r="AX1322" s="13" t="s">
        <v>74</v>
      </c>
      <c r="AY1322" s="158" t="s">
        <v>187</v>
      </c>
    </row>
    <row r="1323" spans="2:65" s="13" customFormat="1">
      <c r="B1323" s="157"/>
      <c r="D1323" s="151" t="s">
        <v>201</v>
      </c>
      <c r="E1323" s="158" t="s">
        <v>19</v>
      </c>
      <c r="F1323" s="159" t="s">
        <v>2156</v>
      </c>
      <c r="H1323" s="160">
        <v>8.1359999999999992</v>
      </c>
      <c r="I1323" s="161"/>
      <c r="L1323" s="157"/>
      <c r="M1323" s="162"/>
      <c r="T1323" s="163"/>
      <c r="AT1323" s="158" t="s">
        <v>201</v>
      </c>
      <c r="AU1323" s="158" t="s">
        <v>87</v>
      </c>
      <c r="AV1323" s="13" t="s">
        <v>87</v>
      </c>
      <c r="AW1323" s="13" t="s">
        <v>33</v>
      </c>
      <c r="AX1323" s="13" t="s">
        <v>74</v>
      </c>
      <c r="AY1323" s="158" t="s">
        <v>187</v>
      </c>
    </row>
    <row r="1324" spans="2:65" s="15" customFormat="1">
      <c r="B1324" s="171"/>
      <c r="D1324" s="151" t="s">
        <v>201</v>
      </c>
      <c r="E1324" s="172" t="s">
        <v>19</v>
      </c>
      <c r="F1324" s="173" t="s">
        <v>207</v>
      </c>
      <c r="H1324" s="174">
        <v>11.875999999999999</v>
      </c>
      <c r="I1324" s="175"/>
      <c r="L1324" s="171"/>
      <c r="M1324" s="176"/>
      <c r="T1324" s="177"/>
      <c r="AT1324" s="172" t="s">
        <v>201</v>
      </c>
      <c r="AU1324" s="172" t="s">
        <v>87</v>
      </c>
      <c r="AV1324" s="15" t="s">
        <v>193</v>
      </c>
      <c r="AW1324" s="15" t="s">
        <v>33</v>
      </c>
      <c r="AX1324" s="15" t="s">
        <v>81</v>
      </c>
      <c r="AY1324" s="172" t="s">
        <v>187</v>
      </c>
    </row>
    <row r="1325" spans="2:65" s="13" customFormat="1">
      <c r="B1325" s="157"/>
      <c r="D1325" s="151" t="s">
        <v>201</v>
      </c>
      <c r="F1325" s="159" t="s">
        <v>2157</v>
      </c>
      <c r="H1325" s="160">
        <v>12.47</v>
      </c>
      <c r="I1325" s="161"/>
      <c r="L1325" s="157"/>
      <c r="M1325" s="162"/>
      <c r="T1325" s="163"/>
      <c r="AT1325" s="158" t="s">
        <v>201</v>
      </c>
      <c r="AU1325" s="158" t="s">
        <v>87</v>
      </c>
      <c r="AV1325" s="13" t="s">
        <v>87</v>
      </c>
      <c r="AW1325" s="13" t="s">
        <v>4</v>
      </c>
      <c r="AX1325" s="13" t="s">
        <v>81</v>
      </c>
      <c r="AY1325" s="158" t="s">
        <v>187</v>
      </c>
    </row>
    <row r="1326" spans="2:65" s="1" customFormat="1" ht="37.950000000000003" customHeight="1">
      <c r="B1326" s="33"/>
      <c r="C1326" s="133" t="s">
        <v>2158</v>
      </c>
      <c r="D1326" s="133" t="s">
        <v>189</v>
      </c>
      <c r="E1326" s="134" t="s">
        <v>2159</v>
      </c>
      <c r="F1326" s="135" t="s">
        <v>2160</v>
      </c>
      <c r="G1326" s="136" t="s">
        <v>138</v>
      </c>
      <c r="H1326" s="137">
        <v>51.256</v>
      </c>
      <c r="I1326" s="138"/>
      <c r="J1326" s="139">
        <f>ROUND(I1326*H1326,2)</f>
        <v>0</v>
      </c>
      <c r="K1326" s="135" t="s">
        <v>197</v>
      </c>
      <c r="L1326" s="33"/>
      <c r="M1326" s="140" t="s">
        <v>19</v>
      </c>
      <c r="N1326" s="141" t="s">
        <v>46</v>
      </c>
      <c r="P1326" s="142">
        <f>O1326*H1326</f>
        <v>0</v>
      </c>
      <c r="Q1326" s="142">
        <v>0</v>
      </c>
      <c r="R1326" s="142">
        <f>Q1326*H1326</f>
        <v>0</v>
      </c>
      <c r="S1326" s="142">
        <v>0</v>
      </c>
      <c r="T1326" s="143">
        <f>S1326*H1326</f>
        <v>0</v>
      </c>
      <c r="AR1326" s="144" t="s">
        <v>320</v>
      </c>
      <c r="AT1326" s="144" t="s">
        <v>189</v>
      </c>
      <c r="AU1326" s="144" t="s">
        <v>87</v>
      </c>
      <c r="AY1326" s="18" t="s">
        <v>187</v>
      </c>
      <c r="BE1326" s="145">
        <f>IF(N1326="základní",J1326,0)</f>
        <v>0</v>
      </c>
      <c r="BF1326" s="145">
        <f>IF(N1326="snížená",J1326,0)</f>
        <v>0</v>
      </c>
      <c r="BG1326" s="145">
        <f>IF(N1326="zákl. přenesená",J1326,0)</f>
        <v>0</v>
      </c>
      <c r="BH1326" s="145">
        <f>IF(N1326="sníž. přenesená",J1326,0)</f>
        <v>0</v>
      </c>
      <c r="BI1326" s="145">
        <f>IF(N1326="nulová",J1326,0)</f>
        <v>0</v>
      </c>
      <c r="BJ1326" s="18" t="s">
        <v>87</v>
      </c>
      <c r="BK1326" s="145">
        <f>ROUND(I1326*H1326,2)</f>
        <v>0</v>
      </c>
      <c r="BL1326" s="18" t="s">
        <v>320</v>
      </c>
      <c r="BM1326" s="144" t="s">
        <v>2161</v>
      </c>
    </row>
    <row r="1327" spans="2:65" s="1" customFormat="1">
      <c r="B1327" s="33"/>
      <c r="D1327" s="146" t="s">
        <v>199</v>
      </c>
      <c r="F1327" s="147" t="s">
        <v>2162</v>
      </c>
      <c r="I1327" s="148"/>
      <c r="L1327" s="33"/>
      <c r="M1327" s="149"/>
      <c r="T1327" s="52"/>
      <c r="AT1327" s="18" t="s">
        <v>199</v>
      </c>
      <c r="AU1327" s="18" t="s">
        <v>87</v>
      </c>
    </row>
    <row r="1328" spans="2:65" s="12" customFormat="1">
      <c r="B1328" s="150"/>
      <c r="D1328" s="151" t="s">
        <v>201</v>
      </c>
      <c r="E1328" s="152" t="s">
        <v>19</v>
      </c>
      <c r="F1328" s="153" t="s">
        <v>1247</v>
      </c>
      <c r="H1328" s="152" t="s">
        <v>19</v>
      </c>
      <c r="I1328" s="154"/>
      <c r="L1328" s="150"/>
      <c r="M1328" s="155"/>
      <c r="T1328" s="156"/>
      <c r="AT1328" s="152" t="s">
        <v>201</v>
      </c>
      <c r="AU1328" s="152" t="s">
        <v>87</v>
      </c>
      <c r="AV1328" s="12" t="s">
        <v>81</v>
      </c>
      <c r="AW1328" s="12" t="s">
        <v>33</v>
      </c>
      <c r="AX1328" s="12" t="s">
        <v>74</v>
      </c>
      <c r="AY1328" s="152" t="s">
        <v>187</v>
      </c>
    </row>
    <row r="1329" spans="2:65" s="12" customFormat="1">
      <c r="B1329" s="150"/>
      <c r="D1329" s="151" t="s">
        <v>201</v>
      </c>
      <c r="E1329" s="152" t="s">
        <v>19</v>
      </c>
      <c r="F1329" s="153" t="s">
        <v>1530</v>
      </c>
      <c r="H1329" s="152" t="s">
        <v>19</v>
      </c>
      <c r="I1329" s="154"/>
      <c r="L1329" s="150"/>
      <c r="M1329" s="155"/>
      <c r="T1329" s="156"/>
      <c r="AT1329" s="152" t="s">
        <v>201</v>
      </c>
      <c r="AU1329" s="152" t="s">
        <v>87</v>
      </c>
      <c r="AV1329" s="12" t="s">
        <v>81</v>
      </c>
      <c r="AW1329" s="12" t="s">
        <v>33</v>
      </c>
      <c r="AX1329" s="12" t="s">
        <v>74</v>
      </c>
      <c r="AY1329" s="152" t="s">
        <v>187</v>
      </c>
    </row>
    <row r="1330" spans="2:65" s="12" customFormat="1">
      <c r="B1330" s="150"/>
      <c r="D1330" s="151" t="s">
        <v>201</v>
      </c>
      <c r="E1330" s="152" t="s">
        <v>19</v>
      </c>
      <c r="F1330" s="153" t="s">
        <v>1727</v>
      </c>
      <c r="H1330" s="152" t="s">
        <v>19</v>
      </c>
      <c r="I1330" s="154"/>
      <c r="L1330" s="150"/>
      <c r="M1330" s="155"/>
      <c r="T1330" s="156"/>
      <c r="AT1330" s="152" t="s">
        <v>201</v>
      </c>
      <c r="AU1330" s="152" t="s">
        <v>87</v>
      </c>
      <c r="AV1330" s="12" t="s">
        <v>81</v>
      </c>
      <c r="AW1330" s="12" t="s">
        <v>33</v>
      </c>
      <c r="AX1330" s="12" t="s">
        <v>74</v>
      </c>
      <c r="AY1330" s="152" t="s">
        <v>187</v>
      </c>
    </row>
    <row r="1331" spans="2:65" s="13" customFormat="1">
      <c r="B1331" s="157"/>
      <c r="D1331" s="151" t="s">
        <v>201</v>
      </c>
      <c r="E1331" s="158" t="s">
        <v>19</v>
      </c>
      <c r="F1331" s="159" t="s">
        <v>956</v>
      </c>
      <c r="H1331" s="160">
        <v>51.256</v>
      </c>
      <c r="I1331" s="161"/>
      <c r="L1331" s="157"/>
      <c r="M1331" s="162"/>
      <c r="T1331" s="163"/>
      <c r="AT1331" s="158" t="s">
        <v>201</v>
      </c>
      <c r="AU1331" s="158" t="s">
        <v>87</v>
      </c>
      <c r="AV1331" s="13" t="s">
        <v>87</v>
      </c>
      <c r="AW1331" s="13" t="s">
        <v>33</v>
      </c>
      <c r="AX1331" s="13" t="s">
        <v>74</v>
      </c>
      <c r="AY1331" s="158" t="s">
        <v>187</v>
      </c>
    </row>
    <row r="1332" spans="2:65" s="15" customFormat="1">
      <c r="B1332" s="171"/>
      <c r="D1332" s="151" t="s">
        <v>201</v>
      </c>
      <c r="E1332" s="172" t="s">
        <v>19</v>
      </c>
      <c r="F1332" s="173" t="s">
        <v>207</v>
      </c>
      <c r="H1332" s="174">
        <v>51.256</v>
      </c>
      <c r="I1332" s="175"/>
      <c r="L1332" s="171"/>
      <c r="M1332" s="176"/>
      <c r="T1332" s="177"/>
      <c r="AT1332" s="172" t="s">
        <v>201</v>
      </c>
      <c r="AU1332" s="172" t="s">
        <v>87</v>
      </c>
      <c r="AV1332" s="15" t="s">
        <v>193</v>
      </c>
      <c r="AW1332" s="15" t="s">
        <v>33</v>
      </c>
      <c r="AX1332" s="15" t="s">
        <v>81</v>
      </c>
      <c r="AY1332" s="172" t="s">
        <v>187</v>
      </c>
    </row>
    <row r="1333" spans="2:65" s="1" customFormat="1" ht="24.15" customHeight="1">
      <c r="B1333" s="33"/>
      <c r="C1333" s="178" t="s">
        <v>2163</v>
      </c>
      <c r="D1333" s="178" t="s">
        <v>238</v>
      </c>
      <c r="E1333" s="179" t="s">
        <v>2164</v>
      </c>
      <c r="F1333" s="180" t="s">
        <v>2165</v>
      </c>
      <c r="G1333" s="181" t="s">
        <v>138</v>
      </c>
      <c r="H1333" s="182">
        <v>107.63800000000001</v>
      </c>
      <c r="I1333" s="183"/>
      <c r="J1333" s="184">
        <f>ROUND(I1333*H1333,2)</f>
        <v>0</v>
      </c>
      <c r="K1333" s="180" t="s">
        <v>197</v>
      </c>
      <c r="L1333" s="185"/>
      <c r="M1333" s="186" t="s">
        <v>19</v>
      </c>
      <c r="N1333" s="187" t="s">
        <v>46</v>
      </c>
      <c r="P1333" s="142">
        <f>O1333*H1333</f>
        <v>0</v>
      </c>
      <c r="Q1333" s="142">
        <v>2.8999999999999998E-3</v>
      </c>
      <c r="R1333" s="142">
        <f>Q1333*H1333</f>
        <v>0.31215019999999999</v>
      </c>
      <c r="S1333" s="142">
        <v>0</v>
      </c>
      <c r="T1333" s="143">
        <f>S1333*H1333</f>
        <v>0</v>
      </c>
      <c r="AR1333" s="144" t="s">
        <v>425</v>
      </c>
      <c r="AT1333" s="144" t="s">
        <v>238</v>
      </c>
      <c r="AU1333" s="144" t="s">
        <v>87</v>
      </c>
      <c r="AY1333" s="18" t="s">
        <v>187</v>
      </c>
      <c r="BE1333" s="145">
        <f>IF(N1333="základní",J1333,0)</f>
        <v>0</v>
      </c>
      <c r="BF1333" s="145">
        <f>IF(N1333="snížená",J1333,0)</f>
        <v>0</v>
      </c>
      <c r="BG1333" s="145">
        <f>IF(N1333="zákl. přenesená",J1333,0)</f>
        <v>0</v>
      </c>
      <c r="BH1333" s="145">
        <f>IF(N1333="sníž. přenesená",J1333,0)</f>
        <v>0</v>
      </c>
      <c r="BI1333" s="145">
        <f>IF(N1333="nulová",J1333,0)</f>
        <v>0</v>
      </c>
      <c r="BJ1333" s="18" t="s">
        <v>87</v>
      </c>
      <c r="BK1333" s="145">
        <f>ROUND(I1333*H1333,2)</f>
        <v>0</v>
      </c>
      <c r="BL1333" s="18" t="s">
        <v>320</v>
      </c>
      <c r="BM1333" s="144" t="s">
        <v>2166</v>
      </c>
    </row>
    <row r="1334" spans="2:65" s="13" customFormat="1">
      <c r="B1334" s="157"/>
      <c r="D1334" s="151" t="s">
        <v>201</v>
      </c>
      <c r="F1334" s="159" t="s">
        <v>2167</v>
      </c>
      <c r="H1334" s="160">
        <v>107.63800000000001</v>
      </c>
      <c r="I1334" s="161"/>
      <c r="L1334" s="157"/>
      <c r="M1334" s="162"/>
      <c r="T1334" s="163"/>
      <c r="AT1334" s="158" t="s">
        <v>201</v>
      </c>
      <c r="AU1334" s="158" t="s">
        <v>87</v>
      </c>
      <c r="AV1334" s="13" t="s">
        <v>87</v>
      </c>
      <c r="AW1334" s="13" t="s">
        <v>4</v>
      </c>
      <c r="AX1334" s="13" t="s">
        <v>81</v>
      </c>
      <c r="AY1334" s="158" t="s">
        <v>187</v>
      </c>
    </row>
    <row r="1335" spans="2:65" s="1" customFormat="1" ht="37.950000000000003" customHeight="1">
      <c r="B1335" s="33"/>
      <c r="C1335" s="133" t="s">
        <v>2168</v>
      </c>
      <c r="D1335" s="133" t="s">
        <v>189</v>
      </c>
      <c r="E1335" s="134" t="s">
        <v>2169</v>
      </c>
      <c r="F1335" s="135" t="s">
        <v>2170</v>
      </c>
      <c r="G1335" s="136" t="s">
        <v>138</v>
      </c>
      <c r="H1335" s="137">
        <v>51.256</v>
      </c>
      <c r="I1335" s="138"/>
      <c r="J1335" s="139">
        <f>ROUND(I1335*H1335,2)</f>
        <v>0</v>
      </c>
      <c r="K1335" s="135" t="s">
        <v>197</v>
      </c>
      <c r="L1335" s="33"/>
      <c r="M1335" s="140" t="s">
        <v>19</v>
      </c>
      <c r="N1335" s="141" t="s">
        <v>46</v>
      </c>
      <c r="P1335" s="142">
        <f>O1335*H1335</f>
        <v>0</v>
      </c>
      <c r="Q1335" s="142">
        <v>1.2349999999999999E-4</v>
      </c>
      <c r="R1335" s="142">
        <f>Q1335*H1335</f>
        <v>6.3301159999999993E-3</v>
      </c>
      <c r="S1335" s="142">
        <v>0</v>
      </c>
      <c r="T1335" s="143">
        <f>S1335*H1335</f>
        <v>0</v>
      </c>
      <c r="AR1335" s="144" t="s">
        <v>320</v>
      </c>
      <c r="AT1335" s="144" t="s">
        <v>189</v>
      </c>
      <c r="AU1335" s="144" t="s">
        <v>87</v>
      </c>
      <c r="AY1335" s="18" t="s">
        <v>187</v>
      </c>
      <c r="BE1335" s="145">
        <f>IF(N1335="základní",J1335,0)</f>
        <v>0</v>
      </c>
      <c r="BF1335" s="145">
        <f>IF(N1335="snížená",J1335,0)</f>
        <v>0</v>
      </c>
      <c r="BG1335" s="145">
        <f>IF(N1335="zákl. přenesená",J1335,0)</f>
        <v>0</v>
      </c>
      <c r="BH1335" s="145">
        <f>IF(N1335="sníž. přenesená",J1335,0)</f>
        <v>0</v>
      </c>
      <c r="BI1335" s="145">
        <f>IF(N1335="nulová",J1335,0)</f>
        <v>0</v>
      </c>
      <c r="BJ1335" s="18" t="s">
        <v>87</v>
      </c>
      <c r="BK1335" s="145">
        <f>ROUND(I1335*H1335,2)</f>
        <v>0</v>
      </c>
      <c r="BL1335" s="18" t="s">
        <v>320</v>
      </c>
      <c r="BM1335" s="144" t="s">
        <v>2171</v>
      </c>
    </row>
    <row r="1336" spans="2:65" s="1" customFormat="1">
      <c r="B1336" s="33"/>
      <c r="D1336" s="146" t="s">
        <v>199</v>
      </c>
      <c r="F1336" s="147" t="s">
        <v>2172</v>
      </c>
      <c r="I1336" s="148"/>
      <c r="L1336" s="33"/>
      <c r="M1336" s="149"/>
      <c r="T1336" s="52"/>
      <c r="AT1336" s="18" t="s">
        <v>199</v>
      </c>
      <c r="AU1336" s="18" t="s">
        <v>87</v>
      </c>
    </row>
    <row r="1337" spans="2:65" s="12" customFormat="1">
      <c r="B1337" s="150"/>
      <c r="D1337" s="151" t="s">
        <v>201</v>
      </c>
      <c r="E1337" s="152" t="s">
        <v>19</v>
      </c>
      <c r="F1337" s="153" t="s">
        <v>1247</v>
      </c>
      <c r="H1337" s="152" t="s">
        <v>19</v>
      </c>
      <c r="I1337" s="154"/>
      <c r="L1337" s="150"/>
      <c r="M1337" s="155"/>
      <c r="T1337" s="156"/>
      <c r="AT1337" s="152" t="s">
        <v>201</v>
      </c>
      <c r="AU1337" s="152" t="s">
        <v>87</v>
      </c>
      <c r="AV1337" s="12" t="s">
        <v>81</v>
      </c>
      <c r="AW1337" s="12" t="s">
        <v>33</v>
      </c>
      <c r="AX1337" s="12" t="s">
        <v>74</v>
      </c>
      <c r="AY1337" s="152" t="s">
        <v>187</v>
      </c>
    </row>
    <row r="1338" spans="2:65" s="12" customFormat="1">
      <c r="B1338" s="150"/>
      <c r="D1338" s="151" t="s">
        <v>201</v>
      </c>
      <c r="E1338" s="152" t="s">
        <v>19</v>
      </c>
      <c r="F1338" s="153" t="s">
        <v>1530</v>
      </c>
      <c r="H1338" s="152" t="s">
        <v>19</v>
      </c>
      <c r="I1338" s="154"/>
      <c r="L1338" s="150"/>
      <c r="M1338" s="155"/>
      <c r="T1338" s="156"/>
      <c r="AT1338" s="152" t="s">
        <v>201</v>
      </c>
      <c r="AU1338" s="152" t="s">
        <v>87</v>
      </c>
      <c r="AV1338" s="12" t="s">
        <v>81</v>
      </c>
      <c r="AW1338" s="12" t="s">
        <v>33</v>
      </c>
      <c r="AX1338" s="12" t="s">
        <v>74</v>
      </c>
      <c r="AY1338" s="152" t="s">
        <v>187</v>
      </c>
    </row>
    <row r="1339" spans="2:65" s="12" customFormat="1">
      <c r="B1339" s="150"/>
      <c r="D1339" s="151" t="s">
        <v>201</v>
      </c>
      <c r="E1339" s="152" t="s">
        <v>19</v>
      </c>
      <c r="F1339" s="153" t="s">
        <v>1727</v>
      </c>
      <c r="H1339" s="152" t="s">
        <v>19</v>
      </c>
      <c r="I1339" s="154"/>
      <c r="L1339" s="150"/>
      <c r="M1339" s="155"/>
      <c r="T1339" s="156"/>
      <c r="AT1339" s="152" t="s">
        <v>201</v>
      </c>
      <c r="AU1339" s="152" t="s">
        <v>87</v>
      </c>
      <c r="AV1339" s="12" t="s">
        <v>81</v>
      </c>
      <c r="AW1339" s="12" t="s">
        <v>33</v>
      </c>
      <c r="AX1339" s="12" t="s">
        <v>74</v>
      </c>
      <c r="AY1339" s="152" t="s">
        <v>187</v>
      </c>
    </row>
    <row r="1340" spans="2:65" s="13" customFormat="1">
      <c r="B1340" s="157"/>
      <c r="D1340" s="151" t="s">
        <v>201</v>
      </c>
      <c r="E1340" s="158" t="s">
        <v>19</v>
      </c>
      <c r="F1340" s="159" t="s">
        <v>956</v>
      </c>
      <c r="H1340" s="160">
        <v>51.256</v>
      </c>
      <c r="I1340" s="161"/>
      <c r="L1340" s="157"/>
      <c r="M1340" s="162"/>
      <c r="T1340" s="163"/>
      <c r="AT1340" s="158" t="s">
        <v>201</v>
      </c>
      <c r="AU1340" s="158" t="s">
        <v>87</v>
      </c>
      <c r="AV1340" s="13" t="s">
        <v>87</v>
      </c>
      <c r="AW1340" s="13" t="s">
        <v>33</v>
      </c>
      <c r="AX1340" s="13" t="s">
        <v>74</v>
      </c>
      <c r="AY1340" s="158" t="s">
        <v>187</v>
      </c>
    </row>
    <row r="1341" spans="2:65" s="15" customFormat="1">
      <c r="B1341" s="171"/>
      <c r="D1341" s="151" t="s">
        <v>201</v>
      </c>
      <c r="E1341" s="172" t="s">
        <v>19</v>
      </c>
      <c r="F1341" s="173" t="s">
        <v>207</v>
      </c>
      <c r="H1341" s="174">
        <v>51.256</v>
      </c>
      <c r="I1341" s="175"/>
      <c r="L1341" s="171"/>
      <c r="M1341" s="176"/>
      <c r="T1341" s="177"/>
      <c r="AT1341" s="172" t="s">
        <v>201</v>
      </c>
      <c r="AU1341" s="172" t="s">
        <v>87</v>
      </c>
      <c r="AV1341" s="15" t="s">
        <v>193</v>
      </c>
      <c r="AW1341" s="15" t="s">
        <v>33</v>
      </c>
      <c r="AX1341" s="15" t="s">
        <v>81</v>
      </c>
      <c r="AY1341" s="172" t="s">
        <v>187</v>
      </c>
    </row>
    <row r="1342" spans="2:65" s="1" customFormat="1" ht="16.5" customHeight="1">
      <c r="B1342" s="33"/>
      <c r="C1342" s="178" t="s">
        <v>2173</v>
      </c>
      <c r="D1342" s="178" t="s">
        <v>238</v>
      </c>
      <c r="E1342" s="179" t="s">
        <v>2174</v>
      </c>
      <c r="F1342" s="180" t="s">
        <v>2175</v>
      </c>
      <c r="G1342" s="181" t="s">
        <v>142</v>
      </c>
      <c r="H1342" s="182">
        <v>1.2809999999999999</v>
      </c>
      <c r="I1342" s="183"/>
      <c r="J1342" s="184">
        <f>ROUND(I1342*H1342,2)</f>
        <v>0</v>
      </c>
      <c r="K1342" s="180" t="s">
        <v>197</v>
      </c>
      <c r="L1342" s="185"/>
      <c r="M1342" s="186" t="s">
        <v>19</v>
      </c>
      <c r="N1342" s="187" t="s">
        <v>46</v>
      </c>
      <c r="P1342" s="142">
        <f>O1342*H1342</f>
        <v>0</v>
      </c>
      <c r="Q1342" s="142">
        <v>2.5000000000000001E-2</v>
      </c>
      <c r="R1342" s="142">
        <f>Q1342*H1342</f>
        <v>3.2024999999999998E-2</v>
      </c>
      <c r="S1342" s="142">
        <v>0</v>
      </c>
      <c r="T1342" s="143">
        <f>S1342*H1342</f>
        <v>0</v>
      </c>
      <c r="AR1342" s="144" t="s">
        <v>425</v>
      </c>
      <c r="AT1342" s="144" t="s">
        <v>238</v>
      </c>
      <c r="AU1342" s="144" t="s">
        <v>87</v>
      </c>
      <c r="AY1342" s="18" t="s">
        <v>187</v>
      </c>
      <c r="BE1342" s="145">
        <f>IF(N1342="základní",J1342,0)</f>
        <v>0</v>
      </c>
      <c r="BF1342" s="145">
        <f>IF(N1342="snížená",J1342,0)</f>
        <v>0</v>
      </c>
      <c r="BG1342" s="145">
        <f>IF(N1342="zákl. přenesená",J1342,0)</f>
        <v>0</v>
      </c>
      <c r="BH1342" s="145">
        <f>IF(N1342="sníž. přenesená",J1342,0)</f>
        <v>0</v>
      </c>
      <c r="BI1342" s="145">
        <f>IF(N1342="nulová",J1342,0)</f>
        <v>0</v>
      </c>
      <c r="BJ1342" s="18" t="s">
        <v>87</v>
      </c>
      <c r="BK1342" s="145">
        <f>ROUND(I1342*H1342,2)</f>
        <v>0</v>
      </c>
      <c r="BL1342" s="18" t="s">
        <v>320</v>
      </c>
      <c r="BM1342" s="144" t="s">
        <v>2176</v>
      </c>
    </row>
    <row r="1343" spans="2:65" s="12" customFormat="1">
      <c r="B1343" s="150"/>
      <c r="D1343" s="151" t="s">
        <v>201</v>
      </c>
      <c r="E1343" s="152" t="s">
        <v>19</v>
      </c>
      <c r="F1343" s="153" t="s">
        <v>1727</v>
      </c>
      <c r="H1343" s="152" t="s">
        <v>19</v>
      </c>
      <c r="I1343" s="154"/>
      <c r="L1343" s="150"/>
      <c r="M1343" s="155"/>
      <c r="T1343" s="156"/>
      <c r="AT1343" s="152" t="s">
        <v>201</v>
      </c>
      <c r="AU1343" s="152" t="s">
        <v>87</v>
      </c>
      <c r="AV1343" s="12" t="s">
        <v>81</v>
      </c>
      <c r="AW1343" s="12" t="s">
        <v>33</v>
      </c>
      <c r="AX1343" s="12" t="s">
        <v>74</v>
      </c>
      <c r="AY1343" s="152" t="s">
        <v>187</v>
      </c>
    </row>
    <row r="1344" spans="2:65" s="13" customFormat="1">
      <c r="B1344" s="157"/>
      <c r="D1344" s="151" t="s">
        <v>201</v>
      </c>
      <c r="E1344" s="158" t="s">
        <v>19</v>
      </c>
      <c r="F1344" s="159" t="s">
        <v>2177</v>
      </c>
      <c r="H1344" s="160">
        <v>1.2809999999999999</v>
      </c>
      <c r="I1344" s="161"/>
      <c r="L1344" s="157"/>
      <c r="M1344" s="162"/>
      <c r="T1344" s="163"/>
      <c r="AT1344" s="158" t="s">
        <v>201</v>
      </c>
      <c r="AU1344" s="158" t="s">
        <v>87</v>
      </c>
      <c r="AV1344" s="13" t="s">
        <v>87</v>
      </c>
      <c r="AW1344" s="13" t="s">
        <v>33</v>
      </c>
      <c r="AX1344" s="13" t="s">
        <v>74</v>
      </c>
      <c r="AY1344" s="158" t="s">
        <v>187</v>
      </c>
    </row>
    <row r="1345" spans="2:65" s="15" customFormat="1">
      <c r="B1345" s="171"/>
      <c r="D1345" s="151" t="s">
        <v>201</v>
      </c>
      <c r="E1345" s="172" t="s">
        <v>19</v>
      </c>
      <c r="F1345" s="173" t="s">
        <v>207</v>
      </c>
      <c r="H1345" s="174">
        <v>1.2809999999999999</v>
      </c>
      <c r="I1345" s="175"/>
      <c r="L1345" s="171"/>
      <c r="M1345" s="176"/>
      <c r="T1345" s="177"/>
      <c r="AT1345" s="172" t="s">
        <v>201</v>
      </c>
      <c r="AU1345" s="172" t="s">
        <v>87</v>
      </c>
      <c r="AV1345" s="15" t="s">
        <v>193</v>
      </c>
      <c r="AW1345" s="15" t="s">
        <v>33</v>
      </c>
      <c r="AX1345" s="15" t="s">
        <v>81</v>
      </c>
      <c r="AY1345" s="172" t="s">
        <v>187</v>
      </c>
    </row>
    <row r="1346" spans="2:65" s="1" customFormat="1" ht="37.950000000000003" customHeight="1">
      <c r="B1346" s="33"/>
      <c r="C1346" s="133" t="s">
        <v>2178</v>
      </c>
      <c r="D1346" s="133" t="s">
        <v>189</v>
      </c>
      <c r="E1346" s="134" t="s">
        <v>2179</v>
      </c>
      <c r="F1346" s="135" t="s">
        <v>2180</v>
      </c>
      <c r="G1346" s="136" t="s">
        <v>138</v>
      </c>
      <c r="H1346" s="137">
        <v>441.63</v>
      </c>
      <c r="I1346" s="138"/>
      <c r="J1346" s="139">
        <f>ROUND(I1346*H1346,2)</f>
        <v>0</v>
      </c>
      <c r="K1346" s="135" t="s">
        <v>197</v>
      </c>
      <c r="L1346" s="33"/>
      <c r="M1346" s="140" t="s">
        <v>19</v>
      </c>
      <c r="N1346" s="141" t="s">
        <v>46</v>
      </c>
      <c r="P1346" s="142">
        <f>O1346*H1346</f>
        <v>0</v>
      </c>
      <c r="Q1346" s="142">
        <v>0</v>
      </c>
      <c r="R1346" s="142">
        <f>Q1346*H1346</f>
        <v>0</v>
      </c>
      <c r="S1346" s="142">
        <v>0</v>
      </c>
      <c r="T1346" s="143">
        <f>S1346*H1346</f>
        <v>0</v>
      </c>
      <c r="AR1346" s="144" t="s">
        <v>320</v>
      </c>
      <c r="AT1346" s="144" t="s">
        <v>189</v>
      </c>
      <c r="AU1346" s="144" t="s">
        <v>87</v>
      </c>
      <c r="AY1346" s="18" t="s">
        <v>187</v>
      </c>
      <c r="BE1346" s="145">
        <f>IF(N1346="základní",J1346,0)</f>
        <v>0</v>
      </c>
      <c r="BF1346" s="145">
        <f>IF(N1346="snížená",J1346,0)</f>
        <v>0</v>
      </c>
      <c r="BG1346" s="145">
        <f>IF(N1346="zákl. přenesená",J1346,0)</f>
        <v>0</v>
      </c>
      <c r="BH1346" s="145">
        <f>IF(N1346="sníž. přenesená",J1346,0)</f>
        <v>0</v>
      </c>
      <c r="BI1346" s="145">
        <f>IF(N1346="nulová",J1346,0)</f>
        <v>0</v>
      </c>
      <c r="BJ1346" s="18" t="s">
        <v>87</v>
      </c>
      <c r="BK1346" s="145">
        <f>ROUND(I1346*H1346,2)</f>
        <v>0</v>
      </c>
      <c r="BL1346" s="18" t="s">
        <v>320</v>
      </c>
      <c r="BM1346" s="144" t="s">
        <v>2181</v>
      </c>
    </row>
    <row r="1347" spans="2:65" s="1" customFormat="1">
      <c r="B1347" s="33"/>
      <c r="D1347" s="146" t="s">
        <v>199</v>
      </c>
      <c r="F1347" s="147" t="s">
        <v>2182</v>
      </c>
      <c r="I1347" s="148"/>
      <c r="L1347" s="33"/>
      <c r="M1347" s="149"/>
      <c r="T1347" s="52"/>
      <c r="AT1347" s="18" t="s">
        <v>199</v>
      </c>
      <c r="AU1347" s="18" t="s">
        <v>87</v>
      </c>
    </row>
    <row r="1348" spans="2:65" s="12" customFormat="1">
      <c r="B1348" s="150"/>
      <c r="D1348" s="151" t="s">
        <v>201</v>
      </c>
      <c r="E1348" s="152" t="s">
        <v>19</v>
      </c>
      <c r="F1348" s="153" t="s">
        <v>1247</v>
      </c>
      <c r="H1348" s="152" t="s">
        <v>19</v>
      </c>
      <c r="I1348" s="154"/>
      <c r="L1348" s="150"/>
      <c r="M1348" s="155"/>
      <c r="T1348" s="156"/>
      <c r="AT1348" s="152" t="s">
        <v>201</v>
      </c>
      <c r="AU1348" s="152" t="s">
        <v>87</v>
      </c>
      <c r="AV1348" s="12" t="s">
        <v>81</v>
      </c>
      <c r="AW1348" s="12" t="s">
        <v>33</v>
      </c>
      <c r="AX1348" s="12" t="s">
        <v>74</v>
      </c>
      <c r="AY1348" s="152" t="s">
        <v>187</v>
      </c>
    </row>
    <row r="1349" spans="2:65" s="12" customFormat="1">
      <c r="B1349" s="150"/>
      <c r="D1349" s="151" t="s">
        <v>201</v>
      </c>
      <c r="E1349" s="152" t="s">
        <v>19</v>
      </c>
      <c r="F1349" s="153" t="s">
        <v>2076</v>
      </c>
      <c r="H1349" s="152" t="s">
        <v>19</v>
      </c>
      <c r="I1349" s="154"/>
      <c r="L1349" s="150"/>
      <c r="M1349" s="155"/>
      <c r="T1349" s="156"/>
      <c r="AT1349" s="152" t="s">
        <v>201</v>
      </c>
      <c r="AU1349" s="152" t="s">
        <v>87</v>
      </c>
      <c r="AV1349" s="12" t="s">
        <v>81</v>
      </c>
      <c r="AW1349" s="12" t="s">
        <v>33</v>
      </c>
      <c r="AX1349" s="12" t="s">
        <v>74</v>
      </c>
      <c r="AY1349" s="152" t="s">
        <v>187</v>
      </c>
    </row>
    <row r="1350" spans="2:65" s="13" customFormat="1">
      <c r="B1350" s="157"/>
      <c r="D1350" s="151" t="s">
        <v>201</v>
      </c>
      <c r="E1350" s="158" t="s">
        <v>19</v>
      </c>
      <c r="F1350" s="159" t="s">
        <v>2183</v>
      </c>
      <c r="H1350" s="160">
        <v>231.315</v>
      </c>
      <c r="I1350" s="161"/>
      <c r="L1350" s="157"/>
      <c r="M1350" s="162"/>
      <c r="T1350" s="163"/>
      <c r="AT1350" s="158" t="s">
        <v>201</v>
      </c>
      <c r="AU1350" s="158" t="s">
        <v>87</v>
      </c>
      <c r="AV1350" s="13" t="s">
        <v>87</v>
      </c>
      <c r="AW1350" s="13" t="s">
        <v>33</v>
      </c>
      <c r="AX1350" s="13" t="s">
        <v>74</v>
      </c>
      <c r="AY1350" s="158" t="s">
        <v>187</v>
      </c>
    </row>
    <row r="1351" spans="2:65" s="13" customFormat="1">
      <c r="B1351" s="157"/>
      <c r="D1351" s="151" t="s">
        <v>201</v>
      </c>
      <c r="E1351" s="158" t="s">
        <v>19</v>
      </c>
      <c r="F1351" s="159" t="s">
        <v>2184</v>
      </c>
      <c r="H1351" s="160">
        <v>-10.5</v>
      </c>
      <c r="I1351" s="161"/>
      <c r="L1351" s="157"/>
      <c r="M1351" s="162"/>
      <c r="T1351" s="163"/>
      <c r="AT1351" s="158" t="s">
        <v>201</v>
      </c>
      <c r="AU1351" s="158" t="s">
        <v>87</v>
      </c>
      <c r="AV1351" s="13" t="s">
        <v>87</v>
      </c>
      <c r="AW1351" s="13" t="s">
        <v>33</v>
      </c>
      <c r="AX1351" s="13" t="s">
        <v>74</v>
      </c>
      <c r="AY1351" s="158" t="s">
        <v>187</v>
      </c>
    </row>
    <row r="1352" spans="2:65" s="15" customFormat="1">
      <c r="B1352" s="171"/>
      <c r="D1352" s="151" t="s">
        <v>201</v>
      </c>
      <c r="E1352" s="172" t="s">
        <v>19</v>
      </c>
      <c r="F1352" s="173" t="s">
        <v>207</v>
      </c>
      <c r="H1352" s="174">
        <v>220.815</v>
      </c>
      <c r="I1352" s="175"/>
      <c r="L1352" s="171"/>
      <c r="M1352" s="176"/>
      <c r="T1352" s="177"/>
      <c r="AT1352" s="172" t="s">
        <v>201</v>
      </c>
      <c r="AU1352" s="172" t="s">
        <v>87</v>
      </c>
      <c r="AV1352" s="15" t="s">
        <v>193</v>
      </c>
      <c r="AW1352" s="15" t="s">
        <v>33</v>
      </c>
      <c r="AX1352" s="15" t="s">
        <v>81</v>
      </c>
      <c r="AY1352" s="172" t="s">
        <v>187</v>
      </c>
    </row>
    <row r="1353" spans="2:65" s="13" customFormat="1">
      <c r="B1353" s="157"/>
      <c r="D1353" s="151" t="s">
        <v>201</v>
      </c>
      <c r="F1353" s="159" t="s">
        <v>2185</v>
      </c>
      <c r="H1353" s="160">
        <v>441.63</v>
      </c>
      <c r="I1353" s="161"/>
      <c r="L1353" s="157"/>
      <c r="M1353" s="162"/>
      <c r="T1353" s="163"/>
      <c r="AT1353" s="158" t="s">
        <v>201</v>
      </c>
      <c r="AU1353" s="158" t="s">
        <v>87</v>
      </c>
      <c r="AV1353" s="13" t="s">
        <v>87</v>
      </c>
      <c r="AW1353" s="13" t="s">
        <v>4</v>
      </c>
      <c r="AX1353" s="13" t="s">
        <v>81</v>
      </c>
      <c r="AY1353" s="158" t="s">
        <v>187</v>
      </c>
    </row>
    <row r="1354" spans="2:65" s="1" customFormat="1" ht="24.15" customHeight="1">
      <c r="B1354" s="33"/>
      <c r="C1354" s="178" t="s">
        <v>2186</v>
      </c>
      <c r="D1354" s="178" t="s">
        <v>238</v>
      </c>
      <c r="E1354" s="179" t="s">
        <v>2187</v>
      </c>
      <c r="F1354" s="180" t="s">
        <v>2188</v>
      </c>
      <c r="G1354" s="181" t="s">
        <v>138</v>
      </c>
      <c r="H1354" s="182">
        <v>225.23099999999999</v>
      </c>
      <c r="I1354" s="183"/>
      <c r="J1354" s="184">
        <f>ROUND(I1354*H1354,2)</f>
        <v>0</v>
      </c>
      <c r="K1354" s="180" t="s">
        <v>197</v>
      </c>
      <c r="L1354" s="185"/>
      <c r="M1354" s="186" t="s">
        <v>19</v>
      </c>
      <c r="N1354" s="187" t="s">
        <v>46</v>
      </c>
      <c r="P1354" s="142">
        <f>O1354*H1354</f>
        <v>0</v>
      </c>
      <c r="Q1354" s="142">
        <v>4.1999999999999997E-3</v>
      </c>
      <c r="R1354" s="142">
        <f>Q1354*H1354</f>
        <v>0.94597019999999987</v>
      </c>
      <c r="S1354" s="142">
        <v>0</v>
      </c>
      <c r="T1354" s="143">
        <f>S1354*H1354</f>
        <v>0</v>
      </c>
      <c r="AR1354" s="144" t="s">
        <v>425</v>
      </c>
      <c r="AT1354" s="144" t="s">
        <v>238</v>
      </c>
      <c r="AU1354" s="144" t="s">
        <v>87</v>
      </c>
      <c r="AY1354" s="18" t="s">
        <v>187</v>
      </c>
      <c r="BE1354" s="145">
        <f>IF(N1354="základní",J1354,0)</f>
        <v>0</v>
      </c>
      <c r="BF1354" s="145">
        <f>IF(N1354="snížená",J1354,0)</f>
        <v>0</v>
      </c>
      <c r="BG1354" s="145">
        <f>IF(N1354="zákl. přenesená",J1354,0)</f>
        <v>0</v>
      </c>
      <c r="BH1354" s="145">
        <f>IF(N1354="sníž. přenesená",J1354,0)</f>
        <v>0</v>
      </c>
      <c r="BI1354" s="145">
        <f>IF(N1354="nulová",J1354,0)</f>
        <v>0</v>
      </c>
      <c r="BJ1354" s="18" t="s">
        <v>87</v>
      </c>
      <c r="BK1354" s="145">
        <f>ROUND(I1354*H1354,2)</f>
        <v>0</v>
      </c>
      <c r="BL1354" s="18" t="s">
        <v>320</v>
      </c>
      <c r="BM1354" s="144" t="s">
        <v>2189</v>
      </c>
    </row>
    <row r="1355" spans="2:65" s="13" customFormat="1">
      <c r="B1355" s="157"/>
      <c r="D1355" s="151" t="s">
        <v>201</v>
      </c>
      <c r="F1355" s="159" t="s">
        <v>2190</v>
      </c>
      <c r="H1355" s="160">
        <v>225.23099999999999</v>
      </c>
      <c r="I1355" s="161"/>
      <c r="L1355" s="157"/>
      <c r="M1355" s="162"/>
      <c r="T1355" s="163"/>
      <c r="AT1355" s="158" t="s">
        <v>201</v>
      </c>
      <c r="AU1355" s="158" t="s">
        <v>87</v>
      </c>
      <c r="AV1355" s="13" t="s">
        <v>87</v>
      </c>
      <c r="AW1355" s="13" t="s">
        <v>4</v>
      </c>
      <c r="AX1355" s="13" t="s">
        <v>81</v>
      </c>
      <c r="AY1355" s="158" t="s">
        <v>187</v>
      </c>
    </row>
    <row r="1356" spans="2:65" s="1" customFormat="1" ht="24.15" customHeight="1">
      <c r="B1356" s="33"/>
      <c r="C1356" s="178" t="s">
        <v>2191</v>
      </c>
      <c r="D1356" s="178" t="s">
        <v>238</v>
      </c>
      <c r="E1356" s="179" t="s">
        <v>2192</v>
      </c>
      <c r="F1356" s="180" t="s">
        <v>2193</v>
      </c>
      <c r="G1356" s="181" t="s">
        <v>138</v>
      </c>
      <c r="H1356" s="182">
        <v>225.23099999999999</v>
      </c>
      <c r="I1356" s="183"/>
      <c r="J1356" s="184">
        <f>ROUND(I1356*H1356,2)</f>
        <v>0</v>
      </c>
      <c r="K1356" s="180" t="s">
        <v>197</v>
      </c>
      <c r="L1356" s="185"/>
      <c r="M1356" s="186" t="s">
        <v>19</v>
      </c>
      <c r="N1356" s="187" t="s">
        <v>46</v>
      </c>
      <c r="P1356" s="142">
        <f>O1356*H1356</f>
        <v>0</v>
      </c>
      <c r="Q1356" s="142">
        <v>4.7999999999999996E-3</v>
      </c>
      <c r="R1356" s="142">
        <f>Q1356*H1356</f>
        <v>1.0811088</v>
      </c>
      <c r="S1356" s="142">
        <v>0</v>
      </c>
      <c r="T1356" s="143">
        <f>S1356*H1356</f>
        <v>0</v>
      </c>
      <c r="AR1356" s="144" t="s">
        <v>425</v>
      </c>
      <c r="AT1356" s="144" t="s">
        <v>238</v>
      </c>
      <c r="AU1356" s="144" t="s">
        <v>87</v>
      </c>
      <c r="AY1356" s="18" t="s">
        <v>187</v>
      </c>
      <c r="BE1356" s="145">
        <f>IF(N1356="základní",J1356,0)</f>
        <v>0</v>
      </c>
      <c r="BF1356" s="145">
        <f>IF(N1356="snížená",J1356,0)</f>
        <v>0</v>
      </c>
      <c r="BG1356" s="145">
        <f>IF(N1356="zákl. přenesená",J1356,0)</f>
        <v>0</v>
      </c>
      <c r="BH1356" s="145">
        <f>IF(N1356="sníž. přenesená",J1356,0)</f>
        <v>0</v>
      </c>
      <c r="BI1356" s="145">
        <f>IF(N1356="nulová",J1356,0)</f>
        <v>0</v>
      </c>
      <c r="BJ1356" s="18" t="s">
        <v>87</v>
      </c>
      <c r="BK1356" s="145">
        <f>ROUND(I1356*H1356,2)</f>
        <v>0</v>
      </c>
      <c r="BL1356" s="18" t="s">
        <v>320</v>
      </c>
      <c r="BM1356" s="144" t="s">
        <v>2194</v>
      </c>
    </row>
    <row r="1357" spans="2:65" s="13" customFormat="1">
      <c r="B1357" s="157"/>
      <c r="D1357" s="151" t="s">
        <v>201</v>
      </c>
      <c r="F1357" s="159" t="s">
        <v>2190</v>
      </c>
      <c r="H1357" s="160">
        <v>225.23099999999999</v>
      </c>
      <c r="I1357" s="161"/>
      <c r="L1357" s="157"/>
      <c r="M1357" s="162"/>
      <c r="T1357" s="163"/>
      <c r="AT1357" s="158" t="s">
        <v>201</v>
      </c>
      <c r="AU1357" s="158" t="s">
        <v>87</v>
      </c>
      <c r="AV1357" s="13" t="s">
        <v>87</v>
      </c>
      <c r="AW1357" s="13" t="s">
        <v>4</v>
      </c>
      <c r="AX1357" s="13" t="s">
        <v>81</v>
      </c>
      <c r="AY1357" s="158" t="s">
        <v>187</v>
      </c>
    </row>
    <row r="1358" spans="2:65" s="1" customFormat="1" ht="37.950000000000003" customHeight="1">
      <c r="B1358" s="33"/>
      <c r="C1358" s="133" t="s">
        <v>2195</v>
      </c>
      <c r="D1358" s="133" t="s">
        <v>189</v>
      </c>
      <c r="E1358" s="134" t="s">
        <v>2196</v>
      </c>
      <c r="F1358" s="135" t="s">
        <v>2197</v>
      </c>
      <c r="G1358" s="136" t="s">
        <v>142</v>
      </c>
      <c r="H1358" s="137">
        <v>24.472000000000001</v>
      </c>
      <c r="I1358" s="138"/>
      <c r="J1358" s="139">
        <f>ROUND(I1358*H1358,2)</f>
        <v>0</v>
      </c>
      <c r="K1358" s="135" t="s">
        <v>197</v>
      </c>
      <c r="L1358" s="33"/>
      <c r="M1358" s="140" t="s">
        <v>19</v>
      </c>
      <c r="N1358" s="141" t="s">
        <v>46</v>
      </c>
      <c r="P1358" s="142">
        <f>O1358*H1358</f>
        <v>0</v>
      </c>
      <c r="Q1358" s="142">
        <v>4.3999999999999997E-2</v>
      </c>
      <c r="R1358" s="142">
        <f>Q1358*H1358</f>
        <v>1.0767679999999999</v>
      </c>
      <c r="S1358" s="142">
        <v>0</v>
      </c>
      <c r="T1358" s="143">
        <f>S1358*H1358</f>
        <v>0</v>
      </c>
      <c r="AR1358" s="144" t="s">
        <v>320</v>
      </c>
      <c r="AT1358" s="144" t="s">
        <v>189</v>
      </c>
      <c r="AU1358" s="144" t="s">
        <v>87</v>
      </c>
      <c r="AY1358" s="18" t="s">
        <v>187</v>
      </c>
      <c r="BE1358" s="145">
        <f>IF(N1358="základní",J1358,0)</f>
        <v>0</v>
      </c>
      <c r="BF1358" s="145">
        <f>IF(N1358="snížená",J1358,0)</f>
        <v>0</v>
      </c>
      <c r="BG1358" s="145">
        <f>IF(N1358="zákl. přenesená",J1358,0)</f>
        <v>0</v>
      </c>
      <c r="BH1358" s="145">
        <f>IF(N1358="sníž. přenesená",J1358,0)</f>
        <v>0</v>
      </c>
      <c r="BI1358" s="145">
        <f>IF(N1358="nulová",J1358,0)</f>
        <v>0</v>
      </c>
      <c r="BJ1358" s="18" t="s">
        <v>87</v>
      </c>
      <c r="BK1358" s="145">
        <f>ROUND(I1358*H1358,2)</f>
        <v>0</v>
      </c>
      <c r="BL1358" s="18" t="s">
        <v>320</v>
      </c>
      <c r="BM1358" s="144" t="s">
        <v>2198</v>
      </c>
    </row>
    <row r="1359" spans="2:65" s="1" customFormat="1">
      <c r="B1359" s="33"/>
      <c r="D1359" s="146" t="s">
        <v>199</v>
      </c>
      <c r="F1359" s="147" t="s">
        <v>2199</v>
      </c>
      <c r="I1359" s="148"/>
      <c r="L1359" s="33"/>
      <c r="M1359" s="149"/>
      <c r="T1359" s="52"/>
      <c r="AT1359" s="18" t="s">
        <v>199</v>
      </c>
      <c r="AU1359" s="18" t="s">
        <v>87</v>
      </c>
    </row>
    <row r="1360" spans="2:65" s="12" customFormat="1">
      <c r="B1360" s="150"/>
      <c r="D1360" s="151" t="s">
        <v>201</v>
      </c>
      <c r="E1360" s="152" t="s">
        <v>19</v>
      </c>
      <c r="F1360" s="153" t="s">
        <v>1247</v>
      </c>
      <c r="H1360" s="152" t="s">
        <v>19</v>
      </c>
      <c r="I1360" s="154"/>
      <c r="L1360" s="150"/>
      <c r="M1360" s="155"/>
      <c r="T1360" s="156"/>
      <c r="AT1360" s="152" t="s">
        <v>201</v>
      </c>
      <c r="AU1360" s="152" t="s">
        <v>87</v>
      </c>
      <c r="AV1360" s="12" t="s">
        <v>81</v>
      </c>
      <c r="AW1360" s="12" t="s">
        <v>33</v>
      </c>
      <c r="AX1360" s="12" t="s">
        <v>74</v>
      </c>
      <c r="AY1360" s="152" t="s">
        <v>187</v>
      </c>
    </row>
    <row r="1361" spans="2:65" s="12" customFormat="1">
      <c r="B1361" s="150"/>
      <c r="D1361" s="151" t="s">
        <v>201</v>
      </c>
      <c r="E1361" s="152" t="s">
        <v>19</v>
      </c>
      <c r="F1361" s="153" t="s">
        <v>2076</v>
      </c>
      <c r="H1361" s="152" t="s">
        <v>19</v>
      </c>
      <c r="I1361" s="154"/>
      <c r="L1361" s="150"/>
      <c r="M1361" s="155"/>
      <c r="T1361" s="156"/>
      <c r="AT1361" s="152" t="s">
        <v>201</v>
      </c>
      <c r="AU1361" s="152" t="s">
        <v>87</v>
      </c>
      <c r="AV1361" s="12" t="s">
        <v>81</v>
      </c>
      <c r="AW1361" s="12" t="s">
        <v>33</v>
      </c>
      <c r="AX1361" s="12" t="s">
        <v>74</v>
      </c>
      <c r="AY1361" s="152" t="s">
        <v>187</v>
      </c>
    </row>
    <row r="1362" spans="2:65" s="13" customFormat="1">
      <c r="B1362" s="157"/>
      <c r="D1362" s="151" t="s">
        <v>201</v>
      </c>
      <c r="E1362" s="158" t="s">
        <v>19</v>
      </c>
      <c r="F1362" s="159" t="s">
        <v>2200</v>
      </c>
      <c r="H1362" s="160">
        <v>24.472000000000001</v>
      </c>
      <c r="I1362" s="161"/>
      <c r="L1362" s="157"/>
      <c r="M1362" s="162"/>
      <c r="T1362" s="163"/>
      <c r="AT1362" s="158" t="s">
        <v>201</v>
      </c>
      <c r="AU1362" s="158" t="s">
        <v>87</v>
      </c>
      <c r="AV1362" s="13" t="s">
        <v>87</v>
      </c>
      <c r="AW1362" s="13" t="s">
        <v>33</v>
      </c>
      <c r="AX1362" s="13" t="s">
        <v>74</v>
      </c>
      <c r="AY1362" s="158" t="s">
        <v>187</v>
      </c>
    </row>
    <row r="1363" spans="2:65" s="15" customFormat="1">
      <c r="B1363" s="171"/>
      <c r="D1363" s="151" t="s">
        <v>201</v>
      </c>
      <c r="E1363" s="172" t="s">
        <v>19</v>
      </c>
      <c r="F1363" s="173" t="s">
        <v>207</v>
      </c>
      <c r="H1363" s="174">
        <v>24.472000000000001</v>
      </c>
      <c r="I1363" s="175"/>
      <c r="L1363" s="171"/>
      <c r="M1363" s="176"/>
      <c r="T1363" s="177"/>
      <c r="AT1363" s="172" t="s">
        <v>201</v>
      </c>
      <c r="AU1363" s="172" t="s">
        <v>87</v>
      </c>
      <c r="AV1363" s="15" t="s">
        <v>193</v>
      </c>
      <c r="AW1363" s="15" t="s">
        <v>33</v>
      </c>
      <c r="AX1363" s="15" t="s">
        <v>81</v>
      </c>
      <c r="AY1363" s="172" t="s">
        <v>187</v>
      </c>
    </row>
    <row r="1364" spans="2:65" s="1" customFormat="1" ht="37.950000000000003" customHeight="1">
      <c r="B1364" s="33"/>
      <c r="C1364" s="133" t="s">
        <v>2201</v>
      </c>
      <c r="D1364" s="133" t="s">
        <v>189</v>
      </c>
      <c r="E1364" s="134" t="s">
        <v>2202</v>
      </c>
      <c r="F1364" s="135" t="s">
        <v>2203</v>
      </c>
      <c r="G1364" s="136" t="s">
        <v>138</v>
      </c>
      <c r="H1364" s="137">
        <v>48.7</v>
      </c>
      <c r="I1364" s="138"/>
      <c r="J1364" s="139">
        <f>ROUND(I1364*H1364,2)</f>
        <v>0</v>
      </c>
      <c r="K1364" s="135" t="s">
        <v>197</v>
      </c>
      <c r="L1364" s="33"/>
      <c r="M1364" s="140" t="s">
        <v>19</v>
      </c>
      <c r="N1364" s="141" t="s">
        <v>46</v>
      </c>
      <c r="P1364" s="142">
        <f>O1364*H1364</f>
        <v>0</v>
      </c>
      <c r="Q1364" s="142">
        <v>0</v>
      </c>
      <c r="R1364" s="142">
        <f>Q1364*H1364</f>
        <v>0</v>
      </c>
      <c r="S1364" s="142">
        <v>0</v>
      </c>
      <c r="T1364" s="143">
        <f>S1364*H1364</f>
        <v>0</v>
      </c>
      <c r="AR1364" s="144" t="s">
        <v>320</v>
      </c>
      <c r="AT1364" s="144" t="s">
        <v>189</v>
      </c>
      <c r="AU1364" s="144" t="s">
        <v>87</v>
      </c>
      <c r="AY1364" s="18" t="s">
        <v>187</v>
      </c>
      <c r="BE1364" s="145">
        <f>IF(N1364="základní",J1364,0)</f>
        <v>0</v>
      </c>
      <c r="BF1364" s="145">
        <f>IF(N1364="snížená",J1364,0)</f>
        <v>0</v>
      </c>
      <c r="BG1364" s="145">
        <f>IF(N1364="zákl. přenesená",J1364,0)</f>
        <v>0</v>
      </c>
      <c r="BH1364" s="145">
        <f>IF(N1364="sníž. přenesená",J1364,0)</f>
        <v>0</v>
      </c>
      <c r="BI1364" s="145">
        <f>IF(N1364="nulová",J1364,0)</f>
        <v>0</v>
      </c>
      <c r="BJ1364" s="18" t="s">
        <v>87</v>
      </c>
      <c r="BK1364" s="145">
        <f>ROUND(I1364*H1364,2)</f>
        <v>0</v>
      </c>
      <c r="BL1364" s="18" t="s">
        <v>320</v>
      </c>
      <c r="BM1364" s="144" t="s">
        <v>2204</v>
      </c>
    </row>
    <row r="1365" spans="2:65" s="1" customFormat="1">
      <c r="B1365" s="33"/>
      <c r="D1365" s="146" t="s">
        <v>199</v>
      </c>
      <c r="F1365" s="147" t="s">
        <v>2205</v>
      </c>
      <c r="I1365" s="148"/>
      <c r="L1365" s="33"/>
      <c r="M1365" s="149"/>
      <c r="T1365" s="52"/>
      <c r="AT1365" s="18" t="s">
        <v>199</v>
      </c>
      <c r="AU1365" s="18" t="s">
        <v>87</v>
      </c>
    </row>
    <row r="1366" spans="2:65" s="13" customFormat="1">
      <c r="B1366" s="157"/>
      <c r="D1366" s="151" t="s">
        <v>201</v>
      </c>
      <c r="E1366" s="158" t="s">
        <v>19</v>
      </c>
      <c r="F1366" s="159" t="s">
        <v>2206</v>
      </c>
      <c r="H1366" s="160">
        <v>48.7</v>
      </c>
      <c r="I1366" s="161"/>
      <c r="L1366" s="157"/>
      <c r="M1366" s="162"/>
      <c r="T1366" s="163"/>
      <c r="AT1366" s="158" t="s">
        <v>201</v>
      </c>
      <c r="AU1366" s="158" t="s">
        <v>87</v>
      </c>
      <c r="AV1366" s="13" t="s">
        <v>87</v>
      </c>
      <c r="AW1366" s="13" t="s">
        <v>33</v>
      </c>
      <c r="AX1366" s="13" t="s">
        <v>74</v>
      </c>
      <c r="AY1366" s="158" t="s">
        <v>187</v>
      </c>
    </row>
    <row r="1367" spans="2:65" s="15" customFormat="1">
      <c r="B1367" s="171"/>
      <c r="D1367" s="151" t="s">
        <v>201</v>
      </c>
      <c r="E1367" s="172" t="s">
        <v>19</v>
      </c>
      <c r="F1367" s="173" t="s">
        <v>207</v>
      </c>
      <c r="H1367" s="174">
        <v>48.7</v>
      </c>
      <c r="I1367" s="175"/>
      <c r="L1367" s="171"/>
      <c r="M1367" s="176"/>
      <c r="T1367" s="177"/>
      <c r="AT1367" s="172" t="s">
        <v>201</v>
      </c>
      <c r="AU1367" s="172" t="s">
        <v>87</v>
      </c>
      <c r="AV1367" s="15" t="s">
        <v>193</v>
      </c>
      <c r="AW1367" s="15" t="s">
        <v>33</v>
      </c>
      <c r="AX1367" s="15" t="s">
        <v>81</v>
      </c>
      <c r="AY1367" s="172" t="s">
        <v>187</v>
      </c>
    </row>
    <row r="1368" spans="2:65" s="1" customFormat="1" ht="24.15" customHeight="1">
      <c r="B1368" s="33"/>
      <c r="C1368" s="178" t="s">
        <v>2207</v>
      </c>
      <c r="D1368" s="178" t="s">
        <v>238</v>
      </c>
      <c r="E1368" s="179" t="s">
        <v>2208</v>
      </c>
      <c r="F1368" s="180" t="s">
        <v>2209</v>
      </c>
      <c r="G1368" s="181" t="s">
        <v>138</v>
      </c>
      <c r="H1368" s="182">
        <v>56.76</v>
      </c>
      <c r="I1368" s="183"/>
      <c r="J1368" s="184">
        <f>ROUND(I1368*H1368,2)</f>
        <v>0</v>
      </c>
      <c r="K1368" s="180" t="s">
        <v>197</v>
      </c>
      <c r="L1368" s="185"/>
      <c r="M1368" s="186" t="s">
        <v>19</v>
      </c>
      <c r="N1368" s="187" t="s">
        <v>46</v>
      </c>
      <c r="P1368" s="142">
        <f>O1368*H1368</f>
        <v>0</v>
      </c>
      <c r="Q1368" s="142">
        <v>5.0000000000000001E-4</v>
      </c>
      <c r="R1368" s="142">
        <f>Q1368*H1368</f>
        <v>2.8379999999999999E-2</v>
      </c>
      <c r="S1368" s="142">
        <v>0</v>
      </c>
      <c r="T1368" s="143">
        <f>S1368*H1368</f>
        <v>0</v>
      </c>
      <c r="AR1368" s="144" t="s">
        <v>425</v>
      </c>
      <c r="AT1368" s="144" t="s">
        <v>238</v>
      </c>
      <c r="AU1368" s="144" t="s">
        <v>87</v>
      </c>
      <c r="AY1368" s="18" t="s">
        <v>187</v>
      </c>
      <c r="BE1368" s="145">
        <f>IF(N1368="základní",J1368,0)</f>
        <v>0</v>
      </c>
      <c r="BF1368" s="145">
        <f>IF(N1368="snížená",J1368,0)</f>
        <v>0</v>
      </c>
      <c r="BG1368" s="145">
        <f>IF(N1368="zákl. přenesená",J1368,0)</f>
        <v>0</v>
      </c>
      <c r="BH1368" s="145">
        <f>IF(N1368="sníž. přenesená",J1368,0)</f>
        <v>0</v>
      </c>
      <c r="BI1368" s="145">
        <f>IF(N1368="nulová",J1368,0)</f>
        <v>0</v>
      </c>
      <c r="BJ1368" s="18" t="s">
        <v>87</v>
      </c>
      <c r="BK1368" s="145">
        <f>ROUND(I1368*H1368,2)</f>
        <v>0</v>
      </c>
      <c r="BL1368" s="18" t="s">
        <v>320</v>
      </c>
      <c r="BM1368" s="144" t="s">
        <v>2210</v>
      </c>
    </row>
    <row r="1369" spans="2:65" s="13" customFormat="1">
      <c r="B1369" s="157"/>
      <c r="D1369" s="151" t="s">
        <v>201</v>
      </c>
      <c r="F1369" s="159" t="s">
        <v>2211</v>
      </c>
      <c r="H1369" s="160">
        <v>56.76</v>
      </c>
      <c r="I1369" s="161"/>
      <c r="L1369" s="157"/>
      <c r="M1369" s="162"/>
      <c r="T1369" s="163"/>
      <c r="AT1369" s="158" t="s">
        <v>201</v>
      </c>
      <c r="AU1369" s="158" t="s">
        <v>87</v>
      </c>
      <c r="AV1369" s="13" t="s">
        <v>87</v>
      </c>
      <c r="AW1369" s="13" t="s">
        <v>4</v>
      </c>
      <c r="AX1369" s="13" t="s">
        <v>81</v>
      </c>
      <c r="AY1369" s="158" t="s">
        <v>187</v>
      </c>
    </row>
    <row r="1370" spans="2:65" s="1" customFormat="1" ht="37.950000000000003" customHeight="1">
      <c r="B1370" s="33"/>
      <c r="C1370" s="133" t="s">
        <v>2212</v>
      </c>
      <c r="D1370" s="133" t="s">
        <v>189</v>
      </c>
      <c r="E1370" s="134" t="s">
        <v>2213</v>
      </c>
      <c r="F1370" s="135" t="s">
        <v>2214</v>
      </c>
      <c r="G1370" s="136" t="s">
        <v>384</v>
      </c>
      <c r="H1370" s="137">
        <v>515.63</v>
      </c>
      <c r="I1370" s="138"/>
      <c r="J1370" s="139">
        <f>ROUND(I1370*H1370,2)</f>
        <v>0</v>
      </c>
      <c r="K1370" s="135" t="s">
        <v>197</v>
      </c>
      <c r="L1370" s="33"/>
      <c r="M1370" s="140" t="s">
        <v>19</v>
      </c>
      <c r="N1370" s="141" t="s">
        <v>46</v>
      </c>
      <c r="P1370" s="142">
        <f>O1370*H1370</f>
        <v>0</v>
      </c>
      <c r="Q1370" s="142">
        <v>5.3879999999999999E-5</v>
      </c>
      <c r="R1370" s="142">
        <f>Q1370*H1370</f>
        <v>2.77821444E-2</v>
      </c>
      <c r="S1370" s="142">
        <v>0</v>
      </c>
      <c r="T1370" s="143">
        <f>S1370*H1370</f>
        <v>0</v>
      </c>
      <c r="AR1370" s="144" t="s">
        <v>320</v>
      </c>
      <c r="AT1370" s="144" t="s">
        <v>189</v>
      </c>
      <c r="AU1370" s="144" t="s">
        <v>87</v>
      </c>
      <c r="AY1370" s="18" t="s">
        <v>187</v>
      </c>
      <c r="BE1370" s="145">
        <f>IF(N1370="základní",J1370,0)</f>
        <v>0</v>
      </c>
      <c r="BF1370" s="145">
        <f>IF(N1370="snížená",J1370,0)</f>
        <v>0</v>
      </c>
      <c r="BG1370" s="145">
        <f>IF(N1370="zákl. přenesená",J1370,0)</f>
        <v>0</v>
      </c>
      <c r="BH1370" s="145">
        <f>IF(N1370="sníž. přenesená",J1370,0)</f>
        <v>0</v>
      </c>
      <c r="BI1370" s="145">
        <f>IF(N1370="nulová",J1370,0)</f>
        <v>0</v>
      </c>
      <c r="BJ1370" s="18" t="s">
        <v>87</v>
      </c>
      <c r="BK1370" s="145">
        <f>ROUND(I1370*H1370,2)</f>
        <v>0</v>
      </c>
      <c r="BL1370" s="18" t="s">
        <v>320</v>
      </c>
      <c r="BM1370" s="144" t="s">
        <v>2215</v>
      </c>
    </row>
    <row r="1371" spans="2:65" s="1" customFormat="1">
      <c r="B1371" s="33"/>
      <c r="D1371" s="146" t="s">
        <v>199</v>
      </c>
      <c r="F1371" s="147" t="s">
        <v>2216</v>
      </c>
      <c r="I1371" s="148"/>
      <c r="L1371" s="33"/>
      <c r="M1371" s="149"/>
      <c r="T1371" s="52"/>
      <c r="AT1371" s="18" t="s">
        <v>199</v>
      </c>
      <c r="AU1371" s="18" t="s">
        <v>87</v>
      </c>
    </row>
    <row r="1372" spans="2:65" s="12" customFormat="1">
      <c r="B1372" s="150"/>
      <c r="D1372" s="151" t="s">
        <v>201</v>
      </c>
      <c r="E1372" s="152" t="s">
        <v>19</v>
      </c>
      <c r="F1372" s="153" t="s">
        <v>1247</v>
      </c>
      <c r="H1372" s="152" t="s">
        <v>19</v>
      </c>
      <c r="I1372" s="154"/>
      <c r="L1372" s="150"/>
      <c r="M1372" s="155"/>
      <c r="T1372" s="156"/>
      <c r="AT1372" s="152" t="s">
        <v>201</v>
      </c>
      <c r="AU1372" s="152" t="s">
        <v>87</v>
      </c>
      <c r="AV1372" s="12" t="s">
        <v>81</v>
      </c>
      <c r="AW1372" s="12" t="s">
        <v>33</v>
      </c>
      <c r="AX1372" s="12" t="s">
        <v>74</v>
      </c>
      <c r="AY1372" s="152" t="s">
        <v>187</v>
      </c>
    </row>
    <row r="1373" spans="2:65" s="12" customFormat="1">
      <c r="B1373" s="150"/>
      <c r="D1373" s="151" t="s">
        <v>201</v>
      </c>
      <c r="E1373" s="152" t="s">
        <v>19</v>
      </c>
      <c r="F1373" s="153" t="s">
        <v>2076</v>
      </c>
      <c r="H1373" s="152" t="s">
        <v>19</v>
      </c>
      <c r="I1373" s="154"/>
      <c r="L1373" s="150"/>
      <c r="M1373" s="155"/>
      <c r="T1373" s="156"/>
      <c r="AT1373" s="152" t="s">
        <v>201</v>
      </c>
      <c r="AU1373" s="152" t="s">
        <v>87</v>
      </c>
      <c r="AV1373" s="12" t="s">
        <v>81</v>
      </c>
      <c r="AW1373" s="12" t="s">
        <v>33</v>
      </c>
      <c r="AX1373" s="12" t="s">
        <v>74</v>
      </c>
      <c r="AY1373" s="152" t="s">
        <v>187</v>
      </c>
    </row>
    <row r="1374" spans="2:65" s="13" customFormat="1">
      <c r="B1374" s="157"/>
      <c r="D1374" s="151" t="s">
        <v>201</v>
      </c>
      <c r="E1374" s="158" t="s">
        <v>19</v>
      </c>
      <c r="F1374" s="159" t="s">
        <v>2217</v>
      </c>
      <c r="H1374" s="160">
        <v>462.63</v>
      </c>
      <c r="I1374" s="161"/>
      <c r="L1374" s="157"/>
      <c r="M1374" s="162"/>
      <c r="T1374" s="163"/>
      <c r="AT1374" s="158" t="s">
        <v>201</v>
      </c>
      <c r="AU1374" s="158" t="s">
        <v>87</v>
      </c>
      <c r="AV1374" s="13" t="s">
        <v>87</v>
      </c>
      <c r="AW1374" s="13" t="s">
        <v>33</v>
      </c>
      <c r="AX1374" s="13" t="s">
        <v>74</v>
      </c>
      <c r="AY1374" s="158" t="s">
        <v>187</v>
      </c>
    </row>
    <row r="1375" spans="2:65" s="14" customFormat="1">
      <c r="B1375" s="164"/>
      <c r="D1375" s="151" t="s">
        <v>201</v>
      </c>
      <c r="E1375" s="165" t="s">
        <v>19</v>
      </c>
      <c r="F1375" s="166" t="s">
        <v>204</v>
      </c>
      <c r="H1375" s="167">
        <v>462.63</v>
      </c>
      <c r="I1375" s="168"/>
      <c r="L1375" s="164"/>
      <c r="M1375" s="169"/>
      <c r="T1375" s="170"/>
      <c r="AT1375" s="165" t="s">
        <v>201</v>
      </c>
      <c r="AU1375" s="165" t="s">
        <v>87</v>
      </c>
      <c r="AV1375" s="14" t="s">
        <v>96</v>
      </c>
      <c r="AW1375" s="14" t="s">
        <v>33</v>
      </c>
      <c r="AX1375" s="14" t="s">
        <v>74</v>
      </c>
      <c r="AY1375" s="165" t="s">
        <v>187</v>
      </c>
    </row>
    <row r="1376" spans="2:65" s="13" customFormat="1">
      <c r="B1376" s="157"/>
      <c r="D1376" s="151" t="s">
        <v>201</v>
      </c>
      <c r="E1376" s="158" t="s">
        <v>19</v>
      </c>
      <c r="F1376" s="159" t="s">
        <v>2218</v>
      </c>
      <c r="H1376" s="160">
        <v>53</v>
      </c>
      <c r="I1376" s="161"/>
      <c r="L1376" s="157"/>
      <c r="M1376" s="162"/>
      <c r="T1376" s="163"/>
      <c r="AT1376" s="158" t="s">
        <v>201</v>
      </c>
      <c r="AU1376" s="158" t="s">
        <v>87</v>
      </c>
      <c r="AV1376" s="13" t="s">
        <v>87</v>
      </c>
      <c r="AW1376" s="13" t="s">
        <v>33</v>
      </c>
      <c r="AX1376" s="13" t="s">
        <v>74</v>
      </c>
      <c r="AY1376" s="158" t="s">
        <v>187</v>
      </c>
    </row>
    <row r="1377" spans="2:65" s="14" customFormat="1">
      <c r="B1377" s="164"/>
      <c r="D1377" s="151" t="s">
        <v>201</v>
      </c>
      <c r="E1377" s="165" t="s">
        <v>19</v>
      </c>
      <c r="F1377" s="166" t="s">
        <v>204</v>
      </c>
      <c r="H1377" s="167">
        <v>53</v>
      </c>
      <c r="I1377" s="168"/>
      <c r="L1377" s="164"/>
      <c r="M1377" s="169"/>
      <c r="T1377" s="170"/>
      <c r="AT1377" s="165" t="s">
        <v>201</v>
      </c>
      <c r="AU1377" s="165" t="s">
        <v>87</v>
      </c>
      <c r="AV1377" s="14" t="s">
        <v>96</v>
      </c>
      <c r="AW1377" s="14" t="s">
        <v>33</v>
      </c>
      <c r="AX1377" s="14" t="s">
        <v>74</v>
      </c>
      <c r="AY1377" s="165" t="s">
        <v>187</v>
      </c>
    </row>
    <row r="1378" spans="2:65" s="15" customFormat="1">
      <c r="B1378" s="171"/>
      <c r="D1378" s="151" t="s">
        <v>201</v>
      </c>
      <c r="E1378" s="172" t="s">
        <v>1003</v>
      </c>
      <c r="F1378" s="173" t="s">
        <v>207</v>
      </c>
      <c r="H1378" s="174">
        <v>515.63</v>
      </c>
      <c r="I1378" s="175"/>
      <c r="L1378" s="171"/>
      <c r="M1378" s="176"/>
      <c r="T1378" s="177"/>
      <c r="AT1378" s="172" t="s">
        <v>201</v>
      </c>
      <c r="AU1378" s="172" t="s">
        <v>87</v>
      </c>
      <c r="AV1378" s="15" t="s">
        <v>193</v>
      </c>
      <c r="AW1378" s="15" t="s">
        <v>33</v>
      </c>
      <c r="AX1378" s="15" t="s">
        <v>81</v>
      </c>
      <c r="AY1378" s="172" t="s">
        <v>187</v>
      </c>
    </row>
    <row r="1379" spans="2:65" s="1" customFormat="1" ht="16.5" customHeight="1">
      <c r="B1379" s="33"/>
      <c r="C1379" s="178" t="s">
        <v>2219</v>
      </c>
      <c r="D1379" s="178" t="s">
        <v>238</v>
      </c>
      <c r="E1379" s="179" t="s">
        <v>2220</v>
      </c>
      <c r="F1379" s="180" t="s">
        <v>2221</v>
      </c>
      <c r="G1379" s="181" t="s">
        <v>142</v>
      </c>
      <c r="H1379" s="182">
        <v>0.80400000000000005</v>
      </c>
      <c r="I1379" s="183"/>
      <c r="J1379" s="184">
        <f>ROUND(I1379*H1379,2)</f>
        <v>0</v>
      </c>
      <c r="K1379" s="180" t="s">
        <v>197</v>
      </c>
      <c r="L1379" s="185"/>
      <c r="M1379" s="186" t="s">
        <v>19</v>
      </c>
      <c r="N1379" s="187" t="s">
        <v>46</v>
      </c>
      <c r="P1379" s="142">
        <f>O1379*H1379</f>
        <v>0</v>
      </c>
      <c r="Q1379" s="142">
        <v>0.55000000000000004</v>
      </c>
      <c r="R1379" s="142">
        <f>Q1379*H1379</f>
        <v>0.44220000000000004</v>
      </c>
      <c r="S1379" s="142">
        <v>0</v>
      </c>
      <c r="T1379" s="143">
        <f>S1379*H1379</f>
        <v>0</v>
      </c>
      <c r="AR1379" s="144" t="s">
        <v>425</v>
      </c>
      <c r="AT1379" s="144" t="s">
        <v>238</v>
      </c>
      <c r="AU1379" s="144" t="s">
        <v>87</v>
      </c>
      <c r="AY1379" s="18" t="s">
        <v>187</v>
      </c>
      <c r="BE1379" s="145">
        <f>IF(N1379="základní",J1379,0)</f>
        <v>0</v>
      </c>
      <c r="BF1379" s="145">
        <f>IF(N1379="snížená",J1379,0)</f>
        <v>0</v>
      </c>
      <c r="BG1379" s="145">
        <f>IF(N1379="zákl. přenesená",J1379,0)</f>
        <v>0</v>
      </c>
      <c r="BH1379" s="145">
        <f>IF(N1379="sníž. přenesená",J1379,0)</f>
        <v>0</v>
      </c>
      <c r="BI1379" s="145">
        <f>IF(N1379="nulová",J1379,0)</f>
        <v>0</v>
      </c>
      <c r="BJ1379" s="18" t="s">
        <v>87</v>
      </c>
      <c r="BK1379" s="145">
        <f>ROUND(I1379*H1379,2)</f>
        <v>0</v>
      </c>
      <c r="BL1379" s="18" t="s">
        <v>320</v>
      </c>
      <c r="BM1379" s="144" t="s">
        <v>2222</v>
      </c>
    </row>
    <row r="1380" spans="2:65" s="13" customFormat="1">
      <c r="B1380" s="157"/>
      <c r="D1380" s="151" t="s">
        <v>201</v>
      </c>
      <c r="E1380" s="158" t="s">
        <v>19</v>
      </c>
      <c r="F1380" s="159" t="s">
        <v>2223</v>
      </c>
      <c r="H1380" s="160">
        <v>0.77300000000000002</v>
      </c>
      <c r="I1380" s="161"/>
      <c r="L1380" s="157"/>
      <c r="M1380" s="162"/>
      <c r="T1380" s="163"/>
      <c r="AT1380" s="158" t="s">
        <v>201</v>
      </c>
      <c r="AU1380" s="158" t="s">
        <v>87</v>
      </c>
      <c r="AV1380" s="13" t="s">
        <v>87</v>
      </c>
      <c r="AW1380" s="13" t="s">
        <v>33</v>
      </c>
      <c r="AX1380" s="13" t="s">
        <v>74</v>
      </c>
      <c r="AY1380" s="158" t="s">
        <v>187</v>
      </c>
    </row>
    <row r="1381" spans="2:65" s="15" customFormat="1">
      <c r="B1381" s="171"/>
      <c r="D1381" s="151" t="s">
        <v>201</v>
      </c>
      <c r="E1381" s="172" t="s">
        <v>19</v>
      </c>
      <c r="F1381" s="173" t="s">
        <v>207</v>
      </c>
      <c r="H1381" s="174">
        <v>0.77300000000000002</v>
      </c>
      <c r="I1381" s="175"/>
      <c r="L1381" s="171"/>
      <c r="M1381" s="176"/>
      <c r="T1381" s="177"/>
      <c r="AT1381" s="172" t="s">
        <v>201</v>
      </c>
      <c r="AU1381" s="172" t="s">
        <v>87</v>
      </c>
      <c r="AV1381" s="15" t="s">
        <v>193</v>
      </c>
      <c r="AW1381" s="15" t="s">
        <v>33</v>
      </c>
      <c r="AX1381" s="15" t="s">
        <v>81</v>
      </c>
      <c r="AY1381" s="172" t="s">
        <v>187</v>
      </c>
    </row>
    <row r="1382" spans="2:65" s="13" customFormat="1">
      <c r="B1382" s="157"/>
      <c r="D1382" s="151" t="s">
        <v>201</v>
      </c>
      <c r="F1382" s="159" t="s">
        <v>2224</v>
      </c>
      <c r="H1382" s="160">
        <v>0.80400000000000005</v>
      </c>
      <c r="I1382" s="161"/>
      <c r="L1382" s="157"/>
      <c r="M1382" s="162"/>
      <c r="T1382" s="163"/>
      <c r="AT1382" s="158" t="s">
        <v>201</v>
      </c>
      <c r="AU1382" s="158" t="s">
        <v>87</v>
      </c>
      <c r="AV1382" s="13" t="s">
        <v>87</v>
      </c>
      <c r="AW1382" s="13" t="s">
        <v>4</v>
      </c>
      <c r="AX1382" s="13" t="s">
        <v>81</v>
      </c>
      <c r="AY1382" s="158" t="s">
        <v>187</v>
      </c>
    </row>
    <row r="1383" spans="2:65" s="1" customFormat="1" ht="49.2" customHeight="1">
      <c r="B1383" s="33"/>
      <c r="C1383" s="133" t="s">
        <v>2225</v>
      </c>
      <c r="D1383" s="133" t="s">
        <v>189</v>
      </c>
      <c r="E1383" s="134" t="s">
        <v>2226</v>
      </c>
      <c r="F1383" s="135" t="s">
        <v>2227</v>
      </c>
      <c r="G1383" s="136" t="s">
        <v>2018</v>
      </c>
      <c r="H1383" s="194"/>
      <c r="I1383" s="138"/>
      <c r="J1383" s="139">
        <f>ROUND(I1383*H1383,2)</f>
        <v>0</v>
      </c>
      <c r="K1383" s="135" t="s">
        <v>197</v>
      </c>
      <c r="L1383" s="33"/>
      <c r="M1383" s="140" t="s">
        <v>19</v>
      </c>
      <c r="N1383" s="141" t="s">
        <v>46</v>
      </c>
      <c r="P1383" s="142">
        <f>O1383*H1383</f>
        <v>0</v>
      </c>
      <c r="Q1383" s="142">
        <v>0</v>
      </c>
      <c r="R1383" s="142">
        <f>Q1383*H1383</f>
        <v>0</v>
      </c>
      <c r="S1383" s="142">
        <v>0</v>
      </c>
      <c r="T1383" s="143">
        <f>S1383*H1383</f>
        <v>0</v>
      </c>
      <c r="AR1383" s="144" t="s">
        <v>320</v>
      </c>
      <c r="AT1383" s="144" t="s">
        <v>189</v>
      </c>
      <c r="AU1383" s="144" t="s">
        <v>87</v>
      </c>
      <c r="AY1383" s="18" t="s">
        <v>187</v>
      </c>
      <c r="BE1383" s="145">
        <f>IF(N1383="základní",J1383,0)</f>
        <v>0</v>
      </c>
      <c r="BF1383" s="145">
        <f>IF(N1383="snížená",J1383,0)</f>
        <v>0</v>
      </c>
      <c r="BG1383" s="145">
        <f>IF(N1383="zákl. přenesená",J1383,0)</f>
        <v>0</v>
      </c>
      <c r="BH1383" s="145">
        <f>IF(N1383="sníž. přenesená",J1383,0)</f>
        <v>0</v>
      </c>
      <c r="BI1383" s="145">
        <f>IF(N1383="nulová",J1383,0)</f>
        <v>0</v>
      </c>
      <c r="BJ1383" s="18" t="s">
        <v>87</v>
      </c>
      <c r="BK1383" s="145">
        <f>ROUND(I1383*H1383,2)</f>
        <v>0</v>
      </c>
      <c r="BL1383" s="18" t="s">
        <v>320</v>
      </c>
      <c r="BM1383" s="144" t="s">
        <v>2228</v>
      </c>
    </row>
    <row r="1384" spans="2:65" s="1" customFormat="1">
      <c r="B1384" s="33"/>
      <c r="D1384" s="146" t="s">
        <v>199</v>
      </c>
      <c r="F1384" s="147" t="s">
        <v>2229</v>
      </c>
      <c r="I1384" s="148"/>
      <c r="L1384" s="33"/>
      <c r="M1384" s="149"/>
      <c r="T1384" s="52"/>
      <c r="AT1384" s="18" t="s">
        <v>199</v>
      </c>
      <c r="AU1384" s="18" t="s">
        <v>87</v>
      </c>
    </row>
    <row r="1385" spans="2:65" s="11" customFormat="1" ht="22.95" customHeight="1">
      <c r="B1385" s="121"/>
      <c r="D1385" s="122" t="s">
        <v>73</v>
      </c>
      <c r="E1385" s="131" t="s">
        <v>2230</v>
      </c>
      <c r="F1385" s="131" t="s">
        <v>2231</v>
      </c>
      <c r="I1385" s="124"/>
      <c r="J1385" s="132">
        <f>BK1385</f>
        <v>0</v>
      </c>
      <c r="L1385" s="121"/>
      <c r="M1385" s="126"/>
      <c r="P1385" s="127">
        <f>SUM(P1386:P1390)</f>
        <v>0</v>
      </c>
      <c r="R1385" s="127">
        <f>SUM(R1386:R1390)</f>
        <v>0</v>
      </c>
      <c r="T1385" s="128">
        <f>SUM(T1386:T1390)</f>
        <v>0</v>
      </c>
      <c r="AR1385" s="122" t="s">
        <v>87</v>
      </c>
      <c r="AT1385" s="129" t="s">
        <v>73</v>
      </c>
      <c r="AU1385" s="129" t="s">
        <v>81</v>
      </c>
      <c r="AY1385" s="122" t="s">
        <v>187</v>
      </c>
      <c r="BK1385" s="130">
        <f>SUM(BK1386:BK1390)</f>
        <v>0</v>
      </c>
    </row>
    <row r="1386" spans="2:65" s="1" customFormat="1" ht="78" customHeight="1">
      <c r="B1386" s="33"/>
      <c r="C1386" s="133" t="s">
        <v>2232</v>
      </c>
      <c r="D1386" s="133" t="s">
        <v>189</v>
      </c>
      <c r="E1386" s="134" t="s">
        <v>2233</v>
      </c>
      <c r="F1386" s="135" t="s">
        <v>2234</v>
      </c>
      <c r="G1386" s="136" t="s">
        <v>2235</v>
      </c>
      <c r="H1386" s="137">
        <v>1</v>
      </c>
      <c r="I1386" s="138"/>
      <c r="J1386" s="139">
        <f>ROUND(I1386*H1386,2)</f>
        <v>0</v>
      </c>
      <c r="K1386" s="135" t="s">
        <v>19</v>
      </c>
      <c r="L1386" s="33"/>
      <c r="M1386" s="140" t="s">
        <v>19</v>
      </c>
      <c r="N1386" s="141" t="s">
        <v>46</v>
      </c>
      <c r="P1386" s="142">
        <f>O1386*H1386</f>
        <v>0</v>
      </c>
      <c r="Q1386" s="142">
        <v>0</v>
      </c>
      <c r="R1386" s="142">
        <f>Q1386*H1386</f>
        <v>0</v>
      </c>
      <c r="S1386" s="142">
        <v>0</v>
      </c>
      <c r="T1386" s="143">
        <f>S1386*H1386</f>
        <v>0</v>
      </c>
      <c r="AR1386" s="144" t="s">
        <v>320</v>
      </c>
      <c r="AT1386" s="144" t="s">
        <v>189</v>
      </c>
      <c r="AU1386" s="144" t="s">
        <v>87</v>
      </c>
      <c r="AY1386" s="18" t="s">
        <v>187</v>
      </c>
      <c r="BE1386" s="145">
        <f>IF(N1386="základní",J1386,0)</f>
        <v>0</v>
      </c>
      <c r="BF1386" s="145">
        <f>IF(N1386="snížená",J1386,0)</f>
        <v>0</v>
      </c>
      <c r="BG1386" s="145">
        <f>IF(N1386="zákl. přenesená",J1386,0)</f>
        <v>0</v>
      </c>
      <c r="BH1386" s="145">
        <f>IF(N1386="sníž. přenesená",J1386,0)</f>
        <v>0</v>
      </c>
      <c r="BI1386" s="145">
        <f>IF(N1386="nulová",J1386,0)</f>
        <v>0</v>
      </c>
      <c r="BJ1386" s="18" t="s">
        <v>87</v>
      </c>
      <c r="BK1386" s="145">
        <f>ROUND(I1386*H1386,2)</f>
        <v>0</v>
      </c>
      <c r="BL1386" s="18" t="s">
        <v>320</v>
      </c>
      <c r="BM1386" s="144" t="s">
        <v>2236</v>
      </c>
    </row>
    <row r="1387" spans="2:65" s="1" customFormat="1" ht="49.2" customHeight="1">
      <c r="B1387" s="33"/>
      <c r="C1387" s="133" t="s">
        <v>2237</v>
      </c>
      <c r="D1387" s="133" t="s">
        <v>189</v>
      </c>
      <c r="E1387" s="134" t="s">
        <v>2238</v>
      </c>
      <c r="F1387" s="135" t="s">
        <v>2239</v>
      </c>
      <c r="G1387" s="136" t="s">
        <v>2235</v>
      </c>
      <c r="H1387" s="137">
        <v>1</v>
      </c>
      <c r="I1387" s="138"/>
      <c r="J1387" s="139">
        <f>ROUND(I1387*H1387,2)</f>
        <v>0</v>
      </c>
      <c r="K1387" s="135" t="s">
        <v>19</v>
      </c>
      <c r="L1387" s="33"/>
      <c r="M1387" s="140" t="s">
        <v>19</v>
      </c>
      <c r="N1387" s="141" t="s">
        <v>46</v>
      </c>
      <c r="P1387" s="142">
        <f>O1387*H1387</f>
        <v>0</v>
      </c>
      <c r="Q1387" s="142">
        <v>0</v>
      </c>
      <c r="R1387" s="142">
        <f>Q1387*H1387</f>
        <v>0</v>
      </c>
      <c r="S1387" s="142">
        <v>0</v>
      </c>
      <c r="T1387" s="143">
        <f>S1387*H1387</f>
        <v>0</v>
      </c>
      <c r="AR1387" s="144" t="s">
        <v>320</v>
      </c>
      <c r="AT1387" s="144" t="s">
        <v>189</v>
      </c>
      <c r="AU1387" s="144" t="s">
        <v>87</v>
      </c>
      <c r="AY1387" s="18" t="s">
        <v>187</v>
      </c>
      <c r="BE1387" s="145">
        <f>IF(N1387="základní",J1387,0)</f>
        <v>0</v>
      </c>
      <c r="BF1387" s="145">
        <f>IF(N1387="snížená",J1387,0)</f>
        <v>0</v>
      </c>
      <c r="BG1387" s="145">
        <f>IF(N1387="zákl. přenesená",J1387,0)</f>
        <v>0</v>
      </c>
      <c r="BH1387" s="145">
        <f>IF(N1387="sníž. přenesená",J1387,0)</f>
        <v>0</v>
      </c>
      <c r="BI1387" s="145">
        <f>IF(N1387="nulová",J1387,0)</f>
        <v>0</v>
      </c>
      <c r="BJ1387" s="18" t="s">
        <v>87</v>
      </c>
      <c r="BK1387" s="145">
        <f>ROUND(I1387*H1387,2)</f>
        <v>0</v>
      </c>
      <c r="BL1387" s="18" t="s">
        <v>320</v>
      </c>
      <c r="BM1387" s="144" t="s">
        <v>2240</v>
      </c>
    </row>
    <row r="1388" spans="2:65" s="1" customFormat="1" ht="62.7" customHeight="1">
      <c r="B1388" s="33"/>
      <c r="C1388" s="133" t="s">
        <v>2241</v>
      </c>
      <c r="D1388" s="133" t="s">
        <v>189</v>
      </c>
      <c r="E1388" s="134" t="s">
        <v>2242</v>
      </c>
      <c r="F1388" s="135" t="s">
        <v>2243</v>
      </c>
      <c r="G1388" s="136" t="s">
        <v>2235</v>
      </c>
      <c r="H1388" s="137">
        <v>1</v>
      </c>
      <c r="I1388" s="138"/>
      <c r="J1388" s="139">
        <f>ROUND(I1388*H1388,2)</f>
        <v>0</v>
      </c>
      <c r="K1388" s="135" t="s">
        <v>19</v>
      </c>
      <c r="L1388" s="33"/>
      <c r="M1388" s="140" t="s">
        <v>19</v>
      </c>
      <c r="N1388" s="141" t="s">
        <v>46</v>
      </c>
      <c r="P1388" s="142">
        <f>O1388*H1388</f>
        <v>0</v>
      </c>
      <c r="Q1388" s="142">
        <v>0</v>
      </c>
      <c r="R1388" s="142">
        <f>Q1388*H1388</f>
        <v>0</v>
      </c>
      <c r="S1388" s="142">
        <v>0</v>
      </c>
      <c r="T1388" s="143">
        <f>S1388*H1388</f>
        <v>0</v>
      </c>
      <c r="AR1388" s="144" t="s">
        <v>320</v>
      </c>
      <c r="AT1388" s="144" t="s">
        <v>189</v>
      </c>
      <c r="AU1388" s="144" t="s">
        <v>87</v>
      </c>
      <c r="AY1388" s="18" t="s">
        <v>187</v>
      </c>
      <c r="BE1388" s="145">
        <f>IF(N1388="základní",J1388,0)</f>
        <v>0</v>
      </c>
      <c r="BF1388" s="145">
        <f>IF(N1388="snížená",J1388,0)</f>
        <v>0</v>
      </c>
      <c r="BG1388" s="145">
        <f>IF(N1388="zákl. přenesená",J1388,0)</f>
        <v>0</v>
      </c>
      <c r="BH1388" s="145">
        <f>IF(N1388="sníž. přenesená",J1388,0)</f>
        <v>0</v>
      </c>
      <c r="BI1388" s="145">
        <f>IF(N1388="nulová",J1388,0)</f>
        <v>0</v>
      </c>
      <c r="BJ1388" s="18" t="s">
        <v>87</v>
      </c>
      <c r="BK1388" s="145">
        <f>ROUND(I1388*H1388,2)</f>
        <v>0</v>
      </c>
      <c r="BL1388" s="18" t="s">
        <v>320</v>
      </c>
      <c r="BM1388" s="144" t="s">
        <v>2244</v>
      </c>
    </row>
    <row r="1389" spans="2:65" s="1" customFormat="1" ht="44.25" customHeight="1">
      <c r="B1389" s="33"/>
      <c r="C1389" s="133" t="s">
        <v>2245</v>
      </c>
      <c r="D1389" s="133" t="s">
        <v>189</v>
      </c>
      <c r="E1389" s="134" t="s">
        <v>2246</v>
      </c>
      <c r="F1389" s="135" t="s">
        <v>2247</v>
      </c>
      <c r="G1389" s="136" t="s">
        <v>2018</v>
      </c>
      <c r="H1389" s="194"/>
      <c r="I1389" s="138"/>
      <c r="J1389" s="139">
        <f>ROUND(I1389*H1389,2)</f>
        <v>0</v>
      </c>
      <c r="K1389" s="135" t="s">
        <v>197</v>
      </c>
      <c r="L1389" s="33"/>
      <c r="M1389" s="140" t="s">
        <v>19</v>
      </c>
      <c r="N1389" s="141" t="s">
        <v>46</v>
      </c>
      <c r="P1389" s="142">
        <f>O1389*H1389</f>
        <v>0</v>
      </c>
      <c r="Q1389" s="142">
        <v>0</v>
      </c>
      <c r="R1389" s="142">
        <f>Q1389*H1389</f>
        <v>0</v>
      </c>
      <c r="S1389" s="142">
        <v>0</v>
      </c>
      <c r="T1389" s="143">
        <f>S1389*H1389</f>
        <v>0</v>
      </c>
      <c r="AR1389" s="144" t="s">
        <v>320</v>
      </c>
      <c r="AT1389" s="144" t="s">
        <v>189</v>
      </c>
      <c r="AU1389" s="144" t="s">
        <v>87</v>
      </c>
      <c r="AY1389" s="18" t="s">
        <v>187</v>
      </c>
      <c r="BE1389" s="145">
        <f>IF(N1389="základní",J1389,0)</f>
        <v>0</v>
      </c>
      <c r="BF1389" s="145">
        <f>IF(N1389="snížená",J1389,0)</f>
        <v>0</v>
      </c>
      <c r="BG1389" s="145">
        <f>IF(N1389="zákl. přenesená",J1389,0)</f>
        <v>0</v>
      </c>
      <c r="BH1389" s="145">
        <f>IF(N1389="sníž. přenesená",J1389,0)</f>
        <v>0</v>
      </c>
      <c r="BI1389" s="145">
        <f>IF(N1389="nulová",J1389,0)</f>
        <v>0</v>
      </c>
      <c r="BJ1389" s="18" t="s">
        <v>87</v>
      </c>
      <c r="BK1389" s="145">
        <f>ROUND(I1389*H1389,2)</f>
        <v>0</v>
      </c>
      <c r="BL1389" s="18" t="s">
        <v>320</v>
      </c>
      <c r="BM1389" s="144" t="s">
        <v>2248</v>
      </c>
    </row>
    <row r="1390" spans="2:65" s="1" customFormat="1">
      <c r="B1390" s="33"/>
      <c r="D1390" s="146" t="s">
        <v>199</v>
      </c>
      <c r="F1390" s="147" t="s">
        <v>2249</v>
      </c>
      <c r="I1390" s="148"/>
      <c r="L1390" s="33"/>
      <c r="M1390" s="149"/>
      <c r="T1390" s="52"/>
      <c r="AT1390" s="18" t="s">
        <v>199</v>
      </c>
      <c r="AU1390" s="18" t="s">
        <v>87</v>
      </c>
    </row>
    <row r="1391" spans="2:65" s="11" customFormat="1" ht="22.95" customHeight="1">
      <c r="B1391" s="121"/>
      <c r="D1391" s="122" t="s">
        <v>73</v>
      </c>
      <c r="E1391" s="131" t="s">
        <v>2250</v>
      </c>
      <c r="F1391" s="131" t="s">
        <v>105</v>
      </c>
      <c r="I1391" s="124"/>
      <c r="J1391" s="132">
        <f>BK1391</f>
        <v>0</v>
      </c>
      <c r="L1391" s="121"/>
      <c r="M1391" s="126"/>
      <c r="P1391" s="127">
        <f>SUM(P1392:P1407)</f>
        <v>0</v>
      </c>
      <c r="R1391" s="127">
        <f>SUM(R1392:R1407)</f>
        <v>4.1799999999999997E-3</v>
      </c>
      <c r="T1391" s="128">
        <f>SUM(T1392:T1407)</f>
        <v>0</v>
      </c>
      <c r="AR1391" s="122" t="s">
        <v>87</v>
      </c>
      <c r="AT1391" s="129" t="s">
        <v>73</v>
      </c>
      <c r="AU1391" s="129" t="s">
        <v>81</v>
      </c>
      <c r="AY1391" s="122" t="s">
        <v>187</v>
      </c>
      <c r="BK1391" s="130">
        <f>SUM(BK1392:BK1407)</f>
        <v>0</v>
      </c>
    </row>
    <row r="1392" spans="2:65" s="1" customFormat="1" ht="24.15" customHeight="1">
      <c r="B1392" s="33"/>
      <c r="C1392" s="133" t="s">
        <v>2251</v>
      </c>
      <c r="D1392" s="133" t="s">
        <v>189</v>
      </c>
      <c r="E1392" s="134" t="s">
        <v>2252</v>
      </c>
      <c r="F1392" s="135" t="s">
        <v>2253</v>
      </c>
      <c r="G1392" s="136" t="s">
        <v>248</v>
      </c>
      <c r="H1392" s="137">
        <v>3</v>
      </c>
      <c r="I1392" s="138"/>
      <c r="J1392" s="139">
        <f>ROUND(I1392*H1392,2)</f>
        <v>0</v>
      </c>
      <c r="K1392" s="135" t="s">
        <v>197</v>
      </c>
      <c r="L1392" s="33"/>
      <c r="M1392" s="140" t="s">
        <v>19</v>
      </c>
      <c r="N1392" s="141" t="s">
        <v>46</v>
      </c>
      <c r="P1392" s="142">
        <f>O1392*H1392</f>
        <v>0</v>
      </c>
      <c r="Q1392" s="142">
        <v>0</v>
      </c>
      <c r="R1392" s="142">
        <f>Q1392*H1392</f>
        <v>0</v>
      </c>
      <c r="S1392" s="142">
        <v>0</v>
      </c>
      <c r="T1392" s="143">
        <f>S1392*H1392</f>
        <v>0</v>
      </c>
      <c r="AR1392" s="144" t="s">
        <v>320</v>
      </c>
      <c r="AT1392" s="144" t="s">
        <v>189</v>
      </c>
      <c r="AU1392" s="144" t="s">
        <v>87</v>
      </c>
      <c r="AY1392" s="18" t="s">
        <v>187</v>
      </c>
      <c r="BE1392" s="145">
        <f>IF(N1392="základní",J1392,0)</f>
        <v>0</v>
      </c>
      <c r="BF1392" s="145">
        <f>IF(N1392="snížená",J1392,0)</f>
        <v>0</v>
      </c>
      <c r="BG1392" s="145">
        <f>IF(N1392="zákl. přenesená",J1392,0)</f>
        <v>0</v>
      </c>
      <c r="BH1392" s="145">
        <f>IF(N1392="sníž. přenesená",J1392,0)</f>
        <v>0</v>
      </c>
      <c r="BI1392" s="145">
        <f>IF(N1392="nulová",J1392,0)</f>
        <v>0</v>
      </c>
      <c r="BJ1392" s="18" t="s">
        <v>87</v>
      </c>
      <c r="BK1392" s="145">
        <f>ROUND(I1392*H1392,2)</f>
        <v>0</v>
      </c>
      <c r="BL1392" s="18" t="s">
        <v>320</v>
      </c>
      <c r="BM1392" s="144" t="s">
        <v>2254</v>
      </c>
    </row>
    <row r="1393" spans="2:65" s="1" customFormat="1">
      <c r="B1393" s="33"/>
      <c r="D1393" s="146" t="s">
        <v>199</v>
      </c>
      <c r="F1393" s="147" t="s">
        <v>2255</v>
      </c>
      <c r="I1393" s="148"/>
      <c r="L1393" s="33"/>
      <c r="M1393" s="149"/>
      <c r="T1393" s="52"/>
      <c r="AT1393" s="18" t="s">
        <v>199</v>
      </c>
      <c r="AU1393" s="18" t="s">
        <v>87</v>
      </c>
    </row>
    <row r="1394" spans="2:65" s="12" customFormat="1">
      <c r="B1394" s="150"/>
      <c r="D1394" s="151" t="s">
        <v>201</v>
      </c>
      <c r="E1394" s="152" t="s">
        <v>19</v>
      </c>
      <c r="F1394" s="153" t="s">
        <v>251</v>
      </c>
      <c r="H1394" s="152" t="s">
        <v>19</v>
      </c>
      <c r="I1394" s="154"/>
      <c r="L1394" s="150"/>
      <c r="M1394" s="155"/>
      <c r="T1394" s="156"/>
      <c r="AT1394" s="152" t="s">
        <v>201</v>
      </c>
      <c r="AU1394" s="152" t="s">
        <v>87</v>
      </c>
      <c r="AV1394" s="12" t="s">
        <v>81</v>
      </c>
      <c r="AW1394" s="12" t="s">
        <v>33</v>
      </c>
      <c r="AX1394" s="12" t="s">
        <v>74</v>
      </c>
      <c r="AY1394" s="152" t="s">
        <v>187</v>
      </c>
    </row>
    <row r="1395" spans="2:65" s="13" customFormat="1">
      <c r="B1395" s="157"/>
      <c r="D1395" s="151" t="s">
        <v>201</v>
      </c>
      <c r="E1395" s="158" t="s">
        <v>19</v>
      </c>
      <c r="F1395" s="159" t="s">
        <v>2256</v>
      </c>
      <c r="H1395" s="160">
        <v>1</v>
      </c>
      <c r="I1395" s="161"/>
      <c r="L1395" s="157"/>
      <c r="M1395" s="162"/>
      <c r="T1395" s="163"/>
      <c r="AT1395" s="158" t="s">
        <v>201</v>
      </c>
      <c r="AU1395" s="158" t="s">
        <v>87</v>
      </c>
      <c r="AV1395" s="13" t="s">
        <v>87</v>
      </c>
      <c r="AW1395" s="13" t="s">
        <v>33</v>
      </c>
      <c r="AX1395" s="13" t="s">
        <v>74</v>
      </c>
      <c r="AY1395" s="158" t="s">
        <v>187</v>
      </c>
    </row>
    <row r="1396" spans="2:65" s="13" customFormat="1">
      <c r="B1396" s="157"/>
      <c r="D1396" s="151" t="s">
        <v>201</v>
      </c>
      <c r="E1396" s="158" t="s">
        <v>19</v>
      </c>
      <c r="F1396" s="159" t="s">
        <v>2257</v>
      </c>
      <c r="H1396" s="160">
        <v>1</v>
      </c>
      <c r="I1396" s="161"/>
      <c r="L1396" s="157"/>
      <c r="M1396" s="162"/>
      <c r="T1396" s="163"/>
      <c r="AT1396" s="158" t="s">
        <v>201</v>
      </c>
      <c r="AU1396" s="158" t="s">
        <v>87</v>
      </c>
      <c r="AV1396" s="13" t="s">
        <v>87</v>
      </c>
      <c r="AW1396" s="13" t="s">
        <v>33</v>
      </c>
      <c r="AX1396" s="13" t="s">
        <v>74</v>
      </c>
      <c r="AY1396" s="158" t="s">
        <v>187</v>
      </c>
    </row>
    <row r="1397" spans="2:65" s="13" customFormat="1">
      <c r="B1397" s="157"/>
      <c r="D1397" s="151" t="s">
        <v>201</v>
      </c>
      <c r="E1397" s="158" t="s">
        <v>19</v>
      </c>
      <c r="F1397" s="159" t="s">
        <v>2258</v>
      </c>
      <c r="H1397" s="160">
        <v>1</v>
      </c>
      <c r="I1397" s="161"/>
      <c r="L1397" s="157"/>
      <c r="M1397" s="162"/>
      <c r="T1397" s="163"/>
      <c r="AT1397" s="158" t="s">
        <v>201</v>
      </c>
      <c r="AU1397" s="158" t="s">
        <v>87</v>
      </c>
      <c r="AV1397" s="13" t="s">
        <v>87</v>
      </c>
      <c r="AW1397" s="13" t="s">
        <v>33</v>
      </c>
      <c r="AX1397" s="13" t="s">
        <v>74</v>
      </c>
      <c r="AY1397" s="158" t="s">
        <v>187</v>
      </c>
    </row>
    <row r="1398" spans="2:65" s="15" customFormat="1">
      <c r="B1398" s="171"/>
      <c r="D1398" s="151" t="s">
        <v>201</v>
      </c>
      <c r="E1398" s="172" t="s">
        <v>19</v>
      </c>
      <c r="F1398" s="173" t="s">
        <v>207</v>
      </c>
      <c r="H1398" s="174">
        <v>3</v>
      </c>
      <c r="I1398" s="175"/>
      <c r="L1398" s="171"/>
      <c r="M1398" s="176"/>
      <c r="T1398" s="177"/>
      <c r="AT1398" s="172" t="s">
        <v>201</v>
      </c>
      <c r="AU1398" s="172" t="s">
        <v>87</v>
      </c>
      <c r="AV1398" s="15" t="s">
        <v>193</v>
      </c>
      <c r="AW1398" s="15" t="s">
        <v>33</v>
      </c>
      <c r="AX1398" s="15" t="s">
        <v>81</v>
      </c>
      <c r="AY1398" s="172" t="s">
        <v>187</v>
      </c>
    </row>
    <row r="1399" spans="2:65" s="1" customFormat="1" ht="24.15" customHeight="1">
      <c r="B1399" s="33"/>
      <c r="C1399" s="178" t="s">
        <v>2259</v>
      </c>
      <c r="D1399" s="178" t="s">
        <v>238</v>
      </c>
      <c r="E1399" s="179" t="s">
        <v>2260</v>
      </c>
      <c r="F1399" s="180" t="s">
        <v>2261</v>
      </c>
      <c r="G1399" s="181" t="s">
        <v>248</v>
      </c>
      <c r="H1399" s="182">
        <v>3</v>
      </c>
      <c r="I1399" s="183"/>
      <c r="J1399" s="184">
        <f>ROUND(I1399*H1399,2)</f>
        <v>0</v>
      </c>
      <c r="K1399" s="180" t="s">
        <v>197</v>
      </c>
      <c r="L1399" s="185"/>
      <c r="M1399" s="186" t="s">
        <v>19</v>
      </c>
      <c r="N1399" s="187" t="s">
        <v>46</v>
      </c>
      <c r="P1399" s="142">
        <f>O1399*H1399</f>
        <v>0</v>
      </c>
      <c r="Q1399" s="142">
        <v>2.2000000000000001E-4</v>
      </c>
      <c r="R1399" s="142">
        <f>Q1399*H1399</f>
        <v>6.6E-4</v>
      </c>
      <c r="S1399" s="142">
        <v>0</v>
      </c>
      <c r="T1399" s="143">
        <f>S1399*H1399</f>
        <v>0</v>
      </c>
      <c r="AR1399" s="144" t="s">
        <v>425</v>
      </c>
      <c r="AT1399" s="144" t="s">
        <v>238</v>
      </c>
      <c r="AU1399" s="144" t="s">
        <v>87</v>
      </c>
      <c r="AY1399" s="18" t="s">
        <v>187</v>
      </c>
      <c r="BE1399" s="145">
        <f>IF(N1399="základní",J1399,0)</f>
        <v>0</v>
      </c>
      <c r="BF1399" s="145">
        <f>IF(N1399="snížená",J1399,0)</f>
        <v>0</v>
      </c>
      <c r="BG1399" s="145">
        <f>IF(N1399="zákl. přenesená",J1399,0)</f>
        <v>0</v>
      </c>
      <c r="BH1399" s="145">
        <f>IF(N1399="sníž. přenesená",J1399,0)</f>
        <v>0</v>
      </c>
      <c r="BI1399" s="145">
        <f>IF(N1399="nulová",J1399,0)</f>
        <v>0</v>
      </c>
      <c r="BJ1399" s="18" t="s">
        <v>87</v>
      </c>
      <c r="BK1399" s="145">
        <f>ROUND(I1399*H1399,2)</f>
        <v>0</v>
      </c>
      <c r="BL1399" s="18" t="s">
        <v>320</v>
      </c>
      <c r="BM1399" s="144" t="s">
        <v>2262</v>
      </c>
    </row>
    <row r="1400" spans="2:65" s="1" customFormat="1" ht="24.15" customHeight="1">
      <c r="B1400" s="33"/>
      <c r="C1400" s="133" t="s">
        <v>2263</v>
      </c>
      <c r="D1400" s="133" t="s">
        <v>189</v>
      </c>
      <c r="E1400" s="134" t="s">
        <v>2264</v>
      </c>
      <c r="F1400" s="135" t="s">
        <v>2265</v>
      </c>
      <c r="G1400" s="136" t="s">
        <v>248</v>
      </c>
      <c r="H1400" s="137">
        <v>8</v>
      </c>
      <c r="I1400" s="138"/>
      <c r="J1400" s="139">
        <f>ROUND(I1400*H1400,2)</f>
        <v>0</v>
      </c>
      <c r="K1400" s="135" t="s">
        <v>197</v>
      </c>
      <c r="L1400" s="33"/>
      <c r="M1400" s="140" t="s">
        <v>19</v>
      </c>
      <c r="N1400" s="141" t="s">
        <v>46</v>
      </c>
      <c r="P1400" s="142">
        <f>O1400*H1400</f>
        <v>0</v>
      </c>
      <c r="Q1400" s="142">
        <v>0</v>
      </c>
      <c r="R1400" s="142">
        <f>Q1400*H1400</f>
        <v>0</v>
      </c>
      <c r="S1400" s="142">
        <v>0</v>
      </c>
      <c r="T1400" s="143">
        <f>S1400*H1400</f>
        <v>0</v>
      </c>
      <c r="AR1400" s="144" t="s">
        <v>320</v>
      </c>
      <c r="AT1400" s="144" t="s">
        <v>189</v>
      </c>
      <c r="AU1400" s="144" t="s">
        <v>87</v>
      </c>
      <c r="AY1400" s="18" t="s">
        <v>187</v>
      </c>
      <c r="BE1400" s="145">
        <f>IF(N1400="základní",J1400,0)</f>
        <v>0</v>
      </c>
      <c r="BF1400" s="145">
        <f>IF(N1400="snížená",J1400,0)</f>
        <v>0</v>
      </c>
      <c r="BG1400" s="145">
        <f>IF(N1400="zákl. přenesená",J1400,0)</f>
        <v>0</v>
      </c>
      <c r="BH1400" s="145">
        <f>IF(N1400="sníž. přenesená",J1400,0)</f>
        <v>0</v>
      </c>
      <c r="BI1400" s="145">
        <f>IF(N1400="nulová",J1400,0)</f>
        <v>0</v>
      </c>
      <c r="BJ1400" s="18" t="s">
        <v>87</v>
      </c>
      <c r="BK1400" s="145">
        <f>ROUND(I1400*H1400,2)</f>
        <v>0</v>
      </c>
      <c r="BL1400" s="18" t="s">
        <v>320</v>
      </c>
      <c r="BM1400" s="144" t="s">
        <v>2266</v>
      </c>
    </row>
    <row r="1401" spans="2:65" s="1" customFormat="1">
      <c r="B1401" s="33"/>
      <c r="D1401" s="146" t="s">
        <v>199</v>
      </c>
      <c r="F1401" s="147" t="s">
        <v>2267</v>
      </c>
      <c r="I1401" s="148"/>
      <c r="L1401" s="33"/>
      <c r="M1401" s="149"/>
      <c r="T1401" s="52"/>
      <c r="AT1401" s="18" t="s">
        <v>199</v>
      </c>
      <c r="AU1401" s="18" t="s">
        <v>87</v>
      </c>
    </row>
    <row r="1402" spans="2:65" s="12" customFormat="1">
      <c r="B1402" s="150"/>
      <c r="D1402" s="151" t="s">
        <v>201</v>
      </c>
      <c r="E1402" s="152" t="s">
        <v>19</v>
      </c>
      <c r="F1402" s="153" t="s">
        <v>251</v>
      </c>
      <c r="H1402" s="152" t="s">
        <v>19</v>
      </c>
      <c r="I1402" s="154"/>
      <c r="L1402" s="150"/>
      <c r="M1402" s="155"/>
      <c r="T1402" s="156"/>
      <c r="AT1402" s="152" t="s">
        <v>201</v>
      </c>
      <c r="AU1402" s="152" t="s">
        <v>87</v>
      </c>
      <c r="AV1402" s="12" t="s">
        <v>81</v>
      </c>
      <c r="AW1402" s="12" t="s">
        <v>33</v>
      </c>
      <c r="AX1402" s="12" t="s">
        <v>74</v>
      </c>
      <c r="AY1402" s="152" t="s">
        <v>187</v>
      </c>
    </row>
    <row r="1403" spans="2:65" s="13" customFormat="1">
      <c r="B1403" s="157"/>
      <c r="D1403" s="151" t="s">
        <v>201</v>
      </c>
      <c r="E1403" s="158" t="s">
        <v>19</v>
      </c>
      <c r="F1403" s="159" t="s">
        <v>2268</v>
      </c>
      <c r="H1403" s="160">
        <v>1</v>
      </c>
      <c r="I1403" s="161"/>
      <c r="L1403" s="157"/>
      <c r="M1403" s="162"/>
      <c r="T1403" s="163"/>
      <c r="AT1403" s="158" t="s">
        <v>201</v>
      </c>
      <c r="AU1403" s="158" t="s">
        <v>87</v>
      </c>
      <c r="AV1403" s="13" t="s">
        <v>87</v>
      </c>
      <c r="AW1403" s="13" t="s">
        <v>33</v>
      </c>
      <c r="AX1403" s="13" t="s">
        <v>74</v>
      </c>
      <c r="AY1403" s="158" t="s">
        <v>187</v>
      </c>
    </row>
    <row r="1404" spans="2:65" s="13" customFormat="1">
      <c r="B1404" s="157"/>
      <c r="D1404" s="151" t="s">
        <v>201</v>
      </c>
      <c r="E1404" s="158" t="s">
        <v>19</v>
      </c>
      <c r="F1404" s="159" t="s">
        <v>2269</v>
      </c>
      <c r="H1404" s="160">
        <v>8</v>
      </c>
      <c r="I1404" s="161"/>
      <c r="L1404" s="157"/>
      <c r="M1404" s="162"/>
      <c r="T1404" s="163"/>
      <c r="AT1404" s="158" t="s">
        <v>201</v>
      </c>
      <c r="AU1404" s="158" t="s">
        <v>87</v>
      </c>
      <c r="AV1404" s="13" t="s">
        <v>87</v>
      </c>
      <c r="AW1404" s="13" t="s">
        <v>33</v>
      </c>
      <c r="AX1404" s="13" t="s">
        <v>81</v>
      </c>
      <c r="AY1404" s="158" t="s">
        <v>187</v>
      </c>
    </row>
    <row r="1405" spans="2:65" s="1" customFormat="1" ht="24.15" customHeight="1">
      <c r="B1405" s="33"/>
      <c r="C1405" s="178" t="s">
        <v>2270</v>
      </c>
      <c r="D1405" s="178" t="s">
        <v>238</v>
      </c>
      <c r="E1405" s="179" t="s">
        <v>2271</v>
      </c>
      <c r="F1405" s="180" t="s">
        <v>2272</v>
      </c>
      <c r="G1405" s="181" t="s">
        <v>248</v>
      </c>
      <c r="H1405" s="182">
        <v>8</v>
      </c>
      <c r="I1405" s="183"/>
      <c r="J1405" s="184">
        <f>ROUND(I1405*H1405,2)</f>
        <v>0</v>
      </c>
      <c r="K1405" s="180" t="s">
        <v>197</v>
      </c>
      <c r="L1405" s="185"/>
      <c r="M1405" s="186" t="s">
        <v>19</v>
      </c>
      <c r="N1405" s="187" t="s">
        <v>46</v>
      </c>
      <c r="P1405" s="142">
        <f>O1405*H1405</f>
        <v>0</v>
      </c>
      <c r="Q1405" s="142">
        <v>4.4000000000000002E-4</v>
      </c>
      <c r="R1405" s="142">
        <f>Q1405*H1405</f>
        <v>3.5200000000000001E-3</v>
      </c>
      <c r="S1405" s="142">
        <v>0</v>
      </c>
      <c r="T1405" s="143">
        <f>S1405*H1405</f>
        <v>0</v>
      </c>
      <c r="AR1405" s="144" t="s">
        <v>425</v>
      </c>
      <c r="AT1405" s="144" t="s">
        <v>238</v>
      </c>
      <c r="AU1405" s="144" t="s">
        <v>87</v>
      </c>
      <c r="AY1405" s="18" t="s">
        <v>187</v>
      </c>
      <c r="BE1405" s="145">
        <f>IF(N1405="základní",J1405,0)</f>
        <v>0</v>
      </c>
      <c r="BF1405" s="145">
        <f>IF(N1405="snížená",J1405,0)</f>
        <v>0</v>
      </c>
      <c r="BG1405" s="145">
        <f>IF(N1405="zákl. přenesená",J1405,0)</f>
        <v>0</v>
      </c>
      <c r="BH1405" s="145">
        <f>IF(N1405="sníž. přenesená",J1405,0)</f>
        <v>0</v>
      </c>
      <c r="BI1405" s="145">
        <f>IF(N1405="nulová",J1405,0)</f>
        <v>0</v>
      </c>
      <c r="BJ1405" s="18" t="s">
        <v>87</v>
      </c>
      <c r="BK1405" s="145">
        <f>ROUND(I1405*H1405,2)</f>
        <v>0</v>
      </c>
      <c r="BL1405" s="18" t="s">
        <v>320</v>
      </c>
      <c r="BM1405" s="144" t="s">
        <v>2273</v>
      </c>
    </row>
    <row r="1406" spans="2:65" s="1" customFormat="1" ht="44.25" customHeight="1">
      <c r="B1406" s="33"/>
      <c r="C1406" s="133" t="s">
        <v>2274</v>
      </c>
      <c r="D1406" s="133" t="s">
        <v>189</v>
      </c>
      <c r="E1406" s="134" t="s">
        <v>2275</v>
      </c>
      <c r="F1406" s="135" t="s">
        <v>2276</v>
      </c>
      <c r="G1406" s="136" t="s">
        <v>2018</v>
      </c>
      <c r="H1406" s="194"/>
      <c r="I1406" s="138"/>
      <c r="J1406" s="139">
        <f>ROUND(I1406*H1406,2)</f>
        <v>0</v>
      </c>
      <c r="K1406" s="135" t="s">
        <v>197</v>
      </c>
      <c r="L1406" s="33"/>
      <c r="M1406" s="140" t="s">
        <v>19</v>
      </c>
      <c r="N1406" s="141" t="s">
        <v>46</v>
      </c>
      <c r="P1406" s="142">
        <f>O1406*H1406</f>
        <v>0</v>
      </c>
      <c r="Q1406" s="142">
        <v>0</v>
      </c>
      <c r="R1406" s="142">
        <f>Q1406*H1406</f>
        <v>0</v>
      </c>
      <c r="S1406" s="142">
        <v>0</v>
      </c>
      <c r="T1406" s="143">
        <f>S1406*H1406</f>
        <v>0</v>
      </c>
      <c r="AR1406" s="144" t="s">
        <v>320</v>
      </c>
      <c r="AT1406" s="144" t="s">
        <v>189</v>
      </c>
      <c r="AU1406" s="144" t="s">
        <v>87</v>
      </c>
      <c r="AY1406" s="18" t="s">
        <v>187</v>
      </c>
      <c r="BE1406" s="145">
        <f>IF(N1406="základní",J1406,0)</f>
        <v>0</v>
      </c>
      <c r="BF1406" s="145">
        <f>IF(N1406="snížená",J1406,0)</f>
        <v>0</v>
      </c>
      <c r="BG1406" s="145">
        <f>IF(N1406="zákl. přenesená",J1406,0)</f>
        <v>0</v>
      </c>
      <c r="BH1406" s="145">
        <f>IF(N1406="sníž. přenesená",J1406,0)</f>
        <v>0</v>
      </c>
      <c r="BI1406" s="145">
        <f>IF(N1406="nulová",J1406,0)</f>
        <v>0</v>
      </c>
      <c r="BJ1406" s="18" t="s">
        <v>87</v>
      </c>
      <c r="BK1406" s="145">
        <f>ROUND(I1406*H1406,2)</f>
        <v>0</v>
      </c>
      <c r="BL1406" s="18" t="s">
        <v>320</v>
      </c>
      <c r="BM1406" s="144" t="s">
        <v>2277</v>
      </c>
    </row>
    <row r="1407" spans="2:65" s="1" customFormat="1">
      <c r="B1407" s="33"/>
      <c r="D1407" s="146" t="s">
        <v>199</v>
      </c>
      <c r="F1407" s="147" t="s">
        <v>2278</v>
      </c>
      <c r="I1407" s="148"/>
      <c r="L1407" s="33"/>
      <c r="M1407" s="149"/>
      <c r="T1407" s="52"/>
      <c r="AT1407" s="18" t="s">
        <v>199</v>
      </c>
      <c r="AU1407" s="18" t="s">
        <v>87</v>
      </c>
    </row>
    <row r="1408" spans="2:65" s="11" customFormat="1" ht="22.95" customHeight="1">
      <c r="B1408" s="121"/>
      <c r="D1408" s="122" t="s">
        <v>73</v>
      </c>
      <c r="E1408" s="131" t="s">
        <v>618</v>
      </c>
      <c r="F1408" s="131" t="s">
        <v>619</v>
      </c>
      <c r="I1408" s="124"/>
      <c r="J1408" s="132">
        <f>BK1408</f>
        <v>0</v>
      </c>
      <c r="L1408" s="121"/>
      <c r="M1408" s="126"/>
      <c r="P1408" s="127">
        <f>SUM(P1409:P1724)</f>
        <v>0</v>
      </c>
      <c r="R1408" s="127">
        <f>SUM(R1409:R1724)</f>
        <v>27.601065414006005</v>
      </c>
      <c r="T1408" s="128">
        <f>SUM(T1409:T1724)</f>
        <v>0</v>
      </c>
      <c r="AR1408" s="122" t="s">
        <v>87</v>
      </c>
      <c r="AT1408" s="129" t="s">
        <v>73</v>
      </c>
      <c r="AU1408" s="129" t="s">
        <v>81</v>
      </c>
      <c r="AY1408" s="122" t="s">
        <v>187</v>
      </c>
      <c r="BK1408" s="130">
        <f>SUM(BK1409:BK1724)</f>
        <v>0</v>
      </c>
    </row>
    <row r="1409" spans="2:65" s="1" customFormat="1" ht="24.15" customHeight="1">
      <c r="B1409" s="33"/>
      <c r="C1409" s="133" t="s">
        <v>2279</v>
      </c>
      <c r="D1409" s="133" t="s">
        <v>189</v>
      </c>
      <c r="E1409" s="134" t="s">
        <v>2280</v>
      </c>
      <c r="F1409" s="135" t="s">
        <v>2281</v>
      </c>
      <c r="G1409" s="136" t="s">
        <v>138</v>
      </c>
      <c r="H1409" s="137">
        <v>78.055999999999997</v>
      </c>
      <c r="I1409" s="138"/>
      <c r="J1409" s="139">
        <f>ROUND(I1409*H1409,2)</f>
        <v>0</v>
      </c>
      <c r="K1409" s="135" t="s">
        <v>197</v>
      </c>
      <c r="L1409" s="33"/>
      <c r="M1409" s="140" t="s">
        <v>19</v>
      </c>
      <c r="N1409" s="141" t="s">
        <v>46</v>
      </c>
      <c r="P1409" s="142">
        <f>O1409*H1409</f>
        <v>0</v>
      </c>
      <c r="Q1409" s="142">
        <v>0</v>
      </c>
      <c r="R1409" s="142">
        <f>Q1409*H1409</f>
        <v>0</v>
      </c>
      <c r="S1409" s="142">
        <v>0</v>
      </c>
      <c r="T1409" s="143">
        <f>S1409*H1409</f>
        <v>0</v>
      </c>
      <c r="AR1409" s="144" t="s">
        <v>320</v>
      </c>
      <c r="AT1409" s="144" t="s">
        <v>189</v>
      </c>
      <c r="AU1409" s="144" t="s">
        <v>87</v>
      </c>
      <c r="AY1409" s="18" t="s">
        <v>187</v>
      </c>
      <c r="BE1409" s="145">
        <f>IF(N1409="základní",J1409,0)</f>
        <v>0</v>
      </c>
      <c r="BF1409" s="145">
        <f>IF(N1409="snížená",J1409,0)</f>
        <v>0</v>
      </c>
      <c r="BG1409" s="145">
        <f>IF(N1409="zákl. přenesená",J1409,0)</f>
        <v>0</v>
      </c>
      <c r="BH1409" s="145">
        <f>IF(N1409="sníž. přenesená",J1409,0)</f>
        <v>0</v>
      </c>
      <c r="BI1409" s="145">
        <f>IF(N1409="nulová",J1409,0)</f>
        <v>0</v>
      </c>
      <c r="BJ1409" s="18" t="s">
        <v>87</v>
      </c>
      <c r="BK1409" s="145">
        <f>ROUND(I1409*H1409,2)</f>
        <v>0</v>
      </c>
      <c r="BL1409" s="18" t="s">
        <v>320</v>
      </c>
      <c r="BM1409" s="144" t="s">
        <v>2282</v>
      </c>
    </row>
    <row r="1410" spans="2:65" s="1" customFormat="1">
      <c r="B1410" s="33"/>
      <c r="D1410" s="146" t="s">
        <v>199</v>
      </c>
      <c r="F1410" s="147" t="s">
        <v>2283</v>
      </c>
      <c r="I1410" s="148"/>
      <c r="L1410" s="33"/>
      <c r="M1410" s="149"/>
      <c r="T1410" s="52"/>
      <c r="AT1410" s="18" t="s">
        <v>199</v>
      </c>
      <c r="AU1410" s="18" t="s">
        <v>87</v>
      </c>
    </row>
    <row r="1411" spans="2:65" s="12" customFormat="1">
      <c r="B1411" s="150"/>
      <c r="D1411" s="151" t="s">
        <v>201</v>
      </c>
      <c r="E1411" s="152" t="s">
        <v>19</v>
      </c>
      <c r="F1411" s="153" t="s">
        <v>2284</v>
      </c>
      <c r="H1411" s="152" t="s">
        <v>19</v>
      </c>
      <c r="I1411" s="154"/>
      <c r="L1411" s="150"/>
      <c r="M1411" s="155"/>
      <c r="T1411" s="156"/>
      <c r="AT1411" s="152" t="s">
        <v>201</v>
      </c>
      <c r="AU1411" s="152" t="s">
        <v>87</v>
      </c>
      <c r="AV1411" s="12" t="s">
        <v>81</v>
      </c>
      <c r="AW1411" s="12" t="s">
        <v>33</v>
      </c>
      <c r="AX1411" s="12" t="s">
        <v>74</v>
      </c>
      <c r="AY1411" s="152" t="s">
        <v>187</v>
      </c>
    </row>
    <row r="1412" spans="2:65" s="13" customFormat="1">
      <c r="B1412" s="157"/>
      <c r="D1412" s="151" t="s">
        <v>201</v>
      </c>
      <c r="E1412" s="158" t="s">
        <v>19</v>
      </c>
      <c r="F1412" s="159" t="s">
        <v>2285</v>
      </c>
      <c r="H1412" s="160">
        <v>16.28</v>
      </c>
      <c r="I1412" s="161"/>
      <c r="L1412" s="157"/>
      <c r="M1412" s="162"/>
      <c r="T1412" s="163"/>
      <c r="AT1412" s="158" t="s">
        <v>201</v>
      </c>
      <c r="AU1412" s="158" t="s">
        <v>87</v>
      </c>
      <c r="AV1412" s="13" t="s">
        <v>87</v>
      </c>
      <c r="AW1412" s="13" t="s">
        <v>33</v>
      </c>
      <c r="AX1412" s="13" t="s">
        <v>74</v>
      </c>
      <c r="AY1412" s="158" t="s">
        <v>187</v>
      </c>
    </row>
    <row r="1413" spans="2:65" s="13" customFormat="1">
      <c r="B1413" s="157"/>
      <c r="D1413" s="151" t="s">
        <v>201</v>
      </c>
      <c r="E1413" s="158" t="s">
        <v>19</v>
      </c>
      <c r="F1413" s="159" t="s">
        <v>2286</v>
      </c>
      <c r="H1413" s="160">
        <v>1.92</v>
      </c>
      <c r="I1413" s="161"/>
      <c r="L1413" s="157"/>
      <c r="M1413" s="162"/>
      <c r="T1413" s="163"/>
      <c r="AT1413" s="158" t="s">
        <v>201</v>
      </c>
      <c r="AU1413" s="158" t="s">
        <v>87</v>
      </c>
      <c r="AV1413" s="13" t="s">
        <v>87</v>
      </c>
      <c r="AW1413" s="13" t="s">
        <v>33</v>
      </c>
      <c r="AX1413" s="13" t="s">
        <v>74</v>
      </c>
      <c r="AY1413" s="158" t="s">
        <v>187</v>
      </c>
    </row>
    <row r="1414" spans="2:65" s="13" customFormat="1">
      <c r="B1414" s="157"/>
      <c r="D1414" s="151" t="s">
        <v>201</v>
      </c>
      <c r="E1414" s="158" t="s">
        <v>19</v>
      </c>
      <c r="F1414" s="159" t="s">
        <v>2287</v>
      </c>
      <c r="H1414" s="160">
        <v>8.6319999999999997</v>
      </c>
      <c r="I1414" s="161"/>
      <c r="L1414" s="157"/>
      <c r="M1414" s="162"/>
      <c r="T1414" s="163"/>
      <c r="AT1414" s="158" t="s">
        <v>201</v>
      </c>
      <c r="AU1414" s="158" t="s">
        <v>87</v>
      </c>
      <c r="AV1414" s="13" t="s">
        <v>87</v>
      </c>
      <c r="AW1414" s="13" t="s">
        <v>33</v>
      </c>
      <c r="AX1414" s="13" t="s">
        <v>74</v>
      </c>
      <c r="AY1414" s="158" t="s">
        <v>187</v>
      </c>
    </row>
    <row r="1415" spans="2:65" s="13" customFormat="1">
      <c r="B1415" s="157"/>
      <c r="D1415" s="151" t="s">
        <v>201</v>
      </c>
      <c r="E1415" s="158" t="s">
        <v>19</v>
      </c>
      <c r="F1415" s="159" t="s">
        <v>2288</v>
      </c>
      <c r="H1415" s="160">
        <v>5.1840000000000002</v>
      </c>
      <c r="I1415" s="161"/>
      <c r="L1415" s="157"/>
      <c r="M1415" s="162"/>
      <c r="T1415" s="163"/>
      <c r="AT1415" s="158" t="s">
        <v>201</v>
      </c>
      <c r="AU1415" s="158" t="s">
        <v>87</v>
      </c>
      <c r="AV1415" s="13" t="s">
        <v>87</v>
      </c>
      <c r="AW1415" s="13" t="s">
        <v>33</v>
      </c>
      <c r="AX1415" s="13" t="s">
        <v>74</v>
      </c>
      <c r="AY1415" s="158" t="s">
        <v>187</v>
      </c>
    </row>
    <row r="1416" spans="2:65" s="13" customFormat="1">
      <c r="B1416" s="157"/>
      <c r="D1416" s="151" t="s">
        <v>201</v>
      </c>
      <c r="E1416" s="158" t="s">
        <v>19</v>
      </c>
      <c r="F1416" s="159" t="s">
        <v>2289</v>
      </c>
      <c r="H1416" s="160">
        <v>4.4160000000000004</v>
      </c>
      <c r="I1416" s="161"/>
      <c r="L1416" s="157"/>
      <c r="M1416" s="162"/>
      <c r="T1416" s="163"/>
      <c r="AT1416" s="158" t="s">
        <v>201</v>
      </c>
      <c r="AU1416" s="158" t="s">
        <v>87</v>
      </c>
      <c r="AV1416" s="13" t="s">
        <v>87</v>
      </c>
      <c r="AW1416" s="13" t="s">
        <v>33</v>
      </c>
      <c r="AX1416" s="13" t="s">
        <v>74</v>
      </c>
      <c r="AY1416" s="158" t="s">
        <v>187</v>
      </c>
    </row>
    <row r="1417" spans="2:65" s="13" customFormat="1">
      <c r="B1417" s="157"/>
      <c r="D1417" s="151" t="s">
        <v>201</v>
      </c>
      <c r="E1417" s="158" t="s">
        <v>19</v>
      </c>
      <c r="F1417" s="159" t="s">
        <v>2290</v>
      </c>
      <c r="H1417" s="160">
        <v>31.936</v>
      </c>
      <c r="I1417" s="161"/>
      <c r="L1417" s="157"/>
      <c r="M1417" s="162"/>
      <c r="T1417" s="163"/>
      <c r="AT1417" s="158" t="s">
        <v>201</v>
      </c>
      <c r="AU1417" s="158" t="s">
        <v>87</v>
      </c>
      <c r="AV1417" s="13" t="s">
        <v>87</v>
      </c>
      <c r="AW1417" s="13" t="s">
        <v>33</v>
      </c>
      <c r="AX1417" s="13" t="s">
        <v>74</v>
      </c>
      <c r="AY1417" s="158" t="s">
        <v>187</v>
      </c>
    </row>
    <row r="1418" spans="2:65" s="13" customFormat="1">
      <c r="B1418" s="157"/>
      <c r="D1418" s="151" t="s">
        <v>201</v>
      </c>
      <c r="E1418" s="158" t="s">
        <v>19</v>
      </c>
      <c r="F1418" s="159" t="s">
        <v>2291</v>
      </c>
      <c r="H1418" s="160">
        <v>8.9600000000000009</v>
      </c>
      <c r="I1418" s="161"/>
      <c r="L1418" s="157"/>
      <c r="M1418" s="162"/>
      <c r="T1418" s="163"/>
      <c r="AT1418" s="158" t="s">
        <v>201</v>
      </c>
      <c r="AU1418" s="158" t="s">
        <v>87</v>
      </c>
      <c r="AV1418" s="13" t="s">
        <v>87</v>
      </c>
      <c r="AW1418" s="13" t="s">
        <v>33</v>
      </c>
      <c r="AX1418" s="13" t="s">
        <v>74</v>
      </c>
      <c r="AY1418" s="158" t="s">
        <v>187</v>
      </c>
    </row>
    <row r="1419" spans="2:65" s="13" customFormat="1">
      <c r="B1419" s="157"/>
      <c r="D1419" s="151" t="s">
        <v>201</v>
      </c>
      <c r="E1419" s="158" t="s">
        <v>19</v>
      </c>
      <c r="F1419" s="159" t="s">
        <v>2292</v>
      </c>
      <c r="H1419" s="160">
        <v>0.72799999999999998</v>
      </c>
      <c r="I1419" s="161"/>
      <c r="L1419" s="157"/>
      <c r="M1419" s="162"/>
      <c r="T1419" s="163"/>
      <c r="AT1419" s="158" t="s">
        <v>201</v>
      </c>
      <c r="AU1419" s="158" t="s">
        <v>87</v>
      </c>
      <c r="AV1419" s="13" t="s">
        <v>87</v>
      </c>
      <c r="AW1419" s="13" t="s">
        <v>33</v>
      </c>
      <c r="AX1419" s="13" t="s">
        <v>74</v>
      </c>
      <c r="AY1419" s="158" t="s">
        <v>187</v>
      </c>
    </row>
    <row r="1420" spans="2:65" s="15" customFormat="1">
      <c r="B1420" s="171"/>
      <c r="D1420" s="151" t="s">
        <v>201</v>
      </c>
      <c r="E1420" s="172" t="s">
        <v>19</v>
      </c>
      <c r="F1420" s="173" t="s">
        <v>207</v>
      </c>
      <c r="H1420" s="174">
        <v>78.055999999999997</v>
      </c>
      <c r="I1420" s="175"/>
      <c r="L1420" s="171"/>
      <c r="M1420" s="176"/>
      <c r="T1420" s="177"/>
      <c r="AT1420" s="172" t="s">
        <v>201</v>
      </c>
      <c r="AU1420" s="172" t="s">
        <v>87</v>
      </c>
      <c r="AV1420" s="15" t="s">
        <v>193</v>
      </c>
      <c r="AW1420" s="15" t="s">
        <v>33</v>
      </c>
      <c r="AX1420" s="15" t="s">
        <v>81</v>
      </c>
      <c r="AY1420" s="172" t="s">
        <v>187</v>
      </c>
    </row>
    <row r="1421" spans="2:65" s="1" customFormat="1" ht="24.15" customHeight="1">
      <c r="B1421" s="33"/>
      <c r="C1421" s="133" t="s">
        <v>2293</v>
      </c>
      <c r="D1421" s="133" t="s">
        <v>189</v>
      </c>
      <c r="E1421" s="134" t="s">
        <v>2294</v>
      </c>
      <c r="F1421" s="135" t="s">
        <v>2295</v>
      </c>
      <c r="G1421" s="136" t="s">
        <v>138</v>
      </c>
      <c r="H1421" s="137">
        <v>130.55600000000001</v>
      </c>
      <c r="I1421" s="138"/>
      <c r="J1421" s="139">
        <f>ROUND(I1421*H1421,2)</f>
        <v>0</v>
      </c>
      <c r="K1421" s="135" t="s">
        <v>197</v>
      </c>
      <c r="L1421" s="33"/>
      <c r="M1421" s="140" t="s">
        <v>19</v>
      </c>
      <c r="N1421" s="141" t="s">
        <v>46</v>
      </c>
      <c r="P1421" s="142">
        <f>O1421*H1421</f>
        <v>0</v>
      </c>
      <c r="Q1421" s="142">
        <v>0</v>
      </c>
      <c r="R1421" s="142">
        <f>Q1421*H1421</f>
        <v>0</v>
      </c>
      <c r="S1421" s="142">
        <v>0</v>
      </c>
      <c r="T1421" s="143">
        <f>S1421*H1421</f>
        <v>0</v>
      </c>
      <c r="AR1421" s="144" t="s">
        <v>320</v>
      </c>
      <c r="AT1421" s="144" t="s">
        <v>189</v>
      </c>
      <c r="AU1421" s="144" t="s">
        <v>87</v>
      </c>
      <c r="AY1421" s="18" t="s">
        <v>187</v>
      </c>
      <c r="BE1421" s="145">
        <f>IF(N1421="základní",J1421,0)</f>
        <v>0</v>
      </c>
      <c r="BF1421" s="145">
        <f>IF(N1421="snížená",J1421,0)</f>
        <v>0</v>
      </c>
      <c r="BG1421" s="145">
        <f>IF(N1421="zákl. přenesená",J1421,0)</f>
        <v>0</v>
      </c>
      <c r="BH1421" s="145">
        <f>IF(N1421="sníž. přenesená",J1421,0)</f>
        <v>0</v>
      </c>
      <c r="BI1421" s="145">
        <f>IF(N1421="nulová",J1421,0)</f>
        <v>0</v>
      </c>
      <c r="BJ1421" s="18" t="s">
        <v>87</v>
      </c>
      <c r="BK1421" s="145">
        <f>ROUND(I1421*H1421,2)</f>
        <v>0</v>
      </c>
      <c r="BL1421" s="18" t="s">
        <v>320</v>
      </c>
      <c r="BM1421" s="144" t="s">
        <v>2296</v>
      </c>
    </row>
    <row r="1422" spans="2:65" s="1" customFormat="1">
      <c r="B1422" s="33"/>
      <c r="D1422" s="146" t="s">
        <v>199</v>
      </c>
      <c r="F1422" s="147" t="s">
        <v>2297</v>
      </c>
      <c r="I1422" s="148"/>
      <c r="L1422" s="33"/>
      <c r="M1422" s="149"/>
      <c r="T1422" s="52"/>
      <c r="AT1422" s="18" t="s">
        <v>199</v>
      </c>
      <c r="AU1422" s="18" t="s">
        <v>87</v>
      </c>
    </row>
    <row r="1423" spans="2:65" s="12" customFormat="1">
      <c r="B1423" s="150"/>
      <c r="D1423" s="151" t="s">
        <v>201</v>
      </c>
      <c r="E1423" s="152" t="s">
        <v>19</v>
      </c>
      <c r="F1423" s="153" t="s">
        <v>1697</v>
      </c>
      <c r="H1423" s="152" t="s">
        <v>19</v>
      </c>
      <c r="I1423" s="154"/>
      <c r="L1423" s="150"/>
      <c r="M1423" s="155"/>
      <c r="T1423" s="156"/>
      <c r="AT1423" s="152" t="s">
        <v>201</v>
      </c>
      <c r="AU1423" s="152" t="s">
        <v>87</v>
      </c>
      <c r="AV1423" s="12" t="s">
        <v>81</v>
      </c>
      <c r="AW1423" s="12" t="s">
        <v>33</v>
      </c>
      <c r="AX1423" s="12" t="s">
        <v>74</v>
      </c>
      <c r="AY1423" s="152" t="s">
        <v>187</v>
      </c>
    </row>
    <row r="1424" spans="2:65" s="12" customFormat="1">
      <c r="B1424" s="150"/>
      <c r="D1424" s="151" t="s">
        <v>201</v>
      </c>
      <c r="E1424" s="152" t="s">
        <v>19</v>
      </c>
      <c r="F1424" s="153" t="s">
        <v>2284</v>
      </c>
      <c r="H1424" s="152" t="s">
        <v>19</v>
      </c>
      <c r="I1424" s="154"/>
      <c r="L1424" s="150"/>
      <c r="M1424" s="155"/>
      <c r="T1424" s="156"/>
      <c r="AT1424" s="152" t="s">
        <v>201</v>
      </c>
      <c r="AU1424" s="152" t="s">
        <v>87</v>
      </c>
      <c r="AV1424" s="12" t="s">
        <v>81</v>
      </c>
      <c r="AW1424" s="12" t="s">
        <v>33</v>
      </c>
      <c r="AX1424" s="12" t="s">
        <v>74</v>
      </c>
      <c r="AY1424" s="152" t="s">
        <v>187</v>
      </c>
    </row>
    <row r="1425" spans="2:65" s="13" customFormat="1">
      <c r="B1425" s="157"/>
      <c r="D1425" s="151" t="s">
        <v>201</v>
      </c>
      <c r="E1425" s="158" t="s">
        <v>19</v>
      </c>
      <c r="F1425" s="159" t="s">
        <v>2298</v>
      </c>
      <c r="H1425" s="160">
        <v>5.6159999999999997</v>
      </c>
      <c r="I1425" s="161"/>
      <c r="L1425" s="157"/>
      <c r="M1425" s="162"/>
      <c r="T1425" s="163"/>
      <c r="AT1425" s="158" t="s">
        <v>201</v>
      </c>
      <c r="AU1425" s="158" t="s">
        <v>87</v>
      </c>
      <c r="AV1425" s="13" t="s">
        <v>87</v>
      </c>
      <c r="AW1425" s="13" t="s">
        <v>33</v>
      </c>
      <c r="AX1425" s="13" t="s">
        <v>74</v>
      </c>
      <c r="AY1425" s="158" t="s">
        <v>187</v>
      </c>
    </row>
    <row r="1426" spans="2:65" s="13" customFormat="1">
      <c r="B1426" s="157"/>
      <c r="D1426" s="151" t="s">
        <v>201</v>
      </c>
      <c r="E1426" s="158" t="s">
        <v>19</v>
      </c>
      <c r="F1426" s="159" t="s">
        <v>2299</v>
      </c>
      <c r="H1426" s="160">
        <v>2.52</v>
      </c>
      <c r="I1426" s="161"/>
      <c r="L1426" s="157"/>
      <c r="M1426" s="162"/>
      <c r="T1426" s="163"/>
      <c r="AT1426" s="158" t="s">
        <v>201</v>
      </c>
      <c r="AU1426" s="158" t="s">
        <v>87</v>
      </c>
      <c r="AV1426" s="13" t="s">
        <v>87</v>
      </c>
      <c r="AW1426" s="13" t="s">
        <v>33</v>
      </c>
      <c r="AX1426" s="13" t="s">
        <v>74</v>
      </c>
      <c r="AY1426" s="158" t="s">
        <v>187</v>
      </c>
    </row>
    <row r="1427" spans="2:65" s="14" customFormat="1">
      <c r="B1427" s="164"/>
      <c r="D1427" s="151" t="s">
        <v>201</v>
      </c>
      <c r="E1427" s="165" t="s">
        <v>19</v>
      </c>
      <c r="F1427" s="166" t="s">
        <v>204</v>
      </c>
      <c r="H1427" s="167">
        <v>8.1359999999999992</v>
      </c>
      <c r="I1427" s="168"/>
      <c r="L1427" s="164"/>
      <c r="M1427" s="169"/>
      <c r="T1427" s="170"/>
      <c r="AT1427" s="165" t="s">
        <v>201</v>
      </c>
      <c r="AU1427" s="165" t="s">
        <v>87</v>
      </c>
      <c r="AV1427" s="14" t="s">
        <v>96</v>
      </c>
      <c r="AW1427" s="14" t="s">
        <v>33</v>
      </c>
      <c r="AX1427" s="14" t="s">
        <v>74</v>
      </c>
      <c r="AY1427" s="165" t="s">
        <v>187</v>
      </c>
    </row>
    <row r="1428" spans="2:65" s="12" customFormat="1">
      <c r="B1428" s="150"/>
      <c r="D1428" s="151" t="s">
        <v>201</v>
      </c>
      <c r="E1428" s="152" t="s">
        <v>19</v>
      </c>
      <c r="F1428" s="153" t="s">
        <v>2284</v>
      </c>
      <c r="H1428" s="152" t="s">
        <v>19</v>
      </c>
      <c r="I1428" s="154"/>
      <c r="L1428" s="150"/>
      <c r="M1428" s="155"/>
      <c r="T1428" s="156"/>
      <c r="AT1428" s="152" t="s">
        <v>201</v>
      </c>
      <c r="AU1428" s="152" t="s">
        <v>87</v>
      </c>
      <c r="AV1428" s="12" t="s">
        <v>81</v>
      </c>
      <c r="AW1428" s="12" t="s">
        <v>33</v>
      </c>
      <c r="AX1428" s="12" t="s">
        <v>74</v>
      </c>
      <c r="AY1428" s="152" t="s">
        <v>187</v>
      </c>
    </row>
    <row r="1429" spans="2:65" s="13" customFormat="1">
      <c r="B1429" s="157"/>
      <c r="D1429" s="151" t="s">
        <v>201</v>
      </c>
      <c r="E1429" s="158" t="s">
        <v>19</v>
      </c>
      <c r="F1429" s="159" t="s">
        <v>2300</v>
      </c>
      <c r="H1429" s="160">
        <v>61</v>
      </c>
      <c r="I1429" s="161"/>
      <c r="L1429" s="157"/>
      <c r="M1429" s="162"/>
      <c r="T1429" s="163"/>
      <c r="AT1429" s="158" t="s">
        <v>201</v>
      </c>
      <c r="AU1429" s="158" t="s">
        <v>87</v>
      </c>
      <c r="AV1429" s="13" t="s">
        <v>87</v>
      </c>
      <c r="AW1429" s="13" t="s">
        <v>33</v>
      </c>
      <c r="AX1429" s="13" t="s">
        <v>74</v>
      </c>
      <c r="AY1429" s="158" t="s">
        <v>187</v>
      </c>
    </row>
    <row r="1430" spans="2:65" s="14" customFormat="1">
      <c r="B1430" s="164"/>
      <c r="D1430" s="151" t="s">
        <v>201</v>
      </c>
      <c r="E1430" s="165" t="s">
        <v>19</v>
      </c>
      <c r="F1430" s="166" t="s">
        <v>204</v>
      </c>
      <c r="H1430" s="167">
        <v>61</v>
      </c>
      <c r="I1430" s="168"/>
      <c r="L1430" s="164"/>
      <c r="M1430" s="169"/>
      <c r="T1430" s="170"/>
      <c r="AT1430" s="165" t="s">
        <v>201</v>
      </c>
      <c r="AU1430" s="165" t="s">
        <v>87</v>
      </c>
      <c r="AV1430" s="14" t="s">
        <v>96</v>
      </c>
      <c r="AW1430" s="14" t="s">
        <v>33</v>
      </c>
      <c r="AX1430" s="14" t="s">
        <v>74</v>
      </c>
      <c r="AY1430" s="165" t="s">
        <v>187</v>
      </c>
    </row>
    <row r="1431" spans="2:65" s="13" customFormat="1">
      <c r="B1431" s="157"/>
      <c r="D1431" s="151" t="s">
        <v>201</v>
      </c>
      <c r="E1431" s="158" t="s">
        <v>19</v>
      </c>
      <c r="F1431" s="159" t="s">
        <v>2301</v>
      </c>
      <c r="H1431" s="160">
        <v>61.42</v>
      </c>
      <c r="I1431" s="161"/>
      <c r="L1431" s="157"/>
      <c r="M1431" s="162"/>
      <c r="T1431" s="163"/>
      <c r="AT1431" s="158" t="s">
        <v>201</v>
      </c>
      <c r="AU1431" s="158" t="s">
        <v>87</v>
      </c>
      <c r="AV1431" s="13" t="s">
        <v>87</v>
      </c>
      <c r="AW1431" s="13" t="s">
        <v>33</v>
      </c>
      <c r="AX1431" s="13" t="s">
        <v>74</v>
      </c>
      <c r="AY1431" s="158" t="s">
        <v>187</v>
      </c>
    </row>
    <row r="1432" spans="2:65" s="14" customFormat="1">
      <c r="B1432" s="164"/>
      <c r="D1432" s="151" t="s">
        <v>201</v>
      </c>
      <c r="E1432" s="165" t="s">
        <v>19</v>
      </c>
      <c r="F1432" s="166" t="s">
        <v>204</v>
      </c>
      <c r="H1432" s="167">
        <v>61.42</v>
      </c>
      <c r="I1432" s="168"/>
      <c r="L1432" s="164"/>
      <c r="M1432" s="169"/>
      <c r="T1432" s="170"/>
      <c r="AT1432" s="165" t="s">
        <v>201</v>
      </c>
      <c r="AU1432" s="165" t="s">
        <v>87</v>
      </c>
      <c r="AV1432" s="14" t="s">
        <v>96</v>
      </c>
      <c r="AW1432" s="14" t="s">
        <v>33</v>
      </c>
      <c r="AX1432" s="14" t="s">
        <v>74</v>
      </c>
      <c r="AY1432" s="165" t="s">
        <v>187</v>
      </c>
    </row>
    <row r="1433" spans="2:65" s="15" customFormat="1">
      <c r="B1433" s="171"/>
      <c r="D1433" s="151" t="s">
        <v>201</v>
      </c>
      <c r="E1433" s="172" t="s">
        <v>19</v>
      </c>
      <c r="F1433" s="173" t="s">
        <v>207</v>
      </c>
      <c r="H1433" s="174">
        <v>130.55600000000001</v>
      </c>
      <c r="I1433" s="175"/>
      <c r="L1433" s="171"/>
      <c r="M1433" s="176"/>
      <c r="T1433" s="177"/>
      <c r="AT1433" s="172" t="s">
        <v>201</v>
      </c>
      <c r="AU1433" s="172" t="s">
        <v>87</v>
      </c>
      <c r="AV1433" s="15" t="s">
        <v>193</v>
      </c>
      <c r="AW1433" s="15" t="s">
        <v>33</v>
      </c>
      <c r="AX1433" s="15" t="s">
        <v>81</v>
      </c>
      <c r="AY1433" s="172" t="s">
        <v>187</v>
      </c>
    </row>
    <row r="1434" spans="2:65" s="1" customFormat="1" ht="37.950000000000003" customHeight="1">
      <c r="B1434" s="33"/>
      <c r="C1434" s="133" t="s">
        <v>2302</v>
      </c>
      <c r="D1434" s="133" t="s">
        <v>189</v>
      </c>
      <c r="E1434" s="134" t="s">
        <v>2303</v>
      </c>
      <c r="F1434" s="135" t="s">
        <v>2304</v>
      </c>
      <c r="G1434" s="136" t="s">
        <v>142</v>
      </c>
      <c r="H1434" s="137">
        <v>36.316000000000003</v>
      </c>
      <c r="I1434" s="138"/>
      <c r="J1434" s="139">
        <f>ROUND(I1434*H1434,2)</f>
        <v>0</v>
      </c>
      <c r="K1434" s="135" t="s">
        <v>197</v>
      </c>
      <c r="L1434" s="33"/>
      <c r="M1434" s="140" t="s">
        <v>19</v>
      </c>
      <c r="N1434" s="141" t="s">
        <v>46</v>
      </c>
      <c r="P1434" s="142">
        <f>O1434*H1434</f>
        <v>0</v>
      </c>
      <c r="Q1434" s="142">
        <v>1.89E-3</v>
      </c>
      <c r="R1434" s="142">
        <f>Q1434*H1434</f>
        <v>6.8637240000000002E-2</v>
      </c>
      <c r="S1434" s="142">
        <v>0</v>
      </c>
      <c r="T1434" s="143">
        <f>S1434*H1434</f>
        <v>0</v>
      </c>
      <c r="AR1434" s="144" t="s">
        <v>320</v>
      </c>
      <c r="AT1434" s="144" t="s">
        <v>189</v>
      </c>
      <c r="AU1434" s="144" t="s">
        <v>87</v>
      </c>
      <c r="AY1434" s="18" t="s">
        <v>187</v>
      </c>
      <c r="BE1434" s="145">
        <f>IF(N1434="základní",J1434,0)</f>
        <v>0</v>
      </c>
      <c r="BF1434" s="145">
        <f>IF(N1434="snížená",J1434,0)</f>
        <v>0</v>
      </c>
      <c r="BG1434" s="145">
        <f>IF(N1434="zákl. přenesená",J1434,0)</f>
        <v>0</v>
      </c>
      <c r="BH1434" s="145">
        <f>IF(N1434="sníž. přenesená",J1434,0)</f>
        <v>0</v>
      </c>
      <c r="BI1434" s="145">
        <f>IF(N1434="nulová",J1434,0)</f>
        <v>0</v>
      </c>
      <c r="BJ1434" s="18" t="s">
        <v>87</v>
      </c>
      <c r="BK1434" s="145">
        <f>ROUND(I1434*H1434,2)</f>
        <v>0</v>
      </c>
      <c r="BL1434" s="18" t="s">
        <v>320</v>
      </c>
      <c r="BM1434" s="144" t="s">
        <v>2305</v>
      </c>
    </row>
    <row r="1435" spans="2:65" s="1" customFormat="1">
      <c r="B1435" s="33"/>
      <c r="D1435" s="146" t="s">
        <v>199</v>
      </c>
      <c r="F1435" s="147" t="s">
        <v>2306</v>
      </c>
      <c r="I1435" s="148"/>
      <c r="L1435" s="33"/>
      <c r="M1435" s="149"/>
      <c r="T1435" s="52"/>
      <c r="AT1435" s="18" t="s">
        <v>199</v>
      </c>
      <c r="AU1435" s="18" t="s">
        <v>87</v>
      </c>
    </row>
    <row r="1436" spans="2:65" s="12" customFormat="1">
      <c r="B1436" s="150"/>
      <c r="D1436" s="151" t="s">
        <v>201</v>
      </c>
      <c r="E1436" s="152" t="s">
        <v>19</v>
      </c>
      <c r="F1436" s="153" t="s">
        <v>1697</v>
      </c>
      <c r="H1436" s="152" t="s">
        <v>19</v>
      </c>
      <c r="I1436" s="154"/>
      <c r="L1436" s="150"/>
      <c r="M1436" s="155"/>
      <c r="T1436" s="156"/>
      <c r="AT1436" s="152" t="s">
        <v>201</v>
      </c>
      <c r="AU1436" s="152" t="s">
        <v>87</v>
      </c>
      <c r="AV1436" s="12" t="s">
        <v>81</v>
      </c>
      <c r="AW1436" s="12" t="s">
        <v>33</v>
      </c>
      <c r="AX1436" s="12" t="s">
        <v>74</v>
      </c>
      <c r="AY1436" s="152" t="s">
        <v>187</v>
      </c>
    </row>
    <row r="1437" spans="2:65" s="13" customFormat="1" ht="20.399999999999999">
      <c r="B1437" s="157"/>
      <c r="D1437" s="151" t="s">
        <v>201</v>
      </c>
      <c r="E1437" s="158" t="s">
        <v>19</v>
      </c>
      <c r="F1437" s="159" t="s">
        <v>2307</v>
      </c>
      <c r="H1437" s="160">
        <v>4.1980000000000004</v>
      </c>
      <c r="I1437" s="161"/>
      <c r="L1437" s="157"/>
      <c r="M1437" s="162"/>
      <c r="T1437" s="163"/>
      <c r="AT1437" s="158" t="s">
        <v>201</v>
      </c>
      <c r="AU1437" s="158" t="s">
        <v>87</v>
      </c>
      <c r="AV1437" s="13" t="s">
        <v>87</v>
      </c>
      <c r="AW1437" s="13" t="s">
        <v>33</v>
      </c>
      <c r="AX1437" s="13" t="s">
        <v>74</v>
      </c>
      <c r="AY1437" s="158" t="s">
        <v>187</v>
      </c>
    </row>
    <row r="1438" spans="2:65" s="14" customFormat="1">
      <c r="B1438" s="164"/>
      <c r="D1438" s="151" t="s">
        <v>201</v>
      </c>
      <c r="E1438" s="165" t="s">
        <v>19</v>
      </c>
      <c r="F1438" s="166" t="s">
        <v>204</v>
      </c>
      <c r="H1438" s="167">
        <v>4.1980000000000004</v>
      </c>
      <c r="I1438" s="168"/>
      <c r="L1438" s="164"/>
      <c r="M1438" s="169"/>
      <c r="T1438" s="170"/>
      <c r="AT1438" s="165" t="s">
        <v>201</v>
      </c>
      <c r="AU1438" s="165" t="s">
        <v>87</v>
      </c>
      <c r="AV1438" s="14" t="s">
        <v>96</v>
      </c>
      <c r="AW1438" s="14" t="s">
        <v>33</v>
      </c>
      <c r="AX1438" s="14" t="s">
        <v>74</v>
      </c>
      <c r="AY1438" s="165" t="s">
        <v>187</v>
      </c>
    </row>
    <row r="1439" spans="2:65" s="12" customFormat="1">
      <c r="B1439" s="150"/>
      <c r="D1439" s="151" t="s">
        <v>201</v>
      </c>
      <c r="E1439" s="152" t="s">
        <v>19</v>
      </c>
      <c r="F1439" s="153" t="s">
        <v>1218</v>
      </c>
      <c r="H1439" s="152" t="s">
        <v>19</v>
      </c>
      <c r="I1439" s="154"/>
      <c r="L1439" s="150"/>
      <c r="M1439" s="155"/>
      <c r="T1439" s="156"/>
      <c r="AT1439" s="152" t="s">
        <v>201</v>
      </c>
      <c r="AU1439" s="152" t="s">
        <v>87</v>
      </c>
      <c r="AV1439" s="12" t="s">
        <v>81</v>
      </c>
      <c r="AW1439" s="12" t="s">
        <v>33</v>
      </c>
      <c r="AX1439" s="12" t="s">
        <v>74</v>
      </c>
      <c r="AY1439" s="152" t="s">
        <v>187</v>
      </c>
    </row>
    <row r="1440" spans="2:65" s="13" customFormat="1">
      <c r="B1440" s="157"/>
      <c r="D1440" s="151" t="s">
        <v>201</v>
      </c>
      <c r="E1440" s="158" t="s">
        <v>19</v>
      </c>
      <c r="F1440" s="159" t="s">
        <v>953</v>
      </c>
      <c r="H1440" s="160">
        <v>1.4</v>
      </c>
      <c r="I1440" s="161"/>
      <c r="L1440" s="157"/>
      <c r="M1440" s="162"/>
      <c r="T1440" s="163"/>
      <c r="AT1440" s="158" t="s">
        <v>201</v>
      </c>
      <c r="AU1440" s="158" t="s">
        <v>87</v>
      </c>
      <c r="AV1440" s="13" t="s">
        <v>87</v>
      </c>
      <c r="AW1440" s="13" t="s">
        <v>33</v>
      </c>
      <c r="AX1440" s="13" t="s">
        <v>74</v>
      </c>
      <c r="AY1440" s="158" t="s">
        <v>187</v>
      </c>
    </row>
    <row r="1441" spans="2:65" s="14" customFormat="1">
      <c r="B1441" s="164"/>
      <c r="D1441" s="151" t="s">
        <v>201</v>
      </c>
      <c r="E1441" s="165" t="s">
        <v>19</v>
      </c>
      <c r="F1441" s="166" t="s">
        <v>204</v>
      </c>
      <c r="H1441" s="167">
        <v>1.4</v>
      </c>
      <c r="I1441" s="168"/>
      <c r="L1441" s="164"/>
      <c r="M1441" s="169"/>
      <c r="T1441" s="170"/>
      <c r="AT1441" s="165" t="s">
        <v>201</v>
      </c>
      <c r="AU1441" s="165" t="s">
        <v>87</v>
      </c>
      <c r="AV1441" s="14" t="s">
        <v>96</v>
      </c>
      <c r="AW1441" s="14" t="s">
        <v>33</v>
      </c>
      <c r="AX1441" s="14" t="s">
        <v>74</v>
      </c>
      <c r="AY1441" s="165" t="s">
        <v>187</v>
      </c>
    </row>
    <row r="1442" spans="2:65" s="12" customFormat="1">
      <c r="B1442" s="150"/>
      <c r="D1442" s="151" t="s">
        <v>201</v>
      </c>
      <c r="E1442" s="152" t="s">
        <v>19</v>
      </c>
      <c r="F1442" s="153" t="s">
        <v>2308</v>
      </c>
      <c r="H1442" s="152" t="s">
        <v>19</v>
      </c>
      <c r="I1442" s="154"/>
      <c r="L1442" s="150"/>
      <c r="M1442" s="155"/>
      <c r="T1442" s="156"/>
      <c r="AT1442" s="152" t="s">
        <v>201</v>
      </c>
      <c r="AU1442" s="152" t="s">
        <v>87</v>
      </c>
      <c r="AV1442" s="12" t="s">
        <v>81</v>
      </c>
      <c r="AW1442" s="12" t="s">
        <v>33</v>
      </c>
      <c r="AX1442" s="12" t="s">
        <v>74</v>
      </c>
      <c r="AY1442" s="152" t="s">
        <v>187</v>
      </c>
    </row>
    <row r="1443" spans="2:65" s="13" customFormat="1">
      <c r="B1443" s="157"/>
      <c r="D1443" s="151" t="s">
        <v>201</v>
      </c>
      <c r="E1443" s="158" t="s">
        <v>19</v>
      </c>
      <c r="F1443" s="159" t="s">
        <v>2309</v>
      </c>
      <c r="H1443" s="160">
        <v>0.67400000000000004</v>
      </c>
      <c r="I1443" s="161"/>
      <c r="L1443" s="157"/>
      <c r="M1443" s="162"/>
      <c r="T1443" s="163"/>
      <c r="AT1443" s="158" t="s">
        <v>201</v>
      </c>
      <c r="AU1443" s="158" t="s">
        <v>87</v>
      </c>
      <c r="AV1443" s="13" t="s">
        <v>87</v>
      </c>
      <c r="AW1443" s="13" t="s">
        <v>33</v>
      </c>
      <c r="AX1443" s="13" t="s">
        <v>74</v>
      </c>
      <c r="AY1443" s="158" t="s">
        <v>187</v>
      </c>
    </row>
    <row r="1444" spans="2:65" s="14" customFormat="1">
      <c r="B1444" s="164"/>
      <c r="D1444" s="151" t="s">
        <v>201</v>
      </c>
      <c r="E1444" s="165" t="s">
        <v>19</v>
      </c>
      <c r="F1444" s="166" t="s">
        <v>204</v>
      </c>
      <c r="H1444" s="167">
        <v>0.67400000000000004</v>
      </c>
      <c r="I1444" s="168"/>
      <c r="L1444" s="164"/>
      <c r="M1444" s="169"/>
      <c r="T1444" s="170"/>
      <c r="AT1444" s="165" t="s">
        <v>201</v>
      </c>
      <c r="AU1444" s="165" t="s">
        <v>87</v>
      </c>
      <c r="AV1444" s="14" t="s">
        <v>96</v>
      </c>
      <c r="AW1444" s="14" t="s">
        <v>33</v>
      </c>
      <c r="AX1444" s="14" t="s">
        <v>74</v>
      </c>
      <c r="AY1444" s="165" t="s">
        <v>187</v>
      </c>
    </row>
    <row r="1445" spans="2:65" s="12" customFormat="1">
      <c r="B1445" s="150"/>
      <c r="D1445" s="151" t="s">
        <v>201</v>
      </c>
      <c r="E1445" s="152" t="s">
        <v>19</v>
      </c>
      <c r="F1445" s="153" t="s">
        <v>2308</v>
      </c>
      <c r="H1445" s="152" t="s">
        <v>19</v>
      </c>
      <c r="I1445" s="154"/>
      <c r="L1445" s="150"/>
      <c r="M1445" s="155"/>
      <c r="T1445" s="156"/>
      <c r="AT1445" s="152" t="s">
        <v>201</v>
      </c>
      <c r="AU1445" s="152" t="s">
        <v>87</v>
      </c>
      <c r="AV1445" s="12" t="s">
        <v>81</v>
      </c>
      <c r="AW1445" s="12" t="s">
        <v>33</v>
      </c>
      <c r="AX1445" s="12" t="s">
        <v>74</v>
      </c>
      <c r="AY1445" s="152" t="s">
        <v>187</v>
      </c>
    </row>
    <row r="1446" spans="2:65" s="13" customFormat="1" ht="20.399999999999999">
      <c r="B1446" s="157"/>
      <c r="D1446" s="151" t="s">
        <v>201</v>
      </c>
      <c r="E1446" s="158" t="s">
        <v>19</v>
      </c>
      <c r="F1446" s="159" t="s">
        <v>2310</v>
      </c>
      <c r="H1446" s="160">
        <v>30.044</v>
      </c>
      <c r="I1446" s="161"/>
      <c r="L1446" s="157"/>
      <c r="M1446" s="162"/>
      <c r="T1446" s="163"/>
      <c r="AT1446" s="158" t="s">
        <v>201</v>
      </c>
      <c r="AU1446" s="158" t="s">
        <v>87</v>
      </c>
      <c r="AV1446" s="13" t="s">
        <v>87</v>
      </c>
      <c r="AW1446" s="13" t="s">
        <v>33</v>
      </c>
      <c r="AX1446" s="13" t="s">
        <v>74</v>
      </c>
      <c r="AY1446" s="158" t="s">
        <v>187</v>
      </c>
    </row>
    <row r="1447" spans="2:65" s="14" customFormat="1">
      <c r="B1447" s="164"/>
      <c r="D1447" s="151" t="s">
        <v>201</v>
      </c>
      <c r="E1447" s="165" t="s">
        <v>19</v>
      </c>
      <c r="F1447" s="166" t="s">
        <v>204</v>
      </c>
      <c r="H1447" s="167">
        <v>30.044</v>
      </c>
      <c r="I1447" s="168"/>
      <c r="L1447" s="164"/>
      <c r="M1447" s="169"/>
      <c r="T1447" s="170"/>
      <c r="AT1447" s="165" t="s">
        <v>201</v>
      </c>
      <c r="AU1447" s="165" t="s">
        <v>87</v>
      </c>
      <c r="AV1447" s="14" t="s">
        <v>96</v>
      </c>
      <c r="AW1447" s="14" t="s">
        <v>33</v>
      </c>
      <c r="AX1447" s="14" t="s">
        <v>74</v>
      </c>
      <c r="AY1447" s="165" t="s">
        <v>187</v>
      </c>
    </row>
    <row r="1448" spans="2:65" s="15" customFormat="1">
      <c r="B1448" s="171"/>
      <c r="D1448" s="151" t="s">
        <v>201</v>
      </c>
      <c r="E1448" s="172" t="s">
        <v>19</v>
      </c>
      <c r="F1448" s="173" t="s">
        <v>207</v>
      </c>
      <c r="H1448" s="174">
        <v>36.316000000000003</v>
      </c>
      <c r="I1448" s="175"/>
      <c r="L1448" s="171"/>
      <c r="M1448" s="176"/>
      <c r="T1448" s="177"/>
      <c r="AT1448" s="172" t="s">
        <v>201</v>
      </c>
      <c r="AU1448" s="172" t="s">
        <v>87</v>
      </c>
      <c r="AV1448" s="15" t="s">
        <v>193</v>
      </c>
      <c r="AW1448" s="15" t="s">
        <v>33</v>
      </c>
      <c r="AX1448" s="15" t="s">
        <v>81</v>
      </c>
      <c r="AY1448" s="172" t="s">
        <v>187</v>
      </c>
    </row>
    <row r="1449" spans="2:65" s="1" customFormat="1" ht="24.15" customHeight="1">
      <c r="B1449" s="33"/>
      <c r="C1449" s="133" t="s">
        <v>2311</v>
      </c>
      <c r="D1449" s="133" t="s">
        <v>189</v>
      </c>
      <c r="E1449" s="134" t="s">
        <v>2312</v>
      </c>
      <c r="F1449" s="135" t="s">
        <v>2313</v>
      </c>
      <c r="G1449" s="136" t="s">
        <v>384</v>
      </c>
      <c r="H1449" s="137">
        <v>12</v>
      </c>
      <c r="I1449" s="138"/>
      <c r="J1449" s="139">
        <f>ROUND(I1449*H1449,2)</f>
        <v>0</v>
      </c>
      <c r="K1449" s="135" t="s">
        <v>197</v>
      </c>
      <c r="L1449" s="33"/>
      <c r="M1449" s="140" t="s">
        <v>19</v>
      </c>
      <c r="N1449" s="141" t="s">
        <v>46</v>
      </c>
      <c r="P1449" s="142">
        <f>O1449*H1449</f>
        <v>0</v>
      </c>
      <c r="Q1449" s="142">
        <v>5.1000000000000004E-3</v>
      </c>
      <c r="R1449" s="142">
        <f>Q1449*H1449</f>
        <v>6.1200000000000004E-2</v>
      </c>
      <c r="S1449" s="142">
        <v>0</v>
      </c>
      <c r="T1449" s="143">
        <f>S1449*H1449</f>
        <v>0</v>
      </c>
      <c r="AR1449" s="144" t="s">
        <v>320</v>
      </c>
      <c r="AT1449" s="144" t="s">
        <v>189</v>
      </c>
      <c r="AU1449" s="144" t="s">
        <v>87</v>
      </c>
      <c r="AY1449" s="18" t="s">
        <v>187</v>
      </c>
      <c r="BE1449" s="145">
        <f>IF(N1449="základní",J1449,0)</f>
        <v>0</v>
      </c>
      <c r="BF1449" s="145">
        <f>IF(N1449="snížená",J1449,0)</f>
        <v>0</v>
      </c>
      <c r="BG1449" s="145">
        <f>IF(N1449="zákl. přenesená",J1449,0)</f>
        <v>0</v>
      </c>
      <c r="BH1449" s="145">
        <f>IF(N1449="sníž. přenesená",J1449,0)</f>
        <v>0</v>
      </c>
      <c r="BI1449" s="145">
        <f>IF(N1449="nulová",J1449,0)</f>
        <v>0</v>
      </c>
      <c r="BJ1449" s="18" t="s">
        <v>87</v>
      </c>
      <c r="BK1449" s="145">
        <f>ROUND(I1449*H1449,2)</f>
        <v>0</v>
      </c>
      <c r="BL1449" s="18" t="s">
        <v>320</v>
      </c>
      <c r="BM1449" s="144" t="s">
        <v>2314</v>
      </c>
    </row>
    <row r="1450" spans="2:65" s="1" customFormat="1">
      <c r="B1450" s="33"/>
      <c r="D1450" s="146" t="s">
        <v>199</v>
      </c>
      <c r="F1450" s="147" t="s">
        <v>2315</v>
      </c>
      <c r="I1450" s="148"/>
      <c r="L1450" s="33"/>
      <c r="M1450" s="149"/>
      <c r="T1450" s="52"/>
      <c r="AT1450" s="18" t="s">
        <v>199</v>
      </c>
      <c r="AU1450" s="18" t="s">
        <v>87</v>
      </c>
    </row>
    <row r="1451" spans="2:65" s="12" customFormat="1">
      <c r="B1451" s="150"/>
      <c r="D1451" s="151" t="s">
        <v>201</v>
      </c>
      <c r="E1451" s="152" t="s">
        <v>19</v>
      </c>
      <c r="F1451" s="153" t="s">
        <v>1697</v>
      </c>
      <c r="H1451" s="152" t="s">
        <v>19</v>
      </c>
      <c r="I1451" s="154"/>
      <c r="L1451" s="150"/>
      <c r="M1451" s="155"/>
      <c r="T1451" s="156"/>
      <c r="AT1451" s="152" t="s">
        <v>201</v>
      </c>
      <c r="AU1451" s="152" t="s">
        <v>87</v>
      </c>
      <c r="AV1451" s="12" t="s">
        <v>81</v>
      </c>
      <c r="AW1451" s="12" t="s">
        <v>33</v>
      </c>
      <c r="AX1451" s="12" t="s">
        <v>74</v>
      </c>
      <c r="AY1451" s="152" t="s">
        <v>187</v>
      </c>
    </row>
    <row r="1452" spans="2:65" s="12" customFormat="1">
      <c r="B1452" s="150"/>
      <c r="D1452" s="151" t="s">
        <v>201</v>
      </c>
      <c r="E1452" s="152" t="s">
        <v>19</v>
      </c>
      <c r="F1452" s="153" t="s">
        <v>2284</v>
      </c>
      <c r="H1452" s="152" t="s">
        <v>19</v>
      </c>
      <c r="I1452" s="154"/>
      <c r="L1452" s="150"/>
      <c r="M1452" s="155"/>
      <c r="T1452" s="156"/>
      <c r="AT1452" s="152" t="s">
        <v>201</v>
      </c>
      <c r="AU1452" s="152" t="s">
        <v>87</v>
      </c>
      <c r="AV1452" s="12" t="s">
        <v>81</v>
      </c>
      <c r="AW1452" s="12" t="s">
        <v>33</v>
      </c>
      <c r="AX1452" s="12" t="s">
        <v>74</v>
      </c>
      <c r="AY1452" s="152" t="s">
        <v>187</v>
      </c>
    </row>
    <row r="1453" spans="2:65" s="13" customFormat="1">
      <c r="B1453" s="157"/>
      <c r="D1453" s="151" t="s">
        <v>201</v>
      </c>
      <c r="E1453" s="158" t="s">
        <v>19</v>
      </c>
      <c r="F1453" s="159" t="s">
        <v>2316</v>
      </c>
      <c r="H1453" s="160">
        <v>7.8</v>
      </c>
      <c r="I1453" s="161"/>
      <c r="L1453" s="157"/>
      <c r="M1453" s="162"/>
      <c r="T1453" s="163"/>
      <c r="AT1453" s="158" t="s">
        <v>201</v>
      </c>
      <c r="AU1453" s="158" t="s">
        <v>87</v>
      </c>
      <c r="AV1453" s="13" t="s">
        <v>87</v>
      </c>
      <c r="AW1453" s="13" t="s">
        <v>33</v>
      </c>
      <c r="AX1453" s="13" t="s">
        <v>74</v>
      </c>
      <c r="AY1453" s="158" t="s">
        <v>187</v>
      </c>
    </row>
    <row r="1454" spans="2:65" s="13" customFormat="1">
      <c r="B1454" s="157"/>
      <c r="D1454" s="151" t="s">
        <v>201</v>
      </c>
      <c r="E1454" s="158" t="s">
        <v>19</v>
      </c>
      <c r="F1454" s="159" t="s">
        <v>2317</v>
      </c>
      <c r="H1454" s="160">
        <v>4.2</v>
      </c>
      <c r="I1454" s="161"/>
      <c r="L1454" s="157"/>
      <c r="M1454" s="162"/>
      <c r="T1454" s="163"/>
      <c r="AT1454" s="158" t="s">
        <v>201</v>
      </c>
      <c r="AU1454" s="158" t="s">
        <v>87</v>
      </c>
      <c r="AV1454" s="13" t="s">
        <v>87</v>
      </c>
      <c r="AW1454" s="13" t="s">
        <v>33</v>
      </c>
      <c r="AX1454" s="13" t="s">
        <v>74</v>
      </c>
      <c r="AY1454" s="158" t="s">
        <v>187</v>
      </c>
    </row>
    <row r="1455" spans="2:65" s="15" customFormat="1">
      <c r="B1455" s="171"/>
      <c r="D1455" s="151" t="s">
        <v>201</v>
      </c>
      <c r="E1455" s="172" t="s">
        <v>19</v>
      </c>
      <c r="F1455" s="173" t="s">
        <v>207</v>
      </c>
      <c r="H1455" s="174">
        <v>12</v>
      </c>
      <c r="I1455" s="175"/>
      <c r="L1455" s="171"/>
      <c r="M1455" s="176"/>
      <c r="T1455" s="177"/>
      <c r="AT1455" s="172" t="s">
        <v>201</v>
      </c>
      <c r="AU1455" s="172" t="s">
        <v>87</v>
      </c>
      <c r="AV1455" s="15" t="s">
        <v>193</v>
      </c>
      <c r="AW1455" s="15" t="s">
        <v>33</v>
      </c>
      <c r="AX1455" s="15" t="s">
        <v>81</v>
      </c>
      <c r="AY1455" s="172" t="s">
        <v>187</v>
      </c>
    </row>
    <row r="1456" spans="2:65" s="1" customFormat="1" ht="16.5" customHeight="1">
      <c r="B1456" s="33"/>
      <c r="C1456" s="178" t="s">
        <v>2318</v>
      </c>
      <c r="D1456" s="178" t="s">
        <v>238</v>
      </c>
      <c r="E1456" s="179" t="s">
        <v>2319</v>
      </c>
      <c r="F1456" s="180" t="s">
        <v>2320</v>
      </c>
      <c r="G1456" s="181" t="s">
        <v>142</v>
      </c>
      <c r="H1456" s="182">
        <v>0.20899999999999999</v>
      </c>
      <c r="I1456" s="183"/>
      <c r="J1456" s="184">
        <f>ROUND(I1456*H1456,2)</f>
        <v>0</v>
      </c>
      <c r="K1456" s="180" t="s">
        <v>197</v>
      </c>
      <c r="L1456" s="185"/>
      <c r="M1456" s="186" t="s">
        <v>19</v>
      </c>
      <c r="N1456" s="187" t="s">
        <v>46</v>
      </c>
      <c r="P1456" s="142">
        <f>O1456*H1456</f>
        <v>0</v>
      </c>
      <c r="Q1456" s="142">
        <v>0.55000000000000004</v>
      </c>
      <c r="R1456" s="142">
        <f>Q1456*H1456</f>
        <v>0.11495000000000001</v>
      </c>
      <c r="S1456" s="142">
        <v>0</v>
      </c>
      <c r="T1456" s="143">
        <f>S1456*H1456</f>
        <v>0</v>
      </c>
      <c r="AR1456" s="144" t="s">
        <v>425</v>
      </c>
      <c r="AT1456" s="144" t="s">
        <v>238</v>
      </c>
      <c r="AU1456" s="144" t="s">
        <v>87</v>
      </c>
      <c r="AY1456" s="18" t="s">
        <v>187</v>
      </c>
      <c r="BE1456" s="145">
        <f>IF(N1456="základní",J1456,0)</f>
        <v>0</v>
      </c>
      <c r="BF1456" s="145">
        <f>IF(N1456="snížená",J1456,0)</f>
        <v>0</v>
      </c>
      <c r="BG1456" s="145">
        <f>IF(N1456="zákl. přenesená",J1456,0)</f>
        <v>0</v>
      </c>
      <c r="BH1456" s="145">
        <f>IF(N1456="sníž. přenesená",J1456,0)</f>
        <v>0</v>
      </c>
      <c r="BI1456" s="145">
        <f>IF(N1456="nulová",J1456,0)</f>
        <v>0</v>
      </c>
      <c r="BJ1456" s="18" t="s">
        <v>87</v>
      </c>
      <c r="BK1456" s="145">
        <f>ROUND(I1456*H1456,2)</f>
        <v>0</v>
      </c>
      <c r="BL1456" s="18" t="s">
        <v>320</v>
      </c>
      <c r="BM1456" s="144" t="s">
        <v>2321</v>
      </c>
    </row>
    <row r="1457" spans="2:65" s="12" customFormat="1">
      <c r="B1457" s="150"/>
      <c r="D1457" s="151" t="s">
        <v>201</v>
      </c>
      <c r="E1457" s="152" t="s">
        <v>19</v>
      </c>
      <c r="F1457" s="153" t="s">
        <v>2284</v>
      </c>
      <c r="H1457" s="152" t="s">
        <v>19</v>
      </c>
      <c r="I1457" s="154"/>
      <c r="L1457" s="150"/>
      <c r="M1457" s="155"/>
      <c r="T1457" s="156"/>
      <c r="AT1457" s="152" t="s">
        <v>201</v>
      </c>
      <c r="AU1457" s="152" t="s">
        <v>87</v>
      </c>
      <c r="AV1457" s="12" t="s">
        <v>81</v>
      </c>
      <c r="AW1457" s="12" t="s">
        <v>33</v>
      </c>
      <c r="AX1457" s="12" t="s">
        <v>74</v>
      </c>
      <c r="AY1457" s="152" t="s">
        <v>187</v>
      </c>
    </row>
    <row r="1458" spans="2:65" s="13" customFormat="1">
      <c r="B1458" s="157"/>
      <c r="D1458" s="151" t="s">
        <v>201</v>
      </c>
      <c r="E1458" s="158" t="s">
        <v>19</v>
      </c>
      <c r="F1458" s="159" t="s">
        <v>2322</v>
      </c>
      <c r="H1458" s="160">
        <v>0.14000000000000001</v>
      </c>
      <c r="I1458" s="161"/>
      <c r="L1458" s="157"/>
      <c r="M1458" s="162"/>
      <c r="T1458" s="163"/>
      <c r="AT1458" s="158" t="s">
        <v>201</v>
      </c>
      <c r="AU1458" s="158" t="s">
        <v>87</v>
      </c>
      <c r="AV1458" s="13" t="s">
        <v>87</v>
      </c>
      <c r="AW1458" s="13" t="s">
        <v>33</v>
      </c>
      <c r="AX1458" s="13" t="s">
        <v>74</v>
      </c>
      <c r="AY1458" s="158" t="s">
        <v>187</v>
      </c>
    </row>
    <row r="1459" spans="2:65" s="13" customFormat="1">
      <c r="B1459" s="157"/>
      <c r="D1459" s="151" t="s">
        <v>201</v>
      </c>
      <c r="E1459" s="158" t="s">
        <v>19</v>
      </c>
      <c r="F1459" s="159" t="s">
        <v>2323</v>
      </c>
      <c r="H1459" s="160">
        <v>0.05</v>
      </c>
      <c r="I1459" s="161"/>
      <c r="L1459" s="157"/>
      <c r="M1459" s="162"/>
      <c r="T1459" s="163"/>
      <c r="AT1459" s="158" t="s">
        <v>201</v>
      </c>
      <c r="AU1459" s="158" t="s">
        <v>87</v>
      </c>
      <c r="AV1459" s="13" t="s">
        <v>87</v>
      </c>
      <c r="AW1459" s="13" t="s">
        <v>33</v>
      </c>
      <c r="AX1459" s="13" t="s">
        <v>74</v>
      </c>
      <c r="AY1459" s="158" t="s">
        <v>187</v>
      </c>
    </row>
    <row r="1460" spans="2:65" s="15" customFormat="1">
      <c r="B1460" s="171"/>
      <c r="D1460" s="151" t="s">
        <v>201</v>
      </c>
      <c r="E1460" s="172" t="s">
        <v>897</v>
      </c>
      <c r="F1460" s="173" t="s">
        <v>207</v>
      </c>
      <c r="H1460" s="174">
        <v>0.19</v>
      </c>
      <c r="I1460" s="175"/>
      <c r="L1460" s="171"/>
      <c r="M1460" s="176"/>
      <c r="T1460" s="177"/>
      <c r="AT1460" s="172" t="s">
        <v>201</v>
      </c>
      <c r="AU1460" s="172" t="s">
        <v>87</v>
      </c>
      <c r="AV1460" s="15" t="s">
        <v>193</v>
      </c>
      <c r="AW1460" s="15" t="s">
        <v>33</v>
      </c>
      <c r="AX1460" s="15" t="s">
        <v>81</v>
      </c>
      <c r="AY1460" s="172" t="s">
        <v>187</v>
      </c>
    </row>
    <row r="1461" spans="2:65" s="13" customFormat="1">
      <c r="B1461" s="157"/>
      <c r="D1461" s="151" t="s">
        <v>201</v>
      </c>
      <c r="F1461" s="159" t="s">
        <v>2324</v>
      </c>
      <c r="H1461" s="160">
        <v>0.20899999999999999</v>
      </c>
      <c r="I1461" s="161"/>
      <c r="L1461" s="157"/>
      <c r="M1461" s="162"/>
      <c r="T1461" s="163"/>
      <c r="AT1461" s="158" t="s">
        <v>201</v>
      </c>
      <c r="AU1461" s="158" t="s">
        <v>87</v>
      </c>
      <c r="AV1461" s="13" t="s">
        <v>87</v>
      </c>
      <c r="AW1461" s="13" t="s">
        <v>4</v>
      </c>
      <c r="AX1461" s="13" t="s">
        <v>81</v>
      </c>
      <c r="AY1461" s="158" t="s">
        <v>187</v>
      </c>
    </row>
    <row r="1462" spans="2:65" s="1" customFormat="1" ht="24.15" customHeight="1">
      <c r="B1462" s="33"/>
      <c r="C1462" s="133" t="s">
        <v>2325</v>
      </c>
      <c r="D1462" s="133" t="s">
        <v>189</v>
      </c>
      <c r="E1462" s="134" t="s">
        <v>2326</v>
      </c>
      <c r="F1462" s="135" t="s">
        <v>2327</v>
      </c>
      <c r="G1462" s="136" t="s">
        <v>142</v>
      </c>
      <c r="H1462" s="137">
        <v>0.19</v>
      </c>
      <c r="I1462" s="138"/>
      <c r="J1462" s="139">
        <f>ROUND(I1462*H1462,2)</f>
        <v>0</v>
      </c>
      <c r="K1462" s="135" t="s">
        <v>197</v>
      </c>
      <c r="L1462" s="33"/>
      <c r="M1462" s="140" t="s">
        <v>19</v>
      </c>
      <c r="N1462" s="141" t="s">
        <v>46</v>
      </c>
      <c r="P1462" s="142">
        <f>O1462*H1462</f>
        <v>0</v>
      </c>
      <c r="Q1462" s="142">
        <v>1.2535472000000001E-2</v>
      </c>
      <c r="R1462" s="142">
        <f>Q1462*H1462</f>
        <v>2.3817396800000002E-3</v>
      </c>
      <c r="S1462" s="142">
        <v>0</v>
      </c>
      <c r="T1462" s="143">
        <f>S1462*H1462</f>
        <v>0</v>
      </c>
      <c r="AR1462" s="144" t="s">
        <v>320</v>
      </c>
      <c r="AT1462" s="144" t="s">
        <v>189</v>
      </c>
      <c r="AU1462" s="144" t="s">
        <v>87</v>
      </c>
      <c r="AY1462" s="18" t="s">
        <v>187</v>
      </c>
      <c r="BE1462" s="145">
        <f>IF(N1462="základní",J1462,0)</f>
        <v>0</v>
      </c>
      <c r="BF1462" s="145">
        <f>IF(N1462="snížená",J1462,0)</f>
        <v>0</v>
      </c>
      <c r="BG1462" s="145">
        <f>IF(N1462="zákl. přenesená",J1462,0)</f>
        <v>0</v>
      </c>
      <c r="BH1462" s="145">
        <f>IF(N1462="sníž. přenesená",J1462,0)</f>
        <v>0</v>
      </c>
      <c r="BI1462" s="145">
        <f>IF(N1462="nulová",J1462,0)</f>
        <v>0</v>
      </c>
      <c r="BJ1462" s="18" t="s">
        <v>87</v>
      </c>
      <c r="BK1462" s="145">
        <f>ROUND(I1462*H1462,2)</f>
        <v>0</v>
      </c>
      <c r="BL1462" s="18" t="s">
        <v>320</v>
      </c>
      <c r="BM1462" s="144" t="s">
        <v>2328</v>
      </c>
    </row>
    <row r="1463" spans="2:65" s="1" customFormat="1">
      <c r="B1463" s="33"/>
      <c r="D1463" s="146" t="s">
        <v>199</v>
      </c>
      <c r="F1463" s="147" t="s">
        <v>2329</v>
      </c>
      <c r="I1463" s="148"/>
      <c r="L1463" s="33"/>
      <c r="M1463" s="149"/>
      <c r="T1463" s="52"/>
      <c r="AT1463" s="18" t="s">
        <v>199</v>
      </c>
      <c r="AU1463" s="18" t="s">
        <v>87</v>
      </c>
    </row>
    <row r="1464" spans="2:65" s="12" customFormat="1">
      <c r="B1464" s="150"/>
      <c r="D1464" s="151" t="s">
        <v>201</v>
      </c>
      <c r="E1464" s="152" t="s">
        <v>19</v>
      </c>
      <c r="F1464" s="153" t="s">
        <v>1697</v>
      </c>
      <c r="H1464" s="152" t="s">
        <v>19</v>
      </c>
      <c r="I1464" s="154"/>
      <c r="L1464" s="150"/>
      <c r="M1464" s="155"/>
      <c r="T1464" s="156"/>
      <c r="AT1464" s="152" t="s">
        <v>201</v>
      </c>
      <c r="AU1464" s="152" t="s">
        <v>87</v>
      </c>
      <c r="AV1464" s="12" t="s">
        <v>81</v>
      </c>
      <c r="AW1464" s="12" t="s">
        <v>33</v>
      </c>
      <c r="AX1464" s="12" t="s">
        <v>74</v>
      </c>
      <c r="AY1464" s="152" t="s">
        <v>187</v>
      </c>
    </row>
    <row r="1465" spans="2:65" s="13" customFormat="1">
      <c r="B1465" s="157"/>
      <c r="D1465" s="151" t="s">
        <v>201</v>
      </c>
      <c r="E1465" s="158" t="s">
        <v>19</v>
      </c>
      <c r="F1465" s="159" t="s">
        <v>897</v>
      </c>
      <c r="H1465" s="160">
        <v>0.19</v>
      </c>
      <c r="I1465" s="161"/>
      <c r="L1465" s="157"/>
      <c r="M1465" s="162"/>
      <c r="T1465" s="163"/>
      <c r="AT1465" s="158" t="s">
        <v>201</v>
      </c>
      <c r="AU1465" s="158" t="s">
        <v>87</v>
      </c>
      <c r="AV1465" s="13" t="s">
        <v>87</v>
      </c>
      <c r="AW1465" s="13" t="s">
        <v>33</v>
      </c>
      <c r="AX1465" s="13" t="s">
        <v>74</v>
      </c>
      <c r="AY1465" s="158" t="s">
        <v>187</v>
      </c>
    </row>
    <row r="1466" spans="2:65" s="15" customFormat="1">
      <c r="B1466" s="171"/>
      <c r="D1466" s="151" t="s">
        <v>201</v>
      </c>
      <c r="E1466" s="172" t="s">
        <v>19</v>
      </c>
      <c r="F1466" s="173" t="s">
        <v>207</v>
      </c>
      <c r="H1466" s="174">
        <v>0.19</v>
      </c>
      <c r="I1466" s="175"/>
      <c r="L1466" s="171"/>
      <c r="M1466" s="176"/>
      <c r="T1466" s="177"/>
      <c r="AT1466" s="172" t="s">
        <v>201</v>
      </c>
      <c r="AU1466" s="172" t="s">
        <v>87</v>
      </c>
      <c r="AV1466" s="15" t="s">
        <v>193</v>
      </c>
      <c r="AW1466" s="15" t="s">
        <v>33</v>
      </c>
      <c r="AX1466" s="15" t="s">
        <v>81</v>
      </c>
      <c r="AY1466" s="172" t="s">
        <v>187</v>
      </c>
    </row>
    <row r="1467" spans="2:65" s="1" customFormat="1" ht="55.5" customHeight="1">
      <c r="B1467" s="33"/>
      <c r="C1467" s="133" t="s">
        <v>2330</v>
      </c>
      <c r="D1467" s="133" t="s">
        <v>189</v>
      </c>
      <c r="E1467" s="134" t="s">
        <v>2331</v>
      </c>
      <c r="F1467" s="135" t="s">
        <v>2332</v>
      </c>
      <c r="G1467" s="136" t="s">
        <v>384</v>
      </c>
      <c r="H1467" s="137">
        <v>285.10000000000002</v>
      </c>
      <c r="I1467" s="138"/>
      <c r="J1467" s="139">
        <f>ROUND(I1467*H1467,2)</f>
        <v>0</v>
      </c>
      <c r="K1467" s="135" t="s">
        <v>197</v>
      </c>
      <c r="L1467" s="33"/>
      <c r="M1467" s="140" t="s">
        <v>19</v>
      </c>
      <c r="N1467" s="141" t="s">
        <v>46</v>
      </c>
      <c r="P1467" s="142">
        <f>O1467*H1467</f>
        <v>0</v>
      </c>
      <c r="Q1467" s="142">
        <v>0</v>
      </c>
      <c r="R1467" s="142">
        <f>Q1467*H1467</f>
        <v>0</v>
      </c>
      <c r="S1467" s="142">
        <v>0</v>
      </c>
      <c r="T1467" s="143">
        <f>S1467*H1467</f>
        <v>0</v>
      </c>
      <c r="AR1467" s="144" t="s">
        <v>320</v>
      </c>
      <c r="AT1467" s="144" t="s">
        <v>189</v>
      </c>
      <c r="AU1467" s="144" t="s">
        <v>87</v>
      </c>
      <c r="AY1467" s="18" t="s">
        <v>187</v>
      </c>
      <c r="BE1467" s="145">
        <f>IF(N1467="základní",J1467,0)</f>
        <v>0</v>
      </c>
      <c r="BF1467" s="145">
        <f>IF(N1467="snížená",J1467,0)</f>
        <v>0</v>
      </c>
      <c r="BG1467" s="145">
        <f>IF(N1467="zákl. přenesená",J1467,0)</f>
        <v>0</v>
      </c>
      <c r="BH1467" s="145">
        <f>IF(N1467="sníž. přenesená",J1467,0)</f>
        <v>0</v>
      </c>
      <c r="BI1467" s="145">
        <f>IF(N1467="nulová",J1467,0)</f>
        <v>0</v>
      </c>
      <c r="BJ1467" s="18" t="s">
        <v>87</v>
      </c>
      <c r="BK1467" s="145">
        <f>ROUND(I1467*H1467,2)</f>
        <v>0</v>
      </c>
      <c r="BL1467" s="18" t="s">
        <v>320</v>
      </c>
      <c r="BM1467" s="144" t="s">
        <v>2333</v>
      </c>
    </row>
    <row r="1468" spans="2:65" s="1" customFormat="1">
      <c r="B1468" s="33"/>
      <c r="D1468" s="146" t="s">
        <v>199</v>
      </c>
      <c r="F1468" s="147" t="s">
        <v>2334</v>
      </c>
      <c r="I1468" s="148"/>
      <c r="L1468" s="33"/>
      <c r="M1468" s="149"/>
      <c r="T1468" s="52"/>
      <c r="AT1468" s="18" t="s">
        <v>199</v>
      </c>
      <c r="AU1468" s="18" t="s">
        <v>87</v>
      </c>
    </row>
    <row r="1469" spans="2:65" s="12" customFormat="1">
      <c r="B1469" s="150"/>
      <c r="D1469" s="151" t="s">
        <v>201</v>
      </c>
      <c r="E1469" s="152" t="s">
        <v>19</v>
      </c>
      <c r="F1469" s="153" t="s">
        <v>2308</v>
      </c>
      <c r="H1469" s="152" t="s">
        <v>19</v>
      </c>
      <c r="I1469" s="154"/>
      <c r="L1469" s="150"/>
      <c r="M1469" s="155"/>
      <c r="T1469" s="156"/>
      <c r="AT1469" s="152" t="s">
        <v>201</v>
      </c>
      <c r="AU1469" s="152" t="s">
        <v>87</v>
      </c>
      <c r="AV1469" s="12" t="s">
        <v>81</v>
      </c>
      <c r="AW1469" s="12" t="s">
        <v>33</v>
      </c>
      <c r="AX1469" s="12" t="s">
        <v>74</v>
      </c>
      <c r="AY1469" s="152" t="s">
        <v>187</v>
      </c>
    </row>
    <row r="1470" spans="2:65" s="12" customFormat="1">
      <c r="B1470" s="150"/>
      <c r="D1470" s="151" t="s">
        <v>201</v>
      </c>
      <c r="E1470" s="152" t="s">
        <v>19</v>
      </c>
      <c r="F1470" s="153" t="s">
        <v>2335</v>
      </c>
      <c r="H1470" s="152" t="s">
        <v>19</v>
      </c>
      <c r="I1470" s="154"/>
      <c r="L1470" s="150"/>
      <c r="M1470" s="155"/>
      <c r="T1470" s="156"/>
      <c r="AT1470" s="152" t="s">
        <v>201</v>
      </c>
      <c r="AU1470" s="152" t="s">
        <v>87</v>
      </c>
      <c r="AV1470" s="12" t="s">
        <v>81</v>
      </c>
      <c r="AW1470" s="12" t="s">
        <v>33</v>
      </c>
      <c r="AX1470" s="12" t="s">
        <v>74</v>
      </c>
      <c r="AY1470" s="152" t="s">
        <v>187</v>
      </c>
    </row>
    <row r="1471" spans="2:65" s="13" customFormat="1">
      <c r="B1471" s="157"/>
      <c r="D1471" s="151" t="s">
        <v>201</v>
      </c>
      <c r="E1471" s="158" t="s">
        <v>19</v>
      </c>
      <c r="F1471" s="159" t="s">
        <v>2336</v>
      </c>
      <c r="H1471" s="160">
        <v>25.3</v>
      </c>
      <c r="I1471" s="161"/>
      <c r="L1471" s="157"/>
      <c r="M1471" s="162"/>
      <c r="T1471" s="163"/>
      <c r="AT1471" s="158" t="s">
        <v>201</v>
      </c>
      <c r="AU1471" s="158" t="s">
        <v>87</v>
      </c>
      <c r="AV1471" s="13" t="s">
        <v>87</v>
      </c>
      <c r="AW1471" s="13" t="s">
        <v>33</v>
      </c>
      <c r="AX1471" s="13" t="s">
        <v>74</v>
      </c>
      <c r="AY1471" s="158" t="s">
        <v>187</v>
      </c>
    </row>
    <row r="1472" spans="2:65" s="13" customFormat="1">
      <c r="B1472" s="157"/>
      <c r="D1472" s="151" t="s">
        <v>201</v>
      </c>
      <c r="E1472" s="158" t="s">
        <v>19</v>
      </c>
      <c r="F1472" s="159" t="s">
        <v>2337</v>
      </c>
      <c r="H1472" s="160">
        <v>46.8</v>
      </c>
      <c r="I1472" s="161"/>
      <c r="L1472" s="157"/>
      <c r="M1472" s="162"/>
      <c r="T1472" s="163"/>
      <c r="AT1472" s="158" t="s">
        <v>201</v>
      </c>
      <c r="AU1472" s="158" t="s">
        <v>87</v>
      </c>
      <c r="AV1472" s="13" t="s">
        <v>87</v>
      </c>
      <c r="AW1472" s="13" t="s">
        <v>33</v>
      </c>
      <c r="AX1472" s="13" t="s">
        <v>74</v>
      </c>
      <c r="AY1472" s="158" t="s">
        <v>187</v>
      </c>
    </row>
    <row r="1473" spans="2:65" s="13" customFormat="1">
      <c r="B1473" s="157"/>
      <c r="D1473" s="151" t="s">
        <v>201</v>
      </c>
      <c r="E1473" s="158" t="s">
        <v>19</v>
      </c>
      <c r="F1473" s="159" t="s">
        <v>2338</v>
      </c>
      <c r="H1473" s="160">
        <v>205</v>
      </c>
      <c r="I1473" s="161"/>
      <c r="L1473" s="157"/>
      <c r="M1473" s="162"/>
      <c r="T1473" s="163"/>
      <c r="AT1473" s="158" t="s">
        <v>201</v>
      </c>
      <c r="AU1473" s="158" t="s">
        <v>87</v>
      </c>
      <c r="AV1473" s="13" t="s">
        <v>87</v>
      </c>
      <c r="AW1473" s="13" t="s">
        <v>33</v>
      </c>
      <c r="AX1473" s="13" t="s">
        <v>74</v>
      </c>
      <c r="AY1473" s="158" t="s">
        <v>187</v>
      </c>
    </row>
    <row r="1474" spans="2:65" s="13" customFormat="1">
      <c r="B1474" s="157"/>
      <c r="D1474" s="151" t="s">
        <v>201</v>
      </c>
      <c r="E1474" s="158" t="s">
        <v>19</v>
      </c>
      <c r="F1474" s="159" t="s">
        <v>2339</v>
      </c>
      <c r="H1474" s="160">
        <v>8</v>
      </c>
      <c r="I1474" s="161"/>
      <c r="L1474" s="157"/>
      <c r="M1474" s="162"/>
      <c r="T1474" s="163"/>
      <c r="AT1474" s="158" t="s">
        <v>201</v>
      </c>
      <c r="AU1474" s="158" t="s">
        <v>87</v>
      </c>
      <c r="AV1474" s="13" t="s">
        <v>87</v>
      </c>
      <c r="AW1474" s="13" t="s">
        <v>33</v>
      </c>
      <c r="AX1474" s="13" t="s">
        <v>74</v>
      </c>
      <c r="AY1474" s="158" t="s">
        <v>187</v>
      </c>
    </row>
    <row r="1475" spans="2:65" s="15" customFormat="1">
      <c r="B1475" s="171"/>
      <c r="D1475" s="151" t="s">
        <v>201</v>
      </c>
      <c r="E1475" s="172" t="s">
        <v>19</v>
      </c>
      <c r="F1475" s="173" t="s">
        <v>207</v>
      </c>
      <c r="H1475" s="174">
        <v>285.10000000000002</v>
      </c>
      <c r="I1475" s="175"/>
      <c r="L1475" s="171"/>
      <c r="M1475" s="176"/>
      <c r="T1475" s="177"/>
      <c r="AT1475" s="172" t="s">
        <v>201</v>
      </c>
      <c r="AU1475" s="172" t="s">
        <v>87</v>
      </c>
      <c r="AV1475" s="15" t="s">
        <v>193</v>
      </c>
      <c r="AW1475" s="15" t="s">
        <v>33</v>
      </c>
      <c r="AX1475" s="15" t="s">
        <v>81</v>
      </c>
      <c r="AY1475" s="172" t="s">
        <v>187</v>
      </c>
    </row>
    <row r="1476" spans="2:65" s="1" customFormat="1" ht="21.75" customHeight="1">
      <c r="B1476" s="33"/>
      <c r="C1476" s="178" t="s">
        <v>2340</v>
      </c>
      <c r="D1476" s="178" t="s">
        <v>238</v>
      </c>
      <c r="E1476" s="179" t="s">
        <v>2341</v>
      </c>
      <c r="F1476" s="180" t="s">
        <v>2342</v>
      </c>
      <c r="G1476" s="181" t="s">
        <v>142</v>
      </c>
      <c r="H1476" s="182">
        <v>3.262</v>
      </c>
      <c r="I1476" s="183"/>
      <c r="J1476" s="184">
        <f>ROUND(I1476*H1476,2)</f>
        <v>0</v>
      </c>
      <c r="K1476" s="180" t="s">
        <v>197</v>
      </c>
      <c r="L1476" s="185"/>
      <c r="M1476" s="186" t="s">
        <v>19</v>
      </c>
      <c r="N1476" s="187" t="s">
        <v>46</v>
      </c>
      <c r="P1476" s="142">
        <f>O1476*H1476</f>
        <v>0</v>
      </c>
      <c r="Q1476" s="142">
        <v>0.55000000000000004</v>
      </c>
      <c r="R1476" s="142">
        <f>Q1476*H1476</f>
        <v>1.7941000000000003</v>
      </c>
      <c r="S1476" s="142">
        <v>0</v>
      </c>
      <c r="T1476" s="143">
        <f>S1476*H1476</f>
        <v>0</v>
      </c>
      <c r="AR1476" s="144" t="s">
        <v>425</v>
      </c>
      <c r="AT1476" s="144" t="s">
        <v>238</v>
      </c>
      <c r="AU1476" s="144" t="s">
        <v>87</v>
      </c>
      <c r="AY1476" s="18" t="s">
        <v>187</v>
      </c>
      <c r="BE1476" s="145">
        <f>IF(N1476="základní",J1476,0)</f>
        <v>0</v>
      </c>
      <c r="BF1476" s="145">
        <f>IF(N1476="snížená",J1476,0)</f>
        <v>0</v>
      </c>
      <c r="BG1476" s="145">
        <f>IF(N1476="zákl. přenesená",J1476,0)</f>
        <v>0</v>
      </c>
      <c r="BH1476" s="145">
        <f>IF(N1476="sníž. přenesená",J1476,0)</f>
        <v>0</v>
      </c>
      <c r="BI1476" s="145">
        <f>IF(N1476="nulová",J1476,0)</f>
        <v>0</v>
      </c>
      <c r="BJ1476" s="18" t="s">
        <v>87</v>
      </c>
      <c r="BK1476" s="145">
        <f>ROUND(I1476*H1476,2)</f>
        <v>0</v>
      </c>
      <c r="BL1476" s="18" t="s">
        <v>320</v>
      </c>
      <c r="BM1476" s="144" t="s">
        <v>2343</v>
      </c>
    </row>
    <row r="1477" spans="2:65" s="12" customFormat="1">
      <c r="B1477" s="150"/>
      <c r="D1477" s="151" t="s">
        <v>201</v>
      </c>
      <c r="E1477" s="152" t="s">
        <v>19</v>
      </c>
      <c r="F1477" s="153" t="s">
        <v>2335</v>
      </c>
      <c r="H1477" s="152" t="s">
        <v>19</v>
      </c>
      <c r="I1477" s="154"/>
      <c r="L1477" s="150"/>
      <c r="M1477" s="155"/>
      <c r="T1477" s="156"/>
      <c r="AT1477" s="152" t="s">
        <v>201</v>
      </c>
      <c r="AU1477" s="152" t="s">
        <v>87</v>
      </c>
      <c r="AV1477" s="12" t="s">
        <v>81</v>
      </c>
      <c r="AW1477" s="12" t="s">
        <v>33</v>
      </c>
      <c r="AX1477" s="12" t="s">
        <v>74</v>
      </c>
      <c r="AY1477" s="152" t="s">
        <v>187</v>
      </c>
    </row>
    <row r="1478" spans="2:65" s="13" customFormat="1">
      <c r="B1478" s="157"/>
      <c r="D1478" s="151" t="s">
        <v>201</v>
      </c>
      <c r="E1478" s="158" t="s">
        <v>19</v>
      </c>
      <c r="F1478" s="159" t="s">
        <v>2344</v>
      </c>
      <c r="H1478" s="160">
        <v>0.30399999999999999</v>
      </c>
      <c r="I1478" s="161"/>
      <c r="L1478" s="157"/>
      <c r="M1478" s="162"/>
      <c r="T1478" s="163"/>
      <c r="AT1478" s="158" t="s">
        <v>201</v>
      </c>
      <c r="AU1478" s="158" t="s">
        <v>87</v>
      </c>
      <c r="AV1478" s="13" t="s">
        <v>87</v>
      </c>
      <c r="AW1478" s="13" t="s">
        <v>33</v>
      </c>
      <c r="AX1478" s="13" t="s">
        <v>74</v>
      </c>
      <c r="AY1478" s="158" t="s">
        <v>187</v>
      </c>
    </row>
    <row r="1479" spans="2:65" s="13" customFormat="1">
      <c r="B1479" s="157"/>
      <c r="D1479" s="151" t="s">
        <v>201</v>
      </c>
      <c r="E1479" s="158" t="s">
        <v>19</v>
      </c>
      <c r="F1479" s="159" t="s">
        <v>2345</v>
      </c>
      <c r="H1479" s="160">
        <v>0.65500000000000003</v>
      </c>
      <c r="I1479" s="161"/>
      <c r="L1479" s="157"/>
      <c r="M1479" s="162"/>
      <c r="T1479" s="163"/>
      <c r="AT1479" s="158" t="s">
        <v>201</v>
      </c>
      <c r="AU1479" s="158" t="s">
        <v>87</v>
      </c>
      <c r="AV1479" s="13" t="s">
        <v>87</v>
      </c>
      <c r="AW1479" s="13" t="s">
        <v>33</v>
      </c>
      <c r="AX1479" s="13" t="s">
        <v>74</v>
      </c>
      <c r="AY1479" s="158" t="s">
        <v>187</v>
      </c>
    </row>
    <row r="1480" spans="2:65" s="13" customFormat="1">
      <c r="B1480" s="157"/>
      <c r="D1480" s="151" t="s">
        <v>201</v>
      </c>
      <c r="E1480" s="158" t="s">
        <v>19</v>
      </c>
      <c r="F1480" s="159" t="s">
        <v>2346</v>
      </c>
      <c r="H1480" s="160">
        <v>1.968</v>
      </c>
      <c r="I1480" s="161"/>
      <c r="L1480" s="157"/>
      <c r="M1480" s="162"/>
      <c r="T1480" s="163"/>
      <c r="AT1480" s="158" t="s">
        <v>201</v>
      </c>
      <c r="AU1480" s="158" t="s">
        <v>87</v>
      </c>
      <c r="AV1480" s="13" t="s">
        <v>87</v>
      </c>
      <c r="AW1480" s="13" t="s">
        <v>33</v>
      </c>
      <c r="AX1480" s="13" t="s">
        <v>74</v>
      </c>
      <c r="AY1480" s="158" t="s">
        <v>187</v>
      </c>
    </row>
    <row r="1481" spans="2:65" s="13" customFormat="1">
      <c r="B1481" s="157"/>
      <c r="D1481" s="151" t="s">
        <v>201</v>
      </c>
      <c r="E1481" s="158" t="s">
        <v>19</v>
      </c>
      <c r="F1481" s="159" t="s">
        <v>2347</v>
      </c>
      <c r="H1481" s="160">
        <v>3.7999999999999999E-2</v>
      </c>
      <c r="I1481" s="161"/>
      <c r="L1481" s="157"/>
      <c r="M1481" s="162"/>
      <c r="T1481" s="163"/>
      <c r="AT1481" s="158" t="s">
        <v>201</v>
      </c>
      <c r="AU1481" s="158" t="s">
        <v>87</v>
      </c>
      <c r="AV1481" s="13" t="s">
        <v>87</v>
      </c>
      <c r="AW1481" s="13" t="s">
        <v>33</v>
      </c>
      <c r="AX1481" s="13" t="s">
        <v>74</v>
      </c>
      <c r="AY1481" s="158" t="s">
        <v>187</v>
      </c>
    </row>
    <row r="1482" spans="2:65" s="15" customFormat="1">
      <c r="B1482" s="171"/>
      <c r="D1482" s="151" t="s">
        <v>201</v>
      </c>
      <c r="E1482" s="172" t="s">
        <v>854</v>
      </c>
      <c r="F1482" s="173" t="s">
        <v>207</v>
      </c>
      <c r="H1482" s="174">
        <v>2.9649999999999999</v>
      </c>
      <c r="I1482" s="175"/>
      <c r="L1482" s="171"/>
      <c r="M1482" s="176"/>
      <c r="T1482" s="177"/>
      <c r="AT1482" s="172" t="s">
        <v>201</v>
      </c>
      <c r="AU1482" s="172" t="s">
        <v>87</v>
      </c>
      <c r="AV1482" s="15" t="s">
        <v>193</v>
      </c>
      <c r="AW1482" s="15" t="s">
        <v>33</v>
      </c>
      <c r="AX1482" s="15" t="s">
        <v>81</v>
      </c>
      <c r="AY1482" s="172" t="s">
        <v>187</v>
      </c>
    </row>
    <row r="1483" spans="2:65" s="13" customFormat="1">
      <c r="B1483" s="157"/>
      <c r="D1483" s="151" t="s">
        <v>201</v>
      </c>
      <c r="F1483" s="159" t="s">
        <v>2348</v>
      </c>
      <c r="H1483" s="160">
        <v>3.262</v>
      </c>
      <c r="I1483" s="161"/>
      <c r="L1483" s="157"/>
      <c r="M1483" s="162"/>
      <c r="T1483" s="163"/>
      <c r="AT1483" s="158" t="s">
        <v>201</v>
      </c>
      <c r="AU1483" s="158" t="s">
        <v>87</v>
      </c>
      <c r="AV1483" s="13" t="s">
        <v>87</v>
      </c>
      <c r="AW1483" s="13" t="s">
        <v>4</v>
      </c>
      <c r="AX1483" s="13" t="s">
        <v>81</v>
      </c>
      <c r="AY1483" s="158" t="s">
        <v>187</v>
      </c>
    </row>
    <row r="1484" spans="2:65" s="1" customFormat="1" ht="62.7" customHeight="1">
      <c r="B1484" s="33"/>
      <c r="C1484" s="133" t="s">
        <v>2349</v>
      </c>
      <c r="D1484" s="133" t="s">
        <v>189</v>
      </c>
      <c r="E1484" s="134" t="s">
        <v>2350</v>
      </c>
      <c r="F1484" s="135" t="s">
        <v>2351</v>
      </c>
      <c r="G1484" s="136" t="s">
        <v>384</v>
      </c>
      <c r="H1484" s="137">
        <v>248.6</v>
      </c>
      <c r="I1484" s="138"/>
      <c r="J1484" s="139">
        <f>ROUND(I1484*H1484,2)</f>
        <v>0</v>
      </c>
      <c r="K1484" s="135" t="s">
        <v>197</v>
      </c>
      <c r="L1484" s="33"/>
      <c r="M1484" s="140" t="s">
        <v>19</v>
      </c>
      <c r="N1484" s="141" t="s">
        <v>46</v>
      </c>
      <c r="P1484" s="142">
        <f>O1484*H1484</f>
        <v>0</v>
      </c>
      <c r="Q1484" s="142">
        <v>0</v>
      </c>
      <c r="R1484" s="142">
        <f>Q1484*H1484</f>
        <v>0</v>
      </c>
      <c r="S1484" s="142">
        <v>0</v>
      </c>
      <c r="T1484" s="143">
        <f>S1484*H1484</f>
        <v>0</v>
      </c>
      <c r="AR1484" s="144" t="s">
        <v>320</v>
      </c>
      <c r="AT1484" s="144" t="s">
        <v>189</v>
      </c>
      <c r="AU1484" s="144" t="s">
        <v>87</v>
      </c>
      <c r="AY1484" s="18" t="s">
        <v>187</v>
      </c>
      <c r="BE1484" s="145">
        <f>IF(N1484="základní",J1484,0)</f>
        <v>0</v>
      </c>
      <c r="BF1484" s="145">
        <f>IF(N1484="snížená",J1484,0)</f>
        <v>0</v>
      </c>
      <c r="BG1484" s="145">
        <f>IF(N1484="zákl. přenesená",J1484,0)</f>
        <v>0</v>
      </c>
      <c r="BH1484" s="145">
        <f>IF(N1484="sníž. přenesená",J1484,0)</f>
        <v>0</v>
      </c>
      <c r="BI1484" s="145">
        <f>IF(N1484="nulová",J1484,0)</f>
        <v>0</v>
      </c>
      <c r="BJ1484" s="18" t="s">
        <v>87</v>
      </c>
      <c r="BK1484" s="145">
        <f>ROUND(I1484*H1484,2)</f>
        <v>0</v>
      </c>
      <c r="BL1484" s="18" t="s">
        <v>320</v>
      </c>
      <c r="BM1484" s="144" t="s">
        <v>2352</v>
      </c>
    </row>
    <row r="1485" spans="2:65" s="1" customFormat="1">
      <c r="B1485" s="33"/>
      <c r="D1485" s="146" t="s">
        <v>199</v>
      </c>
      <c r="F1485" s="147" t="s">
        <v>2353</v>
      </c>
      <c r="I1485" s="148"/>
      <c r="L1485" s="33"/>
      <c r="M1485" s="149"/>
      <c r="T1485" s="52"/>
      <c r="AT1485" s="18" t="s">
        <v>199</v>
      </c>
      <c r="AU1485" s="18" t="s">
        <v>87</v>
      </c>
    </row>
    <row r="1486" spans="2:65" s="12" customFormat="1">
      <c r="B1486" s="150"/>
      <c r="D1486" s="151" t="s">
        <v>201</v>
      </c>
      <c r="E1486" s="152" t="s">
        <v>19</v>
      </c>
      <c r="F1486" s="153" t="s">
        <v>2308</v>
      </c>
      <c r="H1486" s="152" t="s">
        <v>19</v>
      </c>
      <c r="I1486" s="154"/>
      <c r="L1486" s="150"/>
      <c r="M1486" s="155"/>
      <c r="T1486" s="156"/>
      <c r="AT1486" s="152" t="s">
        <v>201</v>
      </c>
      <c r="AU1486" s="152" t="s">
        <v>87</v>
      </c>
      <c r="AV1486" s="12" t="s">
        <v>81</v>
      </c>
      <c r="AW1486" s="12" t="s">
        <v>33</v>
      </c>
      <c r="AX1486" s="12" t="s">
        <v>74</v>
      </c>
      <c r="AY1486" s="152" t="s">
        <v>187</v>
      </c>
    </row>
    <row r="1487" spans="2:65" s="12" customFormat="1">
      <c r="B1487" s="150"/>
      <c r="D1487" s="151" t="s">
        <v>201</v>
      </c>
      <c r="E1487" s="152" t="s">
        <v>19</v>
      </c>
      <c r="F1487" s="153" t="s">
        <v>2335</v>
      </c>
      <c r="H1487" s="152" t="s">
        <v>19</v>
      </c>
      <c r="I1487" s="154"/>
      <c r="L1487" s="150"/>
      <c r="M1487" s="155"/>
      <c r="T1487" s="156"/>
      <c r="AT1487" s="152" t="s">
        <v>201</v>
      </c>
      <c r="AU1487" s="152" t="s">
        <v>87</v>
      </c>
      <c r="AV1487" s="12" t="s">
        <v>81</v>
      </c>
      <c r="AW1487" s="12" t="s">
        <v>33</v>
      </c>
      <c r="AX1487" s="12" t="s">
        <v>74</v>
      </c>
      <c r="AY1487" s="152" t="s">
        <v>187</v>
      </c>
    </row>
    <row r="1488" spans="2:65" s="13" customFormat="1">
      <c r="B1488" s="157"/>
      <c r="D1488" s="151" t="s">
        <v>201</v>
      </c>
      <c r="E1488" s="158" t="s">
        <v>19</v>
      </c>
      <c r="F1488" s="159" t="s">
        <v>2354</v>
      </c>
      <c r="H1488" s="160">
        <v>14</v>
      </c>
      <c r="I1488" s="161"/>
      <c r="L1488" s="157"/>
      <c r="M1488" s="162"/>
      <c r="T1488" s="163"/>
      <c r="AT1488" s="158" t="s">
        <v>201</v>
      </c>
      <c r="AU1488" s="158" t="s">
        <v>87</v>
      </c>
      <c r="AV1488" s="13" t="s">
        <v>87</v>
      </c>
      <c r="AW1488" s="13" t="s">
        <v>33</v>
      </c>
      <c r="AX1488" s="13" t="s">
        <v>74</v>
      </c>
      <c r="AY1488" s="158" t="s">
        <v>187</v>
      </c>
    </row>
    <row r="1489" spans="2:65" s="13" customFormat="1">
      <c r="B1489" s="157"/>
      <c r="D1489" s="151" t="s">
        <v>201</v>
      </c>
      <c r="E1489" s="158" t="s">
        <v>19</v>
      </c>
      <c r="F1489" s="159" t="s">
        <v>2355</v>
      </c>
      <c r="H1489" s="160">
        <v>227.4</v>
      </c>
      <c r="I1489" s="161"/>
      <c r="L1489" s="157"/>
      <c r="M1489" s="162"/>
      <c r="T1489" s="163"/>
      <c r="AT1489" s="158" t="s">
        <v>201</v>
      </c>
      <c r="AU1489" s="158" t="s">
        <v>87</v>
      </c>
      <c r="AV1489" s="13" t="s">
        <v>87</v>
      </c>
      <c r="AW1489" s="13" t="s">
        <v>33</v>
      </c>
      <c r="AX1489" s="13" t="s">
        <v>74</v>
      </c>
      <c r="AY1489" s="158" t="s">
        <v>187</v>
      </c>
    </row>
    <row r="1490" spans="2:65" s="13" customFormat="1">
      <c r="B1490" s="157"/>
      <c r="D1490" s="151" t="s">
        <v>201</v>
      </c>
      <c r="E1490" s="158" t="s">
        <v>19</v>
      </c>
      <c r="F1490" s="159" t="s">
        <v>2356</v>
      </c>
      <c r="H1490" s="160">
        <v>7.2</v>
      </c>
      <c r="I1490" s="161"/>
      <c r="L1490" s="157"/>
      <c r="M1490" s="162"/>
      <c r="T1490" s="163"/>
      <c r="AT1490" s="158" t="s">
        <v>201</v>
      </c>
      <c r="AU1490" s="158" t="s">
        <v>87</v>
      </c>
      <c r="AV1490" s="13" t="s">
        <v>87</v>
      </c>
      <c r="AW1490" s="13" t="s">
        <v>33</v>
      </c>
      <c r="AX1490" s="13" t="s">
        <v>74</v>
      </c>
      <c r="AY1490" s="158" t="s">
        <v>187</v>
      </c>
    </row>
    <row r="1491" spans="2:65" s="15" customFormat="1">
      <c r="B1491" s="171"/>
      <c r="D1491" s="151" t="s">
        <v>201</v>
      </c>
      <c r="E1491" s="172" t="s">
        <v>19</v>
      </c>
      <c r="F1491" s="173" t="s">
        <v>207</v>
      </c>
      <c r="H1491" s="174">
        <v>248.6</v>
      </c>
      <c r="I1491" s="175"/>
      <c r="L1491" s="171"/>
      <c r="M1491" s="176"/>
      <c r="T1491" s="177"/>
      <c r="AT1491" s="172" t="s">
        <v>201</v>
      </c>
      <c r="AU1491" s="172" t="s">
        <v>87</v>
      </c>
      <c r="AV1491" s="15" t="s">
        <v>193</v>
      </c>
      <c r="AW1491" s="15" t="s">
        <v>33</v>
      </c>
      <c r="AX1491" s="15" t="s">
        <v>81</v>
      </c>
      <c r="AY1491" s="172" t="s">
        <v>187</v>
      </c>
    </row>
    <row r="1492" spans="2:65" s="1" customFormat="1" ht="21.75" customHeight="1">
      <c r="B1492" s="33"/>
      <c r="C1492" s="178" t="s">
        <v>2357</v>
      </c>
      <c r="D1492" s="178" t="s">
        <v>238</v>
      </c>
      <c r="E1492" s="179" t="s">
        <v>2358</v>
      </c>
      <c r="F1492" s="180" t="s">
        <v>2359</v>
      </c>
      <c r="G1492" s="181" t="s">
        <v>142</v>
      </c>
      <c r="H1492" s="182">
        <v>4.8680000000000003</v>
      </c>
      <c r="I1492" s="183"/>
      <c r="J1492" s="184">
        <f>ROUND(I1492*H1492,2)</f>
        <v>0</v>
      </c>
      <c r="K1492" s="180" t="s">
        <v>197</v>
      </c>
      <c r="L1492" s="185"/>
      <c r="M1492" s="186" t="s">
        <v>19</v>
      </c>
      <c r="N1492" s="187" t="s">
        <v>46</v>
      </c>
      <c r="P1492" s="142">
        <f>O1492*H1492</f>
        <v>0</v>
      </c>
      <c r="Q1492" s="142">
        <v>0.55000000000000004</v>
      </c>
      <c r="R1492" s="142">
        <f>Q1492*H1492</f>
        <v>2.6774000000000004</v>
      </c>
      <c r="S1492" s="142">
        <v>0</v>
      </c>
      <c r="T1492" s="143">
        <f>S1492*H1492</f>
        <v>0</v>
      </c>
      <c r="AR1492" s="144" t="s">
        <v>425</v>
      </c>
      <c r="AT1492" s="144" t="s">
        <v>238</v>
      </c>
      <c r="AU1492" s="144" t="s">
        <v>87</v>
      </c>
      <c r="AY1492" s="18" t="s">
        <v>187</v>
      </c>
      <c r="BE1492" s="145">
        <f>IF(N1492="základní",J1492,0)</f>
        <v>0</v>
      </c>
      <c r="BF1492" s="145">
        <f>IF(N1492="snížená",J1492,0)</f>
        <v>0</v>
      </c>
      <c r="BG1492" s="145">
        <f>IF(N1492="zákl. přenesená",J1492,0)</f>
        <v>0</v>
      </c>
      <c r="BH1492" s="145">
        <f>IF(N1492="sníž. přenesená",J1492,0)</f>
        <v>0</v>
      </c>
      <c r="BI1492" s="145">
        <f>IF(N1492="nulová",J1492,0)</f>
        <v>0</v>
      </c>
      <c r="BJ1492" s="18" t="s">
        <v>87</v>
      </c>
      <c r="BK1492" s="145">
        <f>ROUND(I1492*H1492,2)</f>
        <v>0</v>
      </c>
      <c r="BL1492" s="18" t="s">
        <v>320</v>
      </c>
      <c r="BM1492" s="144" t="s">
        <v>2360</v>
      </c>
    </row>
    <row r="1493" spans="2:65" s="12" customFormat="1">
      <c r="B1493" s="150"/>
      <c r="D1493" s="151" t="s">
        <v>201</v>
      </c>
      <c r="E1493" s="152" t="s">
        <v>19</v>
      </c>
      <c r="F1493" s="153" t="s">
        <v>2335</v>
      </c>
      <c r="H1493" s="152" t="s">
        <v>19</v>
      </c>
      <c r="I1493" s="154"/>
      <c r="L1493" s="150"/>
      <c r="M1493" s="155"/>
      <c r="T1493" s="156"/>
      <c r="AT1493" s="152" t="s">
        <v>201</v>
      </c>
      <c r="AU1493" s="152" t="s">
        <v>87</v>
      </c>
      <c r="AV1493" s="12" t="s">
        <v>81</v>
      </c>
      <c r="AW1493" s="12" t="s">
        <v>33</v>
      </c>
      <c r="AX1493" s="12" t="s">
        <v>74</v>
      </c>
      <c r="AY1493" s="152" t="s">
        <v>187</v>
      </c>
    </row>
    <row r="1494" spans="2:65" s="13" customFormat="1">
      <c r="B1494" s="157"/>
      <c r="D1494" s="151" t="s">
        <v>201</v>
      </c>
      <c r="E1494" s="158" t="s">
        <v>19</v>
      </c>
      <c r="F1494" s="159" t="s">
        <v>2361</v>
      </c>
      <c r="H1494" s="160">
        <v>0.20200000000000001</v>
      </c>
      <c r="I1494" s="161"/>
      <c r="L1494" s="157"/>
      <c r="M1494" s="162"/>
      <c r="T1494" s="163"/>
      <c r="AT1494" s="158" t="s">
        <v>201</v>
      </c>
      <c r="AU1494" s="158" t="s">
        <v>87</v>
      </c>
      <c r="AV1494" s="13" t="s">
        <v>87</v>
      </c>
      <c r="AW1494" s="13" t="s">
        <v>33</v>
      </c>
      <c r="AX1494" s="13" t="s">
        <v>74</v>
      </c>
      <c r="AY1494" s="158" t="s">
        <v>187</v>
      </c>
    </row>
    <row r="1495" spans="2:65" s="13" customFormat="1" ht="20.399999999999999">
      <c r="B1495" s="157"/>
      <c r="D1495" s="151" t="s">
        <v>201</v>
      </c>
      <c r="E1495" s="158" t="s">
        <v>19</v>
      </c>
      <c r="F1495" s="159" t="s">
        <v>2362</v>
      </c>
      <c r="H1495" s="160">
        <v>4.093</v>
      </c>
      <c r="I1495" s="161"/>
      <c r="L1495" s="157"/>
      <c r="M1495" s="162"/>
      <c r="T1495" s="163"/>
      <c r="AT1495" s="158" t="s">
        <v>201</v>
      </c>
      <c r="AU1495" s="158" t="s">
        <v>87</v>
      </c>
      <c r="AV1495" s="13" t="s">
        <v>87</v>
      </c>
      <c r="AW1495" s="13" t="s">
        <v>33</v>
      </c>
      <c r="AX1495" s="13" t="s">
        <v>74</v>
      </c>
      <c r="AY1495" s="158" t="s">
        <v>187</v>
      </c>
    </row>
    <row r="1496" spans="2:65" s="13" customFormat="1">
      <c r="B1496" s="157"/>
      <c r="D1496" s="151" t="s">
        <v>201</v>
      </c>
      <c r="E1496" s="158" t="s">
        <v>19</v>
      </c>
      <c r="F1496" s="159" t="s">
        <v>2363</v>
      </c>
      <c r="H1496" s="160">
        <v>0.13</v>
      </c>
      <c r="I1496" s="161"/>
      <c r="L1496" s="157"/>
      <c r="M1496" s="162"/>
      <c r="T1496" s="163"/>
      <c r="AT1496" s="158" t="s">
        <v>201</v>
      </c>
      <c r="AU1496" s="158" t="s">
        <v>87</v>
      </c>
      <c r="AV1496" s="13" t="s">
        <v>87</v>
      </c>
      <c r="AW1496" s="13" t="s">
        <v>33</v>
      </c>
      <c r="AX1496" s="13" t="s">
        <v>74</v>
      </c>
      <c r="AY1496" s="158" t="s">
        <v>187</v>
      </c>
    </row>
    <row r="1497" spans="2:65" s="15" customFormat="1">
      <c r="B1497" s="171"/>
      <c r="D1497" s="151" t="s">
        <v>201</v>
      </c>
      <c r="E1497" s="172" t="s">
        <v>851</v>
      </c>
      <c r="F1497" s="173" t="s">
        <v>207</v>
      </c>
      <c r="H1497" s="174">
        <v>4.4249999999999998</v>
      </c>
      <c r="I1497" s="175"/>
      <c r="L1497" s="171"/>
      <c r="M1497" s="176"/>
      <c r="T1497" s="177"/>
      <c r="AT1497" s="172" t="s">
        <v>201</v>
      </c>
      <c r="AU1497" s="172" t="s">
        <v>87</v>
      </c>
      <c r="AV1497" s="15" t="s">
        <v>193</v>
      </c>
      <c r="AW1497" s="15" t="s">
        <v>33</v>
      </c>
      <c r="AX1497" s="15" t="s">
        <v>81</v>
      </c>
      <c r="AY1497" s="172" t="s">
        <v>187</v>
      </c>
    </row>
    <row r="1498" spans="2:65" s="13" customFormat="1">
      <c r="B1498" s="157"/>
      <c r="D1498" s="151" t="s">
        <v>201</v>
      </c>
      <c r="F1498" s="159" t="s">
        <v>2364</v>
      </c>
      <c r="H1498" s="160">
        <v>4.8680000000000003</v>
      </c>
      <c r="I1498" s="161"/>
      <c r="L1498" s="157"/>
      <c r="M1498" s="162"/>
      <c r="T1498" s="163"/>
      <c r="AT1498" s="158" t="s">
        <v>201</v>
      </c>
      <c r="AU1498" s="158" t="s">
        <v>87</v>
      </c>
      <c r="AV1498" s="13" t="s">
        <v>87</v>
      </c>
      <c r="AW1498" s="13" t="s">
        <v>4</v>
      </c>
      <c r="AX1498" s="13" t="s">
        <v>81</v>
      </c>
      <c r="AY1498" s="158" t="s">
        <v>187</v>
      </c>
    </row>
    <row r="1499" spans="2:65" s="1" customFormat="1" ht="62.7" customHeight="1">
      <c r="B1499" s="33"/>
      <c r="C1499" s="133" t="s">
        <v>2365</v>
      </c>
      <c r="D1499" s="133" t="s">
        <v>189</v>
      </c>
      <c r="E1499" s="134" t="s">
        <v>2366</v>
      </c>
      <c r="F1499" s="135" t="s">
        <v>2367</v>
      </c>
      <c r="G1499" s="136" t="s">
        <v>384</v>
      </c>
      <c r="H1499" s="137">
        <v>21</v>
      </c>
      <c r="I1499" s="138"/>
      <c r="J1499" s="139">
        <f>ROUND(I1499*H1499,2)</f>
        <v>0</v>
      </c>
      <c r="K1499" s="135" t="s">
        <v>197</v>
      </c>
      <c r="L1499" s="33"/>
      <c r="M1499" s="140" t="s">
        <v>19</v>
      </c>
      <c r="N1499" s="141" t="s">
        <v>46</v>
      </c>
      <c r="P1499" s="142">
        <f>O1499*H1499</f>
        <v>0</v>
      </c>
      <c r="Q1499" s="142">
        <v>0</v>
      </c>
      <c r="R1499" s="142">
        <f>Q1499*H1499</f>
        <v>0</v>
      </c>
      <c r="S1499" s="142">
        <v>0</v>
      </c>
      <c r="T1499" s="143">
        <f>S1499*H1499</f>
        <v>0</v>
      </c>
      <c r="AR1499" s="144" t="s">
        <v>320</v>
      </c>
      <c r="AT1499" s="144" t="s">
        <v>189</v>
      </c>
      <c r="AU1499" s="144" t="s">
        <v>87</v>
      </c>
      <c r="AY1499" s="18" t="s">
        <v>187</v>
      </c>
      <c r="BE1499" s="145">
        <f>IF(N1499="základní",J1499,0)</f>
        <v>0</v>
      </c>
      <c r="BF1499" s="145">
        <f>IF(N1499="snížená",J1499,0)</f>
        <v>0</v>
      </c>
      <c r="BG1499" s="145">
        <f>IF(N1499="zákl. přenesená",J1499,0)</f>
        <v>0</v>
      </c>
      <c r="BH1499" s="145">
        <f>IF(N1499="sníž. přenesená",J1499,0)</f>
        <v>0</v>
      </c>
      <c r="BI1499" s="145">
        <f>IF(N1499="nulová",J1499,0)</f>
        <v>0</v>
      </c>
      <c r="BJ1499" s="18" t="s">
        <v>87</v>
      </c>
      <c r="BK1499" s="145">
        <f>ROUND(I1499*H1499,2)</f>
        <v>0</v>
      </c>
      <c r="BL1499" s="18" t="s">
        <v>320</v>
      </c>
      <c r="BM1499" s="144" t="s">
        <v>2368</v>
      </c>
    </row>
    <row r="1500" spans="2:65" s="1" customFormat="1">
      <c r="B1500" s="33"/>
      <c r="D1500" s="146" t="s">
        <v>199</v>
      </c>
      <c r="F1500" s="147" t="s">
        <v>2369</v>
      </c>
      <c r="I1500" s="148"/>
      <c r="L1500" s="33"/>
      <c r="M1500" s="149"/>
      <c r="T1500" s="52"/>
      <c r="AT1500" s="18" t="s">
        <v>199</v>
      </c>
      <c r="AU1500" s="18" t="s">
        <v>87</v>
      </c>
    </row>
    <row r="1501" spans="2:65" s="12" customFormat="1">
      <c r="B1501" s="150"/>
      <c r="D1501" s="151" t="s">
        <v>201</v>
      </c>
      <c r="E1501" s="152" t="s">
        <v>19</v>
      </c>
      <c r="F1501" s="153" t="s">
        <v>2308</v>
      </c>
      <c r="H1501" s="152" t="s">
        <v>19</v>
      </c>
      <c r="I1501" s="154"/>
      <c r="L1501" s="150"/>
      <c r="M1501" s="155"/>
      <c r="T1501" s="156"/>
      <c r="AT1501" s="152" t="s">
        <v>201</v>
      </c>
      <c r="AU1501" s="152" t="s">
        <v>87</v>
      </c>
      <c r="AV1501" s="12" t="s">
        <v>81</v>
      </c>
      <c r="AW1501" s="12" t="s">
        <v>33</v>
      </c>
      <c r="AX1501" s="12" t="s">
        <v>74</v>
      </c>
      <c r="AY1501" s="152" t="s">
        <v>187</v>
      </c>
    </row>
    <row r="1502" spans="2:65" s="12" customFormat="1">
      <c r="B1502" s="150"/>
      <c r="D1502" s="151" t="s">
        <v>201</v>
      </c>
      <c r="E1502" s="152" t="s">
        <v>19</v>
      </c>
      <c r="F1502" s="153" t="s">
        <v>2335</v>
      </c>
      <c r="H1502" s="152" t="s">
        <v>19</v>
      </c>
      <c r="I1502" s="154"/>
      <c r="L1502" s="150"/>
      <c r="M1502" s="155"/>
      <c r="T1502" s="156"/>
      <c r="AT1502" s="152" t="s">
        <v>201</v>
      </c>
      <c r="AU1502" s="152" t="s">
        <v>87</v>
      </c>
      <c r="AV1502" s="12" t="s">
        <v>81</v>
      </c>
      <c r="AW1502" s="12" t="s">
        <v>33</v>
      </c>
      <c r="AX1502" s="12" t="s">
        <v>74</v>
      </c>
      <c r="AY1502" s="152" t="s">
        <v>187</v>
      </c>
    </row>
    <row r="1503" spans="2:65" s="13" customFormat="1">
      <c r="B1503" s="157"/>
      <c r="D1503" s="151" t="s">
        <v>201</v>
      </c>
      <c r="E1503" s="158" t="s">
        <v>19</v>
      </c>
      <c r="F1503" s="159" t="s">
        <v>2370</v>
      </c>
      <c r="H1503" s="160">
        <v>21</v>
      </c>
      <c r="I1503" s="161"/>
      <c r="L1503" s="157"/>
      <c r="M1503" s="162"/>
      <c r="T1503" s="163"/>
      <c r="AT1503" s="158" t="s">
        <v>201</v>
      </c>
      <c r="AU1503" s="158" t="s">
        <v>87</v>
      </c>
      <c r="AV1503" s="13" t="s">
        <v>87</v>
      </c>
      <c r="AW1503" s="13" t="s">
        <v>33</v>
      </c>
      <c r="AX1503" s="13" t="s">
        <v>74</v>
      </c>
      <c r="AY1503" s="158" t="s">
        <v>187</v>
      </c>
    </row>
    <row r="1504" spans="2:65" s="15" customFormat="1">
      <c r="B1504" s="171"/>
      <c r="D1504" s="151" t="s">
        <v>201</v>
      </c>
      <c r="E1504" s="172" t="s">
        <v>19</v>
      </c>
      <c r="F1504" s="173" t="s">
        <v>207</v>
      </c>
      <c r="H1504" s="174">
        <v>21</v>
      </c>
      <c r="I1504" s="175"/>
      <c r="L1504" s="171"/>
      <c r="M1504" s="176"/>
      <c r="T1504" s="177"/>
      <c r="AT1504" s="172" t="s">
        <v>201</v>
      </c>
      <c r="AU1504" s="172" t="s">
        <v>87</v>
      </c>
      <c r="AV1504" s="15" t="s">
        <v>193</v>
      </c>
      <c r="AW1504" s="15" t="s">
        <v>33</v>
      </c>
      <c r="AX1504" s="15" t="s">
        <v>81</v>
      </c>
      <c r="AY1504" s="172" t="s">
        <v>187</v>
      </c>
    </row>
    <row r="1505" spans="2:65" s="1" customFormat="1" ht="21.75" customHeight="1">
      <c r="B1505" s="33"/>
      <c r="C1505" s="178" t="s">
        <v>2371</v>
      </c>
      <c r="D1505" s="178" t="s">
        <v>238</v>
      </c>
      <c r="E1505" s="179" t="s">
        <v>2372</v>
      </c>
      <c r="F1505" s="180" t="s">
        <v>2373</v>
      </c>
      <c r="G1505" s="181" t="s">
        <v>142</v>
      </c>
      <c r="H1505" s="182">
        <v>0.59199999999999997</v>
      </c>
      <c r="I1505" s="183"/>
      <c r="J1505" s="184">
        <f>ROUND(I1505*H1505,2)</f>
        <v>0</v>
      </c>
      <c r="K1505" s="180" t="s">
        <v>197</v>
      </c>
      <c r="L1505" s="185"/>
      <c r="M1505" s="186" t="s">
        <v>19</v>
      </c>
      <c r="N1505" s="187" t="s">
        <v>46</v>
      </c>
      <c r="P1505" s="142">
        <f>O1505*H1505</f>
        <v>0</v>
      </c>
      <c r="Q1505" s="142">
        <v>0.55000000000000004</v>
      </c>
      <c r="R1505" s="142">
        <f>Q1505*H1505</f>
        <v>0.3256</v>
      </c>
      <c r="S1505" s="142">
        <v>0</v>
      </c>
      <c r="T1505" s="143">
        <f>S1505*H1505</f>
        <v>0</v>
      </c>
      <c r="AR1505" s="144" t="s">
        <v>425</v>
      </c>
      <c r="AT1505" s="144" t="s">
        <v>238</v>
      </c>
      <c r="AU1505" s="144" t="s">
        <v>87</v>
      </c>
      <c r="AY1505" s="18" t="s">
        <v>187</v>
      </c>
      <c r="BE1505" s="145">
        <f>IF(N1505="základní",J1505,0)</f>
        <v>0</v>
      </c>
      <c r="BF1505" s="145">
        <f>IF(N1505="snížená",J1505,0)</f>
        <v>0</v>
      </c>
      <c r="BG1505" s="145">
        <f>IF(N1505="zákl. přenesená",J1505,0)</f>
        <v>0</v>
      </c>
      <c r="BH1505" s="145">
        <f>IF(N1505="sníž. přenesená",J1505,0)</f>
        <v>0</v>
      </c>
      <c r="BI1505" s="145">
        <f>IF(N1505="nulová",J1505,0)</f>
        <v>0</v>
      </c>
      <c r="BJ1505" s="18" t="s">
        <v>87</v>
      </c>
      <c r="BK1505" s="145">
        <f>ROUND(I1505*H1505,2)</f>
        <v>0</v>
      </c>
      <c r="BL1505" s="18" t="s">
        <v>320</v>
      </c>
      <c r="BM1505" s="144" t="s">
        <v>2374</v>
      </c>
    </row>
    <row r="1506" spans="2:65" s="12" customFormat="1">
      <c r="B1506" s="150"/>
      <c r="D1506" s="151" t="s">
        <v>201</v>
      </c>
      <c r="E1506" s="152" t="s">
        <v>19</v>
      </c>
      <c r="F1506" s="153" t="s">
        <v>2335</v>
      </c>
      <c r="H1506" s="152" t="s">
        <v>19</v>
      </c>
      <c r="I1506" s="154"/>
      <c r="L1506" s="150"/>
      <c r="M1506" s="155"/>
      <c r="T1506" s="156"/>
      <c r="AT1506" s="152" t="s">
        <v>201</v>
      </c>
      <c r="AU1506" s="152" t="s">
        <v>87</v>
      </c>
      <c r="AV1506" s="12" t="s">
        <v>81</v>
      </c>
      <c r="AW1506" s="12" t="s">
        <v>33</v>
      </c>
      <c r="AX1506" s="12" t="s">
        <v>74</v>
      </c>
      <c r="AY1506" s="152" t="s">
        <v>187</v>
      </c>
    </row>
    <row r="1507" spans="2:65" s="13" customFormat="1">
      <c r="B1507" s="157"/>
      <c r="D1507" s="151" t="s">
        <v>201</v>
      </c>
      <c r="E1507" s="158" t="s">
        <v>19</v>
      </c>
      <c r="F1507" s="159" t="s">
        <v>2375</v>
      </c>
      <c r="H1507" s="160">
        <v>0.53800000000000003</v>
      </c>
      <c r="I1507" s="161"/>
      <c r="L1507" s="157"/>
      <c r="M1507" s="162"/>
      <c r="T1507" s="163"/>
      <c r="AT1507" s="158" t="s">
        <v>201</v>
      </c>
      <c r="AU1507" s="158" t="s">
        <v>87</v>
      </c>
      <c r="AV1507" s="13" t="s">
        <v>87</v>
      </c>
      <c r="AW1507" s="13" t="s">
        <v>33</v>
      </c>
      <c r="AX1507" s="13" t="s">
        <v>74</v>
      </c>
      <c r="AY1507" s="158" t="s">
        <v>187</v>
      </c>
    </row>
    <row r="1508" spans="2:65" s="15" customFormat="1">
      <c r="B1508" s="171"/>
      <c r="D1508" s="151" t="s">
        <v>201</v>
      </c>
      <c r="E1508" s="172" t="s">
        <v>848</v>
      </c>
      <c r="F1508" s="173" t="s">
        <v>207</v>
      </c>
      <c r="H1508" s="174">
        <v>0.53800000000000003</v>
      </c>
      <c r="I1508" s="175"/>
      <c r="L1508" s="171"/>
      <c r="M1508" s="176"/>
      <c r="T1508" s="177"/>
      <c r="AT1508" s="172" t="s">
        <v>201</v>
      </c>
      <c r="AU1508" s="172" t="s">
        <v>87</v>
      </c>
      <c r="AV1508" s="15" t="s">
        <v>193</v>
      </c>
      <c r="AW1508" s="15" t="s">
        <v>33</v>
      </c>
      <c r="AX1508" s="15" t="s">
        <v>81</v>
      </c>
      <c r="AY1508" s="172" t="s">
        <v>187</v>
      </c>
    </row>
    <row r="1509" spans="2:65" s="13" customFormat="1">
      <c r="B1509" s="157"/>
      <c r="D1509" s="151" t="s">
        <v>201</v>
      </c>
      <c r="F1509" s="159" t="s">
        <v>2376</v>
      </c>
      <c r="H1509" s="160">
        <v>0.59199999999999997</v>
      </c>
      <c r="I1509" s="161"/>
      <c r="L1509" s="157"/>
      <c r="M1509" s="162"/>
      <c r="T1509" s="163"/>
      <c r="AT1509" s="158" t="s">
        <v>201</v>
      </c>
      <c r="AU1509" s="158" t="s">
        <v>87</v>
      </c>
      <c r="AV1509" s="13" t="s">
        <v>87</v>
      </c>
      <c r="AW1509" s="13" t="s">
        <v>4</v>
      </c>
      <c r="AX1509" s="13" t="s">
        <v>81</v>
      </c>
      <c r="AY1509" s="158" t="s">
        <v>187</v>
      </c>
    </row>
    <row r="1510" spans="2:65" s="1" customFormat="1" ht="55.5" customHeight="1">
      <c r="B1510" s="33"/>
      <c r="C1510" s="133" t="s">
        <v>2377</v>
      </c>
      <c r="D1510" s="133" t="s">
        <v>189</v>
      </c>
      <c r="E1510" s="134" t="s">
        <v>2378</v>
      </c>
      <c r="F1510" s="135" t="s">
        <v>2379</v>
      </c>
      <c r="G1510" s="136" t="s">
        <v>384</v>
      </c>
      <c r="H1510" s="137">
        <v>46.8</v>
      </c>
      <c r="I1510" s="138"/>
      <c r="J1510" s="139">
        <f>ROUND(I1510*H1510,2)</f>
        <v>0</v>
      </c>
      <c r="K1510" s="135" t="s">
        <v>197</v>
      </c>
      <c r="L1510" s="33"/>
      <c r="M1510" s="140" t="s">
        <v>19</v>
      </c>
      <c r="N1510" s="141" t="s">
        <v>46</v>
      </c>
      <c r="P1510" s="142">
        <f>O1510*H1510</f>
        <v>0</v>
      </c>
      <c r="Q1510" s="142">
        <v>0</v>
      </c>
      <c r="R1510" s="142">
        <f>Q1510*H1510</f>
        <v>0</v>
      </c>
      <c r="S1510" s="142">
        <v>0</v>
      </c>
      <c r="T1510" s="143">
        <f>S1510*H1510</f>
        <v>0</v>
      </c>
      <c r="AR1510" s="144" t="s">
        <v>320</v>
      </c>
      <c r="AT1510" s="144" t="s">
        <v>189</v>
      </c>
      <c r="AU1510" s="144" t="s">
        <v>87</v>
      </c>
      <c r="AY1510" s="18" t="s">
        <v>187</v>
      </c>
      <c r="BE1510" s="145">
        <f>IF(N1510="základní",J1510,0)</f>
        <v>0</v>
      </c>
      <c r="BF1510" s="145">
        <f>IF(N1510="snížená",J1510,0)</f>
        <v>0</v>
      </c>
      <c r="BG1510" s="145">
        <f>IF(N1510="zákl. přenesená",J1510,0)</f>
        <v>0</v>
      </c>
      <c r="BH1510" s="145">
        <f>IF(N1510="sníž. přenesená",J1510,0)</f>
        <v>0</v>
      </c>
      <c r="BI1510" s="145">
        <f>IF(N1510="nulová",J1510,0)</f>
        <v>0</v>
      </c>
      <c r="BJ1510" s="18" t="s">
        <v>87</v>
      </c>
      <c r="BK1510" s="145">
        <f>ROUND(I1510*H1510,2)</f>
        <v>0</v>
      </c>
      <c r="BL1510" s="18" t="s">
        <v>320</v>
      </c>
      <c r="BM1510" s="144" t="s">
        <v>2380</v>
      </c>
    </row>
    <row r="1511" spans="2:65" s="1" customFormat="1">
      <c r="B1511" s="33"/>
      <c r="D1511" s="146" t="s">
        <v>199</v>
      </c>
      <c r="F1511" s="147" t="s">
        <v>2381</v>
      </c>
      <c r="I1511" s="148"/>
      <c r="L1511" s="33"/>
      <c r="M1511" s="149"/>
      <c r="T1511" s="52"/>
      <c r="AT1511" s="18" t="s">
        <v>199</v>
      </c>
      <c r="AU1511" s="18" t="s">
        <v>87</v>
      </c>
    </row>
    <row r="1512" spans="2:65" s="12" customFormat="1">
      <c r="B1512" s="150"/>
      <c r="D1512" s="151" t="s">
        <v>201</v>
      </c>
      <c r="E1512" s="152" t="s">
        <v>19</v>
      </c>
      <c r="F1512" s="153" t="s">
        <v>2308</v>
      </c>
      <c r="H1512" s="152" t="s">
        <v>19</v>
      </c>
      <c r="I1512" s="154"/>
      <c r="L1512" s="150"/>
      <c r="M1512" s="155"/>
      <c r="T1512" s="156"/>
      <c r="AT1512" s="152" t="s">
        <v>201</v>
      </c>
      <c r="AU1512" s="152" t="s">
        <v>87</v>
      </c>
      <c r="AV1512" s="12" t="s">
        <v>81</v>
      </c>
      <c r="AW1512" s="12" t="s">
        <v>33</v>
      </c>
      <c r="AX1512" s="12" t="s">
        <v>74</v>
      </c>
      <c r="AY1512" s="152" t="s">
        <v>187</v>
      </c>
    </row>
    <row r="1513" spans="2:65" s="12" customFormat="1">
      <c r="B1513" s="150"/>
      <c r="D1513" s="151" t="s">
        <v>201</v>
      </c>
      <c r="E1513" s="152" t="s">
        <v>19</v>
      </c>
      <c r="F1513" s="153" t="s">
        <v>2335</v>
      </c>
      <c r="H1513" s="152" t="s">
        <v>19</v>
      </c>
      <c r="I1513" s="154"/>
      <c r="L1513" s="150"/>
      <c r="M1513" s="155"/>
      <c r="T1513" s="156"/>
      <c r="AT1513" s="152" t="s">
        <v>201</v>
      </c>
      <c r="AU1513" s="152" t="s">
        <v>87</v>
      </c>
      <c r="AV1513" s="12" t="s">
        <v>81</v>
      </c>
      <c r="AW1513" s="12" t="s">
        <v>33</v>
      </c>
      <c r="AX1513" s="12" t="s">
        <v>74</v>
      </c>
      <c r="AY1513" s="152" t="s">
        <v>187</v>
      </c>
    </row>
    <row r="1514" spans="2:65" s="13" customFormat="1">
      <c r="B1514" s="157"/>
      <c r="D1514" s="151" t="s">
        <v>201</v>
      </c>
      <c r="E1514" s="158" t="s">
        <v>19</v>
      </c>
      <c r="F1514" s="159" t="s">
        <v>2382</v>
      </c>
      <c r="H1514" s="160">
        <v>46.8</v>
      </c>
      <c r="I1514" s="161"/>
      <c r="L1514" s="157"/>
      <c r="M1514" s="162"/>
      <c r="T1514" s="163"/>
      <c r="AT1514" s="158" t="s">
        <v>201</v>
      </c>
      <c r="AU1514" s="158" t="s">
        <v>87</v>
      </c>
      <c r="AV1514" s="13" t="s">
        <v>87</v>
      </c>
      <c r="AW1514" s="13" t="s">
        <v>33</v>
      </c>
      <c r="AX1514" s="13" t="s">
        <v>74</v>
      </c>
      <c r="AY1514" s="158" t="s">
        <v>187</v>
      </c>
    </row>
    <row r="1515" spans="2:65" s="15" customFormat="1">
      <c r="B1515" s="171"/>
      <c r="D1515" s="151" t="s">
        <v>201</v>
      </c>
      <c r="E1515" s="172" t="s">
        <v>19</v>
      </c>
      <c r="F1515" s="173" t="s">
        <v>207</v>
      </c>
      <c r="H1515" s="174">
        <v>46.8</v>
      </c>
      <c r="I1515" s="175"/>
      <c r="L1515" s="171"/>
      <c r="M1515" s="176"/>
      <c r="T1515" s="177"/>
      <c r="AT1515" s="172" t="s">
        <v>201</v>
      </c>
      <c r="AU1515" s="172" t="s">
        <v>87</v>
      </c>
      <c r="AV1515" s="15" t="s">
        <v>193</v>
      </c>
      <c r="AW1515" s="15" t="s">
        <v>33</v>
      </c>
      <c r="AX1515" s="15" t="s">
        <v>81</v>
      </c>
      <c r="AY1515" s="172" t="s">
        <v>187</v>
      </c>
    </row>
    <row r="1516" spans="2:65" s="1" customFormat="1" ht="21.75" customHeight="1">
      <c r="B1516" s="33"/>
      <c r="C1516" s="178" t="s">
        <v>2383</v>
      </c>
      <c r="D1516" s="178" t="s">
        <v>238</v>
      </c>
      <c r="E1516" s="179" t="s">
        <v>2384</v>
      </c>
      <c r="F1516" s="180" t="s">
        <v>2385</v>
      </c>
      <c r="G1516" s="181" t="s">
        <v>142</v>
      </c>
      <c r="H1516" s="182">
        <v>2.677</v>
      </c>
      <c r="I1516" s="183"/>
      <c r="J1516" s="184">
        <f>ROUND(I1516*H1516,2)</f>
        <v>0</v>
      </c>
      <c r="K1516" s="180" t="s">
        <v>197</v>
      </c>
      <c r="L1516" s="185"/>
      <c r="M1516" s="186" t="s">
        <v>19</v>
      </c>
      <c r="N1516" s="187" t="s">
        <v>46</v>
      </c>
      <c r="P1516" s="142">
        <f>O1516*H1516</f>
        <v>0</v>
      </c>
      <c r="Q1516" s="142">
        <v>0.55000000000000004</v>
      </c>
      <c r="R1516" s="142">
        <f>Q1516*H1516</f>
        <v>1.47235</v>
      </c>
      <c r="S1516" s="142">
        <v>0</v>
      </c>
      <c r="T1516" s="143">
        <f>S1516*H1516</f>
        <v>0</v>
      </c>
      <c r="AR1516" s="144" t="s">
        <v>425</v>
      </c>
      <c r="AT1516" s="144" t="s">
        <v>238</v>
      </c>
      <c r="AU1516" s="144" t="s">
        <v>87</v>
      </c>
      <c r="AY1516" s="18" t="s">
        <v>187</v>
      </c>
      <c r="BE1516" s="145">
        <f>IF(N1516="základní",J1516,0)</f>
        <v>0</v>
      </c>
      <c r="BF1516" s="145">
        <f>IF(N1516="snížená",J1516,0)</f>
        <v>0</v>
      </c>
      <c r="BG1516" s="145">
        <f>IF(N1516="zákl. přenesená",J1516,0)</f>
        <v>0</v>
      </c>
      <c r="BH1516" s="145">
        <f>IF(N1516="sníž. přenesená",J1516,0)</f>
        <v>0</v>
      </c>
      <c r="BI1516" s="145">
        <f>IF(N1516="nulová",J1516,0)</f>
        <v>0</v>
      </c>
      <c r="BJ1516" s="18" t="s">
        <v>87</v>
      </c>
      <c r="BK1516" s="145">
        <f>ROUND(I1516*H1516,2)</f>
        <v>0</v>
      </c>
      <c r="BL1516" s="18" t="s">
        <v>320</v>
      </c>
      <c r="BM1516" s="144" t="s">
        <v>2386</v>
      </c>
    </row>
    <row r="1517" spans="2:65" s="12" customFormat="1">
      <c r="B1517" s="150"/>
      <c r="D1517" s="151" t="s">
        <v>201</v>
      </c>
      <c r="E1517" s="152" t="s">
        <v>19</v>
      </c>
      <c r="F1517" s="153" t="s">
        <v>2335</v>
      </c>
      <c r="H1517" s="152" t="s">
        <v>19</v>
      </c>
      <c r="I1517" s="154"/>
      <c r="L1517" s="150"/>
      <c r="M1517" s="155"/>
      <c r="T1517" s="156"/>
      <c r="AT1517" s="152" t="s">
        <v>201</v>
      </c>
      <c r="AU1517" s="152" t="s">
        <v>87</v>
      </c>
      <c r="AV1517" s="12" t="s">
        <v>81</v>
      </c>
      <c r="AW1517" s="12" t="s">
        <v>33</v>
      </c>
      <c r="AX1517" s="12" t="s">
        <v>74</v>
      </c>
      <c r="AY1517" s="152" t="s">
        <v>187</v>
      </c>
    </row>
    <row r="1518" spans="2:65" s="13" customFormat="1">
      <c r="B1518" s="157"/>
      <c r="D1518" s="151" t="s">
        <v>201</v>
      </c>
      <c r="E1518" s="158" t="s">
        <v>19</v>
      </c>
      <c r="F1518" s="159" t="s">
        <v>2387</v>
      </c>
      <c r="H1518" s="160">
        <v>2.4340000000000002</v>
      </c>
      <c r="I1518" s="161"/>
      <c r="L1518" s="157"/>
      <c r="M1518" s="162"/>
      <c r="T1518" s="163"/>
      <c r="AT1518" s="158" t="s">
        <v>201</v>
      </c>
      <c r="AU1518" s="158" t="s">
        <v>87</v>
      </c>
      <c r="AV1518" s="13" t="s">
        <v>87</v>
      </c>
      <c r="AW1518" s="13" t="s">
        <v>33</v>
      </c>
      <c r="AX1518" s="13" t="s">
        <v>74</v>
      </c>
      <c r="AY1518" s="158" t="s">
        <v>187</v>
      </c>
    </row>
    <row r="1519" spans="2:65" s="15" customFormat="1">
      <c r="B1519" s="171"/>
      <c r="D1519" s="151" t="s">
        <v>201</v>
      </c>
      <c r="E1519" s="172" t="s">
        <v>845</v>
      </c>
      <c r="F1519" s="173" t="s">
        <v>207</v>
      </c>
      <c r="H1519" s="174">
        <v>2.4340000000000002</v>
      </c>
      <c r="I1519" s="175"/>
      <c r="L1519" s="171"/>
      <c r="M1519" s="176"/>
      <c r="T1519" s="177"/>
      <c r="AT1519" s="172" t="s">
        <v>201</v>
      </c>
      <c r="AU1519" s="172" t="s">
        <v>87</v>
      </c>
      <c r="AV1519" s="15" t="s">
        <v>193</v>
      </c>
      <c r="AW1519" s="15" t="s">
        <v>33</v>
      </c>
      <c r="AX1519" s="15" t="s">
        <v>81</v>
      </c>
      <c r="AY1519" s="172" t="s">
        <v>187</v>
      </c>
    </row>
    <row r="1520" spans="2:65" s="13" customFormat="1">
      <c r="B1520" s="157"/>
      <c r="D1520" s="151" t="s">
        <v>201</v>
      </c>
      <c r="F1520" s="159" t="s">
        <v>2388</v>
      </c>
      <c r="H1520" s="160">
        <v>2.677</v>
      </c>
      <c r="I1520" s="161"/>
      <c r="L1520" s="157"/>
      <c r="M1520" s="162"/>
      <c r="T1520" s="163"/>
      <c r="AT1520" s="158" t="s">
        <v>201</v>
      </c>
      <c r="AU1520" s="158" t="s">
        <v>87</v>
      </c>
      <c r="AV1520" s="13" t="s">
        <v>87</v>
      </c>
      <c r="AW1520" s="13" t="s">
        <v>4</v>
      </c>
      <c r="AX1520" s="13" t="s">
        <v>81</v>
      </c>
      <c r="AY1520" s="158" t="s">
        <v>187</v>
      </c>
    </row>
    <row r="1521" spans="2:65" s="1" customFormat="1" ht="55.5" customHeight="1">
      <c r="B1521" s="33"/>
      <c r="C1521" s="133" t="s">
        <v>2389</v>
      </c>
      <c r="D1521" s="133" t="s">
        <v>189</v>
      </c>
      <c r="E1521" s="134" t="s">
        <v>2390</v>
      </c>
      <c r="F1521" s="135" t="s">
        <v>2391</v>
      </c>
      <c r="G1521" s="136" t="s">
        <v>384</v>
      </c>
      <c r="H1521" s="137">
        <v>41.8</v>
      </c>
      <c r="I1521" s="138"/>
      <c r="J1521" s="139">
        <f>ROUND(I1521*H1521,2)</f>
        <v>0</v>
      </c>
      <c r="K1521" s="135" t="s">
        <v>197</v>
      </c>
      <c r="L1521" s="33"/>
      <c r="M1521" s="140" t="s">
        <v>19</v>
      </c>
      <c r="N1521" s="141" t="s">
        <v>46</v>
      </c>
      <c r="P1521" s="142">
        <f>O1521*H1521</f>
        <v>0</v>
      </c>
      <c r="Q1521" s="142">
        <v>0</v>
      </c>
      <c r="R1521" s="142">
        <f>Q1521*H1521</f>
        <v>0</v>
      </c>
      <c r="S1521" s="142">
        <v>0</v>
      </c>
      <c r="T1521" s="143">
        <f>S1521*H1521</f>
        <v>0</v>
      </c>
      <c r="AR1521" s="144" t="s">
        <v>320</v>
      </c>
      <c r="AT1521" s="144" t="s">
        <v>189</v>
      </c>
      <c r="AU1521" s="144" t="s">
        <v>87</v>
      </c>
      <c r="AY1521" s="18" t="s">
        <v>187</v>
      </c>
      <c r="BE1521" s="145">
        <f>IF(N1521="základní",J1521,0)</f>
        <v>0</v>
      </c>
      <c r="BF1521" s="145">
        <f>IF(N1521="snížená",J1521,0)</f>
        <v>0</v>
      </c>
      <c r="BG1521" s="145">
        <f>IF(N1521="zákl. přenesená",J1521,0)</f>
        <v>0</v>
      </c>
      <c r="BH1521" s="145">
        <f>IF(N1521="sníž. přenesená",J1521,0)</f>
        <v>0</v>
      </c>
      <c r="BI1521" s="145">
        <f>IF(N1521="nulová",J1521,0)</f>
        <v>0</v>
      </c>
      <c r="BJ1521" s="18" t="s">
        <v>87</v>
      </c>
      <c r="BK1521" s="145">
        <f>ROUND(I1521*H1521,2)</f>
        <v>0</v>
      </c>
      <c r="BL1521" s="18" t="s">
        <v>320</v>
      </c>
      <c r="BM1521" s="144" t="s">
        <v>2392</v>
      </c>
    </row>
    <row r="1522" spans="2:65" s="1" customFormat="1">
      <c r="B1522" s="33"/>
      <c r="D1522" s="146" t="s">
        <v>199</v>
      </c>
      <c r="F1522" s="147" t="s">
        <v>2393</v>
      </c>
      <c r="I1522" s="148"/>
      <c r="L1522" s="33"/>
      <c r="M1522" s="149"/>
      <c r="T1522" s="52"/>
      <c r="AT1522" s="18" t="s">
        <v>199</v>
      </c>
      <c r="AU1522" s="18" t="s">
        <v>87</v>
      </c>
    </row>
    <row r="1523" spans="2:65" s="12" customFormat="1">
      <c r="B1523" s="150"/>
      <c r="D1523" s="151" t="s">
        <v>201</v>
      </c>
      <c r="E1523" s="152" t="s">
        <v>19</v>
      </c>
      <c r="F1523" s="153" t="s">
        <v>1697</v>
      </c>
      <c r="H1523" s="152" t="s">
        <v>19</v>
      </c>
      <c r="I1523" s="154"/>
      <c r="L1523" s="150"/>
      <c r="M1523" s="155"/>
      <c r="T1523" s="156"/>
      <c r="AT1523" s="152" t="s">
        <v>201</v>
      </c>
      <c r="AU1523" s="152" t="s">
        <v>87</v>
      </c>
      <c r="AV1523" s="12" t="s">
        <v>81</v>
      </c>
      <c r="AW1523" s="12" t="s">
        <v>33</v>
      </c>
      <c r="AX1523" s="12" t="s">
        <v>74</v>
      </c>
      <c r="AY1523" s="152" t="s">
        <v>187</v>
      </c>
    </row>
    <row r="1524" spans="2:65" s="12" customFormat="1">
      <c r="B1524" s="150"/>
      <c r="D1524" s="151" t="s">
        <v>201</v>
      </c>
      <c r="E1524" s="152" t="s">
        <v>19</v>
      </c>
      <c r="F1524" s="153" t="s">
        <v>2284</v>
      </c>
      <c r="H1524" s="152" t="s">
        <v>19</v>
      </c>
      <c r="I1524" s="154"/>
      <c r="L1524" s="150"/>
      <c r="M1524" s="155"/>
      <c r="T1524" s="156"/>
      <c r="AT1524" s="152" t="s">
        <v>201</v>
      </c>
      <c r="AU1524" s="152" t="s">
        <v>87</v>
      </c>
      <c r="AV1524" s="12" t="s">
        <v>81</v>
      </c>
      <c r="AW1524" s="12" t="s">
        <v>33</v>
      </c>
      <c r="AX1524" s="12" t="s">
        <v>74</v>
      </c>
      <c r="AY1524" s="152" t="s">
        <v>187</v>
      </c>
    </row>
    <row r="1525" spans="2:65" s="13" customFormat="1">
      <c r="B1525" s="157"/>
      <c r="D1525" s="151" t="s">
        <v>201</v>
      </c>
      <c r="E1525" s="158" t="s">
        <v>19</v>
      </c>
      <c r="F1525" s="159" t="s">
        <v>2394</v>
      </c>
      <c r="H1525" s="160">
        <v>37</v>
      </c>
      <c r="I1525" s="161"/>
      <c r="L1525" s="157"/>
      <c r="M1525" s="162"/>
      <c r="T1525" s="163"/>
      <c r="AT1525" s="158" t="s">
        <v>201</v>
      </c>
      <c r="AU1525" s="158" t="s">
        <v>87</v>
      </c>
      <c r="AV1525" s="13" t="s">
        <v>87</v>
      </c>
      <c r="AW1525" s="13" t="s">
        <v>33</v>
      </c>
      <c r="AX1525" s="13" t="s">
        <v>74</v>
      </c>
      <c r="AY1525" s="158" t="s">
        <v>187</v>
      </c>
    </row>
    <row r="1526" spans="2:65" s="13" customFormat="1">
      <c r="B1526" s="157"/>
      <c r="D1526" s="151" t="s">
        <v>201</v>
      </c>
      <c r="E1526" s="158" t="s">
        <v>19</v>
      </c>
      <c r="F1526" s="159" t="s">
        <v>2395</v>
      </c>
      <c r="H1526" s="160">
        <v>4.8</v>
      </c>
      <c r="I1526" s="161"/>
      <c r="L1526" s="157"/>
      <c r="M1526" s="162"/>
      <c r="T1526" s="163"/>
      <c r="AT1526" s="158" t="s">
        <v>201</v>
      </c>
      <c r="AU1526" s="158" t="s">
        <v>87</v>
      </c>
      <c r="AV1526" s="13" t="s">
        <v>87</v>
      </c>
      <c r="AW1526" s="13" t="s">
        <v>33</v>
      </c>
      <c r="AX1526" s="13" t="s">
        <v>74</v>
      </c>
      <c r="AY1526" s="158" t="s">
        <v>187</v>
      </c>
    </row>
    <row r="1527" spans="2:65" s="15" customFormat="1">
      <c r="B1527" s="171"/>
      <c r="D1527" s="151" t="s">
        <v>201</v>
      </c>
      <c r="E1527" s="172" t="s">
        <v>19</v>
      </c>
      <c r="F1527" s="173" t="s">
        <v>207</v>
      </c>
      <c r="H1527" s="174">
        <v>41.8</v>
      </c>
      <c r="I1527" s="175"/>
      <c r="L1527" s="171"/>
      <c r="M1527" s="176"/>
      <c r="T1527" s="177"/>
      <c r="AT1527" s="172" t="s">
        <v>201</v>
      </c>
      <c r="AU1527" s="172" t="s">
        <v>87</v>
      </c>
      <c r="AV1527" s="15" t="s">
        <v>193</v>
      </c>
      <c r="AW1527" s="15" t="s">
        <v>33</v>
      </c>
      <c r="AX1527" s="15" t="s">
        <v>81</v>
      </c>
      <c r="AY1527" s="172" t="s">
        <v>187</v>
      </c>
    </row>
    <row r="1528" spans="2:65" s="1" customFormat="1" ht="21.75" customHeight="1">
      <c r="B1528" s="33"/>
      <c r="C1528" s="178" t="s">
        <v>2396</v>
      </c>
      <c r="D1528" s="178" t="s">
        <v>238</v>
      </c>
      <c r="E1528" s="179" t="s">
        <v>2341</v>
      </c>
      <c r="F1528" s="180" t="s">
        <v>2342</v>
      </c>
      <c r="G1528" s="181" t="s">
        <v>142</v>
      </c>
      <c r="H1528" s="182">
        <v>0.55000000000000004</v>
      </c>
      <c r="I1528" s="183"/>
      <c r="J1528" s="184">
        <f>ROUND(I1528*H1528,2)</f>
        <v>0</v>
      </c>
      <c r="K1528" s="180" t="s">
        <v>197</v>
      </c>
      <c r="L1528" s="185"/>
      <c r="M1528" s="186" t="s">
        <v>19</v>
      </c>
      <c r="N1528" s="187" t="s">
        <v>46</v>
      </c>
      <c r="P1528" s="142">
        <f>O1528*H1528</f>
        <v>0</v>
      </c>
      <c r="Q1528" s="142">
        <v>0.55000000000000004</v>
      </c>
      <c r="R1528" s="142">
        <f>Q1528*H1528</f>
        <v>0.30250000000000005</v>
      </c>
      <c r="S1528" s="142">
        <v>0</v>
      </c>
      <c r="T1528" s="143">
        <f>S1528*H1528</f>
        <v>0</v>
      </c>
      <c r="AR1528" s="144" t="s">
        <v>425</v>
      </c>
      <c r="AT1528" s="144" t="s">
        <v>238</v>
      </c>
      <c r="AU1528" s="144" t="s">
        <v>87</v>
      </c>
      <c r="AY1528" s="18" t="s">
        <v>187</v>
      </c>
      <c r="BE1528" s="145">
        <f>IF(N1528="základní",J1528,0)</f>
        <v>0</v>
      </c>
      <c r="BF1528" s="145">
        <f>IF(N1528="snížená",J1528,0)</f>
        <v>0</v>
      </c>
      <c r="BG1528" s="145">
        <f>IF(N1528="zákl. přenesená",J1528,0)</f>
        <v>0</v>
      </c>
      <c r="BH1528" s="145">
        <f>IF(N1528="sníž. přenesená",J1528,0)</f>
        <v>0</v>
      </c>
      <c r="BI1528" s="145">
        <f>IF(N1528="nulová",J1528,0)</f>
        <v>0</v>
      </c>
      <c r="BJ1528" s="18" t="s">
        <v>87</v>
      </c>
      <c r="BK1528" s="145">
        <f>ROUND(I1528*H1528,2)</f>
        <v>0</v>
      </c>
      <c r="BL1528" s="18" t="s">
        <v>320</v>
      </c>
      <c r="BM1528" s="144" t="s">
        <v>2397</v>
      </c>
    </row>
    <row r="1529" spans="2:65" s="12" customFormat="1">
      <c r="B1529" s="150"/>
      <c r="D1529" s="151" t="s">
        <v>201</v>
      </c>
      <c r="E1529" s="152" t="s">
        <v>19</v>
      </c>
      <c r="F1529" s="153" t="s">
        <v>2284</v>
      </c>
      <c r="H1529" s="152" t="s">
        <v>19</v>
      </c>
      <c r="I1529" s="154"/>
      <c r="L1529" s="150"/>
      <c r="M1529" s="155"/>
      <c r="T1529" s="156"/>
      <c r="AT1529" s="152" t="s">
        <v>201</v>
      </c>
      <c r="AU1529" s="152" t="s">
        <v>87</v>
      </c>
      <c r="AV1529" s="12" t="s">
        <v>81</v>
      </c>
      <c r="AW1529" s="12" t="s">
        <v>33</v>
      </c>
      <c r="AX1529" s="12" t="s">
        <v>74</v>
      </c>
      <c r="AY1529" s="152" t="s">
        <v>187</v>
      </c>
    </row>
    <row r="1530" spans="2:65" s="13" customFormat="1">
      <c r="B1530" s="157"/>
      <c r="D1530" s="151" t="s">
        <v>201</v>
      </c>
      <c r="E1530" s="158" t="s">
        <v>19</v>
      </c>
      <c r="F1530" s="159" t="s">
        <v>2398</v>
      </c>
      <c r="H1530" s="160">
        <v>0.45</v>
      </c>
      <c r="I1530" s="161"/>
      <c r="L1530" s="157"/>
      <c r="M1530" s="162"/>
      <c r="T1530" s="163"/>
      <c r="AT1530" s="158" t="s">
        <v>201</v>
      </c>
      <c r="AU1530" s="158" t="s">
        <v>87</v>
      </c>
      <c r="AV1530" s="13" t="s">
        <v>87</v>
      </c>
      <c r="AW1530" s="13" t="s">
        <v>33</v>
      </c>
      <c r="AX1530" s="13" t="s">
        <v>74</v>
      </c>
      <c r="AY1530" s="158" t="s">
        <v>187</v>
      </c>
    </row>
    <row r="1531" spans="2:65" s="13" customFormat="1">
      <c r="B1531" s="157"/>
      <c r="D1531" s="151" t="s">
        <v>201</v>
      </c>
      <c r="E1531" s="158" t="s">
        <v>19</v>
      </c>
      <c r="F1531" s="159" t="s">
        <v>2399</v>
      </c>
      <c r="H1531" s="160">
        <v>0.05</v>
      </c>
      <c r="I1531" s="161"/>
      <c r="L1531" s="157"/>
      <c r="M1531" s="162"/>
      <c r="T1531" s="163"/>
      <c r="AT1531" s="158" t="s">
        <v>201</v>
      </c>
      <c r="AU1531" s="158" t="s">
        <v>87</v>
      </c>
      <c r="AV1531" s="13" t="s">
        <v>87</v>
      </c>
      <c r="AW1531" s="13" t="s">
        <v>33</v>
      </c>
      <c r="AX1531" s="13" t="s">
        <v>74</v>
      </c>
      <c r="AY1531" s="158" t="s">
        <v>187</v>
      </c>
    </row>
    <row r="1532" spans="2:65" s="15" customFormat="1">
      <c r="B1532" s="171"/>
      <c r="D1532" s="151" t="s">
        <v>201</v>
      </c>
      <c r="E1532" s="172" t="s">
        <v>900</v>
      </c>
      <c r="F1532" s="173" t="s">
        <v>207</v>
      </c>
      <c r="H1532" s="174">
        <v>0.5</v>
      </c>
      <c r="I1532" s="175"/>
      <c r="L1532" s="171"/>
      <c r="M1532" s="176"/>
      <c r="T1532" s="177"/>
      <c r="AT1532" s="172" t="s">
        <v>201</v>
      </c>
      <c r="AU1532" s="172" t="s">
        <v>87</v>
      </c>
      <c r="AV1532" s="15" t="s">
        <v>193</v>
      </c>
      <c r="AW1532" s="15" t="s">
        <v>33</v>
      </c>
      <c r="AX1532" s="15" t="s">
        <v>81</v>
      </c>
      <c r="AY1532" s="172" t="s">
        <v>187</v>
      </c>
    </row>
    <row r="1533" spans="2:65" s="13" customFormat="1">
      <c r="B1533" s="157"/>
      <c r="D1533" s="151" t="s">
        <v>201</v>
      </c>
      <c r="F1533" s="159" t="s">
        <v>2400</v>
      </c>
      <c r="H1533" s="160">
        <v>0.55000000000000004</v>
      </c>
      <c r="I1533" s="161"/>
      <c r="L1533" s="157"/>
      <c r="M1533" s="162"/>
      <c r="T1533" s="163"/>
      <c r="AT1533" s="158" t="s">
        <v>201</v>
      </c>
      <c r="AU1533" s="158" t="s">
        <v>87</v>
      </c>
      <c r="AV1533" s="13" t="s">
        <v>87</v>
      </c>
      <c r="AW1533" s="13" t="s">
        <v>4</v>
      </c>
      <c r="AX1533" s="13" t="s">
        <v>81</v>
      </c>
      <c r="AY1533" s="158" t="s">
        <v>187</v>
      </c>
    </row>
    <row r="1534" spans="2:65" s="1" customFormat="1" ht="62.7" customHeight="1">
      <c r="B1534" s="33"/>
      <c r="C1534" s="133" t="s">
        <v>2401</v>
      </c>
      <c r="D1534" s="133" t="s">
        <v>189</v>
      </c>
      <c r="E1534" s="134" t="s">
        <v>2402</v>
      </c>
      <c r="F1534" s="135" t="s">
        <v>2403</v>
      </c>
      <c r="G1534" s="136" t="s">
        <v>384</v>
      </c>
      <c r="H1534" s="137">
        <v>36.6</v>
      </c>
      <c r="I1534" s="138"/>
      <c r="J1534" s="139">
        <f>ROUND(I1534*H1534,2)</f>
        <v>0</v>
      </c>
      <c r="K1534" s="135" t="s">
        <v>197</v>
      </c>
      <c r="L1534" s="33"/>
      <c r="M1534" s="140" t="s">
        <v>19</v>
      </c>
      <c r="N1534" s="141" t="s">
        <v>46</v>
      </c>
      <c r="P1534" s="142">
        <f>O1534*H1534</f>
        <v>0</v>
      </c>
      <c r="Q1534" s="142">
        <v>0</v>
      </c>
      <c r="R1534" s="142">
        <f>Q1534*H1534</f>
        <v>0</v>
      </c>
      <c r="S1534" s="142">
        <v>0</v>
      </c>
      <c r="T1534" s="143">
        <f>S1534*H1534</f>
        <v>0</v>
      </c>
      <c r="AR1534" s="144" t="s">
        <v>320</v>
      </c>
      <c r="AT1534" s="144" t="s">
        <v>189</v>
      </c>
      <c r="AU1534" s="144" t="s">
        <v>87</v>
      </c>
      <c r="AY1534" s="18" t="s">
        <v>187</v>
      </c>
      <c r="BE1534" s="145">
        <f>IF(N1534="základní",J1534,0)</f>
        <v>0</v>
      </c>
      <c r="BF1534" s="145">
        <f>IF(N1534="snížená",J1534,0)</f>
        <v>0</v>
      </c>
      <c r="BG1534" s="145">
        <f>IF(N1534="zákl. přenesená",J1534,0)</f>
        <v>0</v>
      </c>
      <c r="BH1534" s="145">
        <f>IF(N1534="sníž. přenesená",J1534,0)</f>
        <v>0</v>
      </c>
      <c r="BI1534" s="145">
        <f>IF(N1534="nulová",J1534,0)</f>
        <v>0</v>
      </c>
      <c r="BJ1534" s="18" t="s">
        <v>87</v>
      </c>
      <c r="BK1534" s="145">
        <f>ROUND(I1534*H1534,2)</f>
        <v>0</v>
      </c>
      <c r="BL1534" s="18" t="s">
        <v>320</v>
      </c>
      <c r="BM1534" s="144" t="s">
        <v>2404</v>
      </c>
    </row>
    <row r="1535" spans="2:65" s="1" customFormat="1">
      <c r="B1535" s="33"/>
      <c r="D1535" s="146" t="s">
        <v>199</v>
      </c>
      <c r="F1535" s="147" t="s">
        <v>2405</v>
      </c>
      <c r="I1535" s="148"/>
      <c r="L1535" s="33"/>
      <c r="M1535" s="149"/>
      <c r="T1535" s="52"/>
      <c r="AT1535" s="18" t="s">
        <v>199</v>
      </c>
      <c r="AU1535" s="18" t="s">
        <v>87</v>
      </c>
    </row>
    <row r="1536" spans="2:65" s="12" customFormat="1">
      <c r="B1536" s="150"/>
      <c r="D1536" s="151" t="s">
        <v>201</v>
      </c>
      <c r="E1536" s="152" t="s">
        <v>19</v>
      </c>
      <c r="F1536" s="153" t="s">
        <v>1697</v>
      </c>
      <c r="H1536" s="152" t="s">
        <v>19</v>
      </c>
      <c r="I1536" s="154"/>
      <c r="L1536" s="150"/>
      <c r="M1536" s="155"/>
      <c r="T1536" s="156"/>
      <c r="AT1536" s="152" t="s">
        <v>201</v>
      </c>
      <c r="AU1536" s="152" t="s">
        <v>87</v>
      </c>
      <c r="AV1536" s="12" t="s">
        <v>81</v>
      </c>
      <c r="AW1536" s="12" t="s">
        <v>33</v>
      </c>
      <c r="AX1536" s="12" t="s">
        <v>74</v>
      </c>
      <c r="AY1536" s="152" t="s">
        <v>187</v>
      </c>
    </row>
    <row r="1537" spans="2:65" s="12" customFormat="1">
      <c r="B1537" s="150"/>
      <c r="D1537" s="151" t="s">
        <v>201</v>
      </c>
      <c r="E1537" s="152" t="s">
        <v>19</v>
      </c>
      <c r="F1537" s="153" t="s">
        <v>2284</v>
      </c>
      <c r="H1537" s="152" t="s">
        <v>19</v>
      </c>
      <c r="I1537" s="154"/>
      <c r="L1537" s="150"/>
      <c r="M1537" s="155"/>
      <c r="T1537" s="156"/>
      <c r="AT1537" s="152" t="s">
        <v>201</v>
      </c>
      <c r="AU1537" s="152" t="s">
        <v>87</v>
      </c>
      <c r="AV1537" s="12" t="s">
        <v>81</v>
      </c>
      <c r="AW1537" s="12" t="s">
        <v>33</v>
      </c>
      <c r="AX1537" s="12" t="s">
        <v>74</v>
      </c>
      <c r="AY1537" s="152" t="s">
        <v>187</v>
      </c>
    </row>
    <row r="1538" spans="2:65" s="13" customFormat="1">
      <c r="B1538" s="157"/>
      <c r="D1538" s="151" t="s">
        <v>201</v>
      </c>
      <c r="E1538" s="158" t="s">
        <v>19</v>
      </c>
      <c r="F1538" s="159" t="s">
        <v>2406</v>
      </c>
      <c r="H1538" s="160">
        <v>16.600000000000001</v>
      </c>
      <c r="I1538" s="161"/>
      <c r="L1538" s="157"/>
      <c r="M1538" s="162"/>
      <c r="T1538" s="163"/>
      <c r="AT1538" s="158" t="s">
        <v>201</v>
      </c>
      <c r="AU1538" s="158" t="s">
        <v>87</v>
      </c>
      <c r="AV1538" s="13" t="s">
        <v>87</v>
      </c>
      <c r="AW1538" s="13" t="s">
        <v>33</v>
      </c>
      <c r="AX1538" s="13" t="s">
        <v>74</v>
      </c>
      <c r="AY1538" s="158" t="s">
        <v>187</v>
      </c>
    </row>
    <row r="1539" spans="2:65" s="13" customFormat="1">
      <c r="B1539" s="157"/>
      <c r="D1539" s="151" t="s">
        <v>201</v>
      </c>
      <c r="E1539" s="158" t="s">
        <v>19</v>
      </c>
      <c r="F1539" s="159" t="s">
        <v>2407</v>
      </c>
      <c r="H1539" s="160">
        <v>10.8</v>
      </c>
      <c r="I1539" s="161"/>
      <c r="L1539" s="157"/>
      <c r="M1539" s="162"/>
      <c r="T1539" s="163"/>
      <c r="AT1539" s="158" t="s">
        <v>201</v>
      </c>
      <c r="AU1539" s="158" t="s">
        <v>87</v>
      </c>
      <c r="AV1539" s="13" t="s">
        <v>87</v>
      </c>
      <c r="AW1539" s="13" t="s">
        <v>33</v>
      </c>
      <c r="AX1539" s="13" t="s">
        <v>74</v>
      </c>
      <c r="AY1539" s="158" t="s">
        <v>187</v>
      </c>
    </row>
    <row r="1540" spans="2:65" s="13" customFormat="1">
      <c r="B1540" s="157"/>
      <c r="D1540" s="151" t="s">
        <v>201</v>
      </c>
      <c r="E1540" s="158" t="s">
        <v>19</v>
      </c>
      <c r="F1540" s="159" t="s">
        <v>2408</v>
      </c>
      <c r="H1540" s="160">
        <v>9.1999999999999993</v>
      </c>
      <c r="I1540" s="161"/>
      <c r="L1540" s="157"/>
      <c r="M1540" s="162"/>
      <c r="T1540" s="163"/>
      <c r="AT1540" s="158" t="s">
        <v>201</v>
      </c>
      <c r="AU1540" s="158" t="s">
        <v>87</v>
      </c>
      <c r="AV1540" s="13" t="s">
        <v>87</v>
      </c>
      <c r="AW1540" s="13" t="s">
        <v>33</v>
      </c>
      <c r="AX1540" s="13" t="s">
        <v>74</v>
      </c>
      <c r="AY1540" s="158" t="s">
        <v>187</v>
      </c>
    </row>
    <row r="1541" spans="2:65" s="15" customFormat="1">
      <c r="B1541" s="171"/>
      <c r="D1541" s="151" t="s">
        <v>201</v>
      </c>
      <c r="E1541" s="172" t="s">
        <v>19</v>
      </c>
      <c r="F1541" s="173" t="s">
        <v>207</v>
      </c>
      <c r="H1541" s="174">
        <v>36.6</v>
      </c>
      <c r="I1541" s="175"/>
      <c r="L1541" s="171"/>
      <c r="M1541" s="176"/>
      <c r="T1541" s="177"/>
      <c r="AT1541" s="172" t="s">
        <v>201</v>
      </c>
      <c r="AU1541" s="172" t="s">
        <v>87</v>
      </c>
      <c r="AV1541" s="15" t="s">
        <v>193</v>
      </c>
      <c r="AW1541" s="15" t="s">
        <v>33</v>
      </c>
      <c r="AX1541" s="15" t="s">
        <v>81</v>
      </c>
      <c r="AY1541" s="172" t="s">
        <v>187</v>
      </c>
    </row>
    <row r="1542" spans="2:65" s="1" customFormat="1" ht="21.75" customHeight="1">
      <c r="B1542" s="33"/>
      <c r="C1542" s="178" t="s">
        <v>2409</v>
      </c>
      <c r="D1542" s="178" t="s">
        <v>238</v>
      </c>
      <c r="E1542" s="179" t="s">
        <v>2358</v>
      </c>
      <c r="F1542" s="180" t="s">
        <v>2359</v>
      </c>
      <c r="G1542" s="181" t="s">
        <v>142</v>
      </c>
      <c r="H1542" s="182">
        <v>0.627</v>
      </c>
      <c r="I1542" s="183"/>
      <c r="J1542" s="184">
        <f>ROUND(I1542*H1542,2)</f>
        <v>0</v>
      </c>
      <c r="K1542" s="180" t="s">
        <v>197</v>
      </c>
      <c r="L1542" s="185"/>
      <c r="M1542" s="186" t="s">
        <v>19</v>
      </c>
      <c r="N1542" s="187" t="s">
        <v>46</v>
      </c>
      <c r="P1542" s="142">
        <f>O1542*H1542</f>
        <v>0</v>
      </c>
      <c r="Q1542" s="142">
        <v>0.55000000000000004</v>
      </c>
      <c r="R1542" s="142">
        <f>Q1542*H1542</f>
        <v>0.34485000000000005</v>
      </c>
      <c r="S1542" s="142">
        <v>0</v>
      </c>
      <c r="T1542" s="143">
        <f>S1542*H1542</f>
        <v>0</v>
      </c>
      <c r="AR1542" s="144" t="s">
        <v>425</v>
      </c>
      <c r="AT1542" s="144" t="s">
        <v>238</v>
      </c>
      <c r="AU1542" s="144" t="s">
        <v>87</v>
      </c>
      <c r="AY1542" s="18" t="s">
        <v>187</v>
      </c>
      <c r="BE1542" s="145">
        <f>IF(N1542="základní",J1542,0)</f>
        <v>0</v>
      </c>
      <c r="BF1542" s="145">
        <f>IF(N1542="snížená",J1542,0)</f>
        <v>0</v>
      </c>
      <c r="BG1542" s="145">
        <f>IF(N1542="zákl. přenesená",J1542,0)</f>
        <v>0</v>
      </c>
      <c r="BH1542" s="145">
        <f>IF(N1542="sníž. přenesená",J1542,0)</f>
        <v>0</v>
      </c>
      <c r="BI1542" s="145">
        <f>IF(N1542="nulová",J1542,0)</f>
        <v>0</v>
      </c>
      <c r="BJ1542" s="18" t="s">
        <v>87</v>
      </c>
      <c r="BK1542" s="145">
        <f>ROUND(I1542*H1542,2)</f>
        <v>0</v>
      </c>
      <c r="BL1542" s="18" t="s">
        <v>320</v>
      </c>
      <c r="BM1542" s="144" t="s">
        <v>2410</v>
      </c>
    </row>
    <row r="1543" spans="2:65" s="12" customFormat="1">
      <c r="B1543" s="150"/>
      <c r="D1543" s="151" t="s">
        <v>201</v>
      </c>
      <c r="E1543" s="152" t="s">
        <v>19</v>
      </c>
      <c r="F1543" s="153" t="s">
        <v>2284</v>
      </c>
      <c r="H1543" s="152" t="s">
        <v>19</v>
      </c>
      <c r="I1543" s="154"/>
      <c r="L1543" s="150"/>
      <c r="M1543" s="155"/>
      <c r="T1543" s="156"/>
      <c r="AT1543" s="152" t="s">
        <v>201</v>
      </c>
      <c r="AU1543" s="152" t="s">
        <v>87</v>
      </c>
      <c r="AV1543" s="12" t="s">
        <v>81</v>
      </c>
      <c r="AW1543" s="12" t="s">
        <v>33</v>
      </c>
      <c r="AX1543" s="12" t="s">
        <v>74</v>
      </c>
      <c r="AY1543" s="152" t="s">
        <v>187</v>
      </c>
    </row>
    <row r="1544" spans="2:65" s="13" customFormat="1">
      <c r="B1544" s="157"/>
      <c r="D1544" s="151" t="s">
        <v>201</v>
      </c>
      <c r="E1544" s="158" t="s">
        <v>19</v>
      </c>
      <c r="F1544" s="159" t="s">
        <v>2411</v>
      </c>
      <c r="H1544" s="160">
        <v>0.28000000000000003</v>
      </c>
      <c r="I1544" s="161"/>
      <c r="L1544" s="157"/>
      <c r="M1544" s="162"/>
      <c r="T1544" s="163"/>
      <c r="AT1544" s="158" t="s">
        <v>201</v>
      </c>
      <c r="AU1544" s="158" t="s">
        <v>87</v>
      </c>
      <c r="AV1544" s="13" t="s">
        <v>87</v>
      </c>
      <c r="AW1544" s="13" t="s">
        <v>33</v>
      </c>
      <c r="AX1544" s="13" t="s">
        <v>74</v>
      </c>
      <c r="AY1544" s="158" t="s">
        <v>187</v>
      </c>
    </row>
    <row r="1545" spans="2:65" s="13" customFormat="1">
      <c r="B1545" s="157"/>
      <c r="D1545" s="151" t="s">
        <v>201</v>
      </c>
      <c r="E1545" s="158" t="s">
        <v>19</v>
      </c>
      <c r="F1545" s="159" t="s">
        <v>2412</v>
      </c>
      <c r="H1545" s="160">
        <v>0.28999999999999998</v>
      </c>
      <c r="I1545" s="161"/>
      <c r="L1545" s="157"/>
      <c r="M1545" s="162"/>
      <c r="T1545" s="163"/>
      <c r="AT1545" s="158" t="s">
        <v>201</v>
      </c>
      <c r="AU1545" s="158" t="s">
        <v>87</v>
      </c>
      <c r="AV1545" s="13" t="s">
        <v>87</v>
      </c>
      <c r="AW1545" s="13" t="s">
        <v>33</v>
      </c>
      <c r="AX1545" s="13" t="s">
        <v>74</v>
      </c>
      <c r="AY1545" s="158" t="s">
        <v>187</v>
      </c>
    </row>
    <row r="1546" spans="2:65" s="15" customFormat="1">
      <c r="B1546" s="171"/>
      <c r="D1546" s="151" t="s">
        <v>201</v>
      </c>
      <c r="E1546" s="172" t="s">
        <v>903</v>
      </c>
      <c r="F1546" s="173" t="s">
        <v>207</v>
      </c>
      <c r="H1546" s="174">
        <v>0.56999999999999995</v>
      </c>
      <c r="I1546" s="175"/>
      <c r="L1546" s="171"/>
      <c r="M1546" s="176"/>
      <c r="T1546" s="177"/>
      <c r="AT1546" s="172" t="s">
        <v>201</v>
      </c>
      <c r="AU1546" s="172" t="s">
        <v>87</v>
      </c>
      <c r="AV1546" s="15" t="s">
        <v>193</v>
      </c>
      <c r="AW1546" s="15" t="s">
        <v>33</v>
      </c>
      <c r="AX1546" s="15" t="s">
        <v>81</v>
      </c>
      <c r="AY1546" s="172" t="s">
        <v>187</v>
      </c>
    </row>
    <row r="1547" spans="2:65" s="13" customFormat="1">
      <c r="B1547" s="157"/>
      <c r="D1547" s="151" t="s">
        <v>201</v>
      </c>
      <c r="F1547" s="159" t="s">
        <v>2413</v>
      </c>
      <c r="H1547" s="160">
        <v>0.627</v>
      </c>
      <c r="I1547" s="161"/>
      <c r="L1547" s="157"/>
      <c r="M1547" s="162"/>
      <c r="T1547" s="163"/>
      <c r="AT1547" s="158" t="s">
        <v>201</v>
      </c>
      <c r="AU1547" s="158" t="s">
        <v>87</v>
      </c>
      <c r="AV1547" s="13" t="s">
        <v>87</v>
      </c>
      <c r="AW1547" s="13" t="s">
        <v>4</v>
      </c>
      <c r="AX1547" s="13" t="s">
        <v>81</v>
      </c>
      <c r="AY1547" s="158" t="s">
        <v>187</v>
      </c>
    </row>
    <row r="1548" spans="2:65" s="1" customFormat="1" ht="37.950000000000003" customHeight="1">
      <c r="B1548" s="33"/>
      <c r="C1548" s="133" t="s">
        <v>2414</v>
      </c>
      <c r="D1548" s="133" t="s">
        <v>189</v>
      </c>
      <c r="E1548" s="134" t="s">
        <v>2415</v>
      </c>
      <c r="F1548" s="135" t="s">
        <v>2416</v>
      </c>
      <c r="G1548" s="136" t="s">
        <v>138</v>
      </c>
      <c r="H1548" s="137">
        <v>787.28</v>
      </c>
      <c r="I1548" s="138"/>
      <c r="J1548" s="139">
        <f>ROUND(I1548*H1548,2)</f>
        <v>0</v>
      </c>
      <c r="K1548" s="135" t="s">
        <v>197</v>
      </c>
      <c r="L1548" s="33"/>
      <c r="M1548" s="140" t="s">
        <v>19</v>
      </c>
      <c r="N1548" s="141" t="s">
        <v>46</v>
      </c>
      <c r="P1548" s="142">
        <f>O1548*H1548</f>
        <v>0</v>
      </c>
      <c r="Q1548" s="142">
        <v>0</v>
      </c>
      <c r="R1548" s="142">
        <f>Q1548*H1548</f>
        <v>0</v>
      </c>
      <c r="S1548" s="142">
        <v>0</v>
      </c>
      <c r="T1548" s="143">
        <f>S1548*H1548</f>
        <v>0</v>
      </c>
      <c r="AR1548" s="144" t="s">
        <v>320</v>
      </c>
      <c r="AT1548" s="144" t="s">
        <v>189</v>
      </c>
      <c r="AU1548" s="144" t="s">
        <v>87</v>
      </c>
      <c r="AY1548" s="18" t="s">
        <v>187</v>
      </c>
      <c r="BE1548" s="145">
        <f>IF(N1548="základní",J1548,0)</f>
        <v>0</v>
      </c>
      <c r="BF1548" s="145">
        <f>IF(N1548="snížená",J1548,0)</f>
        <v>0</v>
      </c>
      <c r="BG1548" s="145">
        <f>IF(N1548="zákl. přenesená",J1548,0)</f>
        <v>0</v>
      </c>
      <c r="BH1548" s="145">
        <f>IF(N1548="sníž. přenesená",J1548,0)</f>
        <v>0</v>
      </c>
      <c r="BI1548" s="145">
        <f>IF(N1548="nulová",J1548,0)</f>
        <v>0</v>
      </c>
      <c r="BJ1548" s="18" t="s">
        <v>87</v>
      </c>
      <c r="BK1548" s="145">
        <f>ROUND(I1548*H1548,2)</f>
        <v>0</v>
      </c>
      <c r="BL1548" s="18" t="s">
        <v>320</v>
      </c>
      <c r="BM1548" s="144" t="s">
        <v>2417</v>
      </c>
    </row>
    <row r="1549" spans="2:65" s="1" customFormat="1">
      <c r="B1549" s="33"/>
      <c r="D1549" s="146" t="s">
        <v>199</v>
      </c>
      <c r="F1549" s="147" t="s">
        <v>2418</v>
      </c>
      <c r="I1549" s="148"/>
      <c r="L1549" s="33"/>
      <c r="M1549" s="149"/>
      <c r="T1549" s="52"/>
      <c r="AT1549" s="18" t="s">
        <v>199</v>
      </c>
      <c r="AU1549" s="18" t="s">
        <v>87</v>
      </c>
    </row>
    <row r="1550" spans="2:65" s="12" customFormat="1">
      <c r="B1550" s="150"/>
      <c r="D1550" s="151" t="s">
        <v>201</v>
      </c>
      <c r="E1550" s="152" t="s">
        <v>19</v>
      </c>
      <c r="F1550" s="153" t="s">
        <v>2419</v>
      </c>
      <c r="H1550" s="152" t="s">
        <v>19</v>
      </c>
      <c r="I1550" s="154"/>
      <c r="L1550" s="150"/>
      <c r="M1550" s="155"/>
      <c r="T1550" s="156"/>
      <c r="AT1550" s="152" t="s">
        <v>201</v>
      </c>
      <c r="AU1550" s="152" t="s">
        <v>87</v>
      </c>
      <c r="AV1550" s="12" t="s">
        <v>81</v>
      </c>
      <c r="AW1550" s="12" t="s">
        <v>33</v>
      </c>
      <c r="AX1550" s="12" t="s">
        <v>74</v>
      </c>
      <c r="AY1550" s="152" t="s">
        <v>187</v>
      </c>
    </row>
    <row r="1551" spans="2:65" s="12" customFormat="1">
      <c r="B1551" s="150"/>
      <c r="D1551" s="151" t="s">
        <v>201</v>
      </c>
      <c r="E1551" s="152" t="s">
        <v>19</v>
      </c>
      <c r="F1551" s="153" t="s">
        <v>1658</v>
      </c>
      <c r="H1551" s="152" t="s">
        <v>19</v>
      </c>
      <c r="I1551" s="154"/>
      <c r="L1551" s="150"/>
      <c r="M1551" s="155"/>
      <c r="T1551" s="156"/>
      <c r="AT1551" s="152" t="s">
        <v>201</v>
      </c>
      <c r="AU1551" s="152" t="s">
        <v>87</v>
      </c>
      <c r="AV1551" s="12" t="s">
        <v>81</v>
      </c>
      <c r="AW1551" s="12" t="s">
        <v>33</v>
      </c>
      <c r="AX1551" s="12" t="s">
        <v>74</v>
      </c>
      <c r="AY1551" s="152" t="s">
        <v>187</v>
      </c>
    </row>
    <row r="1552" spans="2:65" s="12" customFormat="1">
      <c r="B1552" s="150"/>
      <c r="D1552" s="151" t="s">
        <v>201</v>
      </c>
      <c r="E1552" s="152" t="s">
        <v>19</v>
      </c>
      <c r="F1552" s="153" t="s">
        <v>2420</v>
      </c>
      <c r="H1552" s="152" t="s">
        <v>19</v>
      </c>
      <c r="I1552" s="154"/>
      <c r="L1552" s="150"/>
      <c r="M1552" s="155"/>
      <c r="T1552" s="156"/>
      <c r="AT1552" s="152" t="s">
        <v>201</v>
      </c>
      <c r="AU1552" s="152" t="s">
        <v>87</v>
      </c>
      <c r="AV1552" s="12" t="s">
        <v>81</v>
      </c>
      <c r="AW1552" s="12" t="s">
        <v>33</v>
      </c>
      <c r="AX1552" s="12" t="s">
        <v>74</v>
      </c>
      <c r="AY1552" s="152" t="s">
        <v>187</v>
      </c>
    </row>
    <row r="1553" spans="2:65" s="13" customFormat="1">
      <c r="B1553" s="157"/>
      <c r="D1553" s="151" t="s">
        <v>201</v>
      </c>
      <c r="E1553" s="158" t="s">
        <v>19</v>
      </c>
      <c r="F1553" s="159" t="s">
        <v>2421</v>
      </c>
      <c r="H1553" s="160">
        <v>294.83999999999997</v>
      </c>
      <c r="I1553" s="161"/>
      <c r="L1553" s="157"/>
      <c r="M1553" s="162"/>
      <c r="T1553" s="163"/>
      <c r="AT1553" s="158" t="s">
        <v>201</v>
      </c>
      <c r="AU1553" s="158" t="s">
        <v>87</v>
      </c>
      <c r="AV1553" s="13" t="s">
        <v>87</v>
      </c>
      <c r="AW1553" s="13" t="s">
        <v>33</v>
      </c>
      <c r="AX1553" s="13" t="s">
        <v>74</v>
      </c>
      <c r="AY1553" s="158" t="s">
        <v>187</v>
      </c>
    </row>
    <row r="1554" spans="2:65" s="13" customFormat="1">
      <c r="B1554" s="157"/>
      <c r="D1554" s="151" t="s">
        <v>201</v>
      </c>
      <c r="E1554" s="158" t="s">
        <v>19</v>
      </c>
      <c r="F1554" s="159" t="s">
        <v>2422</v>
      </c>
      <c r="H1554" s="160">
        <v>16.2</v>
      </c>
      <c r="I1554" s="161"/>
      <c r="L1554" s="157"/>
      <c r="M1554" s="162"/>
      <c r="T1554" s="163"/>
      <c r="AT1554" s="158" t="s">
        <v>201</v>
      </c>
      <c r="AU1554" s="158" t="s">
        <v>87</v>
      </c>
      <c r="AV1554" s="13" t="s">
        <v>87</v>
      </c>
      <c r="AW1554" s="13" t="s">
        <v>33</v>
      </c>
      <c r="AX1554" s="13" t="s">
        <v>74</v>
      </c>
      <c r="AY1554" s="158" t="s">
        <v>187</v>
      </c>
    </row>
    <row r="1555" spans="2:65" s="14" customFormat="1">
      <c r="B1555" s="164"/>
      <c r="D1555" s="151" t="s">
        <v>201</v>
      </c>
      <c r="E1555" s="165" t="s">
        <v>19</v>
      </c>
      <c r="F1555" s="166" t="s">
        <v>204</v>
      </c>
      <c r="H1555" s="167">
        <v>311.04000000000002</v>
      </c>
      <c r="I1555" s="168"/>
      <c r="L1555" s="164"/>
      <c r="M1555" s="169"/>
      <c r="T1555" s="170"/>
      <c r="AT1555" s="165" t="s">
        <v>201</v>
      </c>
      <c r="AU1555" s="165" t="s">
        <v>87</v>
      </c>
      <c r="AV1555" s="14" t="s">
        <v>96</v>
      </c>
      <c r="AW1555" s="14" t="s">
        <v>33</v>
      </c>
      <c r="AX1555" s="14" t="s">
        <v>74</v>
      </c>
      <c r="AY1555" s="165" t="s">
        <v>187</v>
      </c>
    </row>
    <row r="1556" spans="2:65" s="12" customFormat="1">
      <c r="B1556" s="150"/>
      <c r="D1556" s="151" t="s">
        <v>201</v>
      </c>
      <c r="E1556" s="152" t="s">
        <v>19</v>
      </c>
      <c r="F1556" s="153" t="s">
        <v>2423</v>
      </c>
      <c r="H1556" s="152" t="s">
        <v>19</v>
      </c>
      <c r="I1556" s="154"/>
      <c r="L1556" s="150"/>
      <c r="M1556" s="155"/>
      <c r="T1556" s="156"/>
      <c r="AT1556" s="152" t="s">
        <v>201</v>
      </c>
      <c r="AU1556" s="152" t="s">
        <v>87</v>
      </c>
      <c r="AV1556" s="12" t="s">
        <v>81</v>
      </c>
      <c r="AW1556" s="12" t="s">
        <v>33</v>
      </c>
      <c r="AX1556" s="12" t="s">
        <v>74</v>
      </c>
      <c r="AY1556" s="152" t="s">
        <v>187</v>
      </c>
    </row>
    <row r="1557" spans="2:65" s="13" customFormat="1">
      <c r="B1557" s="157"/>
      <c r="D1557" s="151" t="s">
        <v>201</v>
      </c>
      <c r="E1557" s="158" t="s">
        <v>19</v>
      </c>
      <c r="F1557" s="159" t="s">
        <v>2424</v>
      </c>
      <c r="H1557" s="160">
        <v>460.04</v>
      </c>
      <c r="I1557" s="161"/>
      <c r="L1557" s="157"/>
      <c r="M1557" s="162"/>
      <c r="T1557" s="163"/>
      <c r="AT1557" s="158" t="s">
        <v>201</v>
      </c>
      <c r="AU1557" s="158" t="s">
        <v>87</v>
      </c>
      <c r="AV1557" s="13" t="s">
        <v>87</v>
      </c>
      <c r="AW1557" s="13" t="s">
        <v>33</v>
      </c>
      <c r="AX1557" s="13" t="s">
        <v>74</v>
      </c>
      <c r="AY1557" s="158" t="s">
        <v>187</v>
      </c>
    </row>
    <row r="1558" spans="2:65" s="13" customFormat="1">
      <c r="B1558" s="157"/>
      <c r="D1558" s="151" t="s">
        <v>201</v>
      </c>
      <c r="E1558" s="158" t="s">
        <v>19</v>
      </c>
      <c r="F1558" s="159" t="s">
        <v>2422</v>
      </c>
      <c r="H1558" s="160">
        <v>16.2</v>
      </c>
      <c r="I1558" s="161"/>
      <c r="L1558" s="157"/>
      <c r="M1558" s="162"/>
      <c r="T1558" s="163"/>
      <c r="AT1558" s="158" t="s">
        <v>201</v>
      </c>
      <c r="AU1558" s="158" t="s">
        <v>87</v>
      </c>
      <c r="AV1558" s="13" t="s">
        <v>87</v>
      </c>
      <c r="AW1558" s="13" t="s">
        <v>33</v>
      </c>
      <c r="AX1558" s="13" t="s">
        <v>74</v>
      </c>
      <c r="AY1558" s="158" t="s">
        <v>187</v>
      </c>
    </row>
    <row r="1559" spans="2:65" s="14" customFormat="1">
      <c r="B1559" s="164"/>
      <c r="D1559" s="151" t="s">
        <v>201</v>
      </c>
      <c r="E1559" s="165" t="s">
        <v>19</v>
      </c>
      <c r="F1559" s="166" t="s">
        <v>204</v>
      </c>
      <c r="H1559" s="167">
        <v>476.24</v>
      </c>
      <c r="I1559" s="168"/>
      <c r="L1559" s="164"/>
      <c r="M1559" s="169"/>
      <c r="T1559" s="170"/>
      <c r="AT1559" s="165" t="s">
        <v>201</v>
      </c>
      <c r="AU1559" s="165" t="s">
        <v>87</v>
      </c>
      <c r="AV1559" s="14" t="s">
        <v>96</v>
      </c>
      <c r="AW1559" s="14" t="s">
        <v>33</v>
      </c>
      <c r="AX1559" s="14" t="s">
        <v>74</v>
      </c>
      <c r="AY1559" s="165" t="s">
        <v>187</v>
      </c>
    </row>
    <row r="1560" spans="2:65" s="15" customFormat="1">
      <c r="B1560" s="171"/>
      <c r="D1560" s="151" t="s">
        <v>201</v>
      </c>
      <c r="E1560" s="172" t="s">
        <v>19</v>
      </c>
      <c r="F1560" s="173" t="s">
        <v>207</v>
      </c>
      <c r="H1560" s="174">
        <v>787.28</v>
      </c>
      <c r="I1560" s="175"/>
      <c r="L1560" s="171"/>
      <c r="M1560" s="176"/>
      <c r="T1560" s="177"/>
      <c r="AT1560" s="172" t="s">
        <v>201</v>
      </c>
      <c r="AU1560" s="172" t="s">
        <v>87</v>
      </c>
      <c r="AV1560" s="15" t="s">
        <v>193</v>
      </c>
      <c r="AW1560" s="15" t="s">
        <v>33</v>
      </c>
      <c r="AX1560" s="15" t="s">
        <v>81</v>
      </c>
      <c r="AY1560" s="172" t="s">
        <v>187</v>
      </c>
    </row>
    <row r="1561" spans="2:65" s="1" customFormat="1" ht="16.5" customHeight="1">
      <c r="B1561" s="33"/>
      <c r="C1561" s="178" t="s">
        <v>2425</v>
      </c>
      <c r="D1561" s="178" t="s">
        <v>238</v>
      </c>
      <c r="E1561" s="179" t="s">
        <v>2319</v>
      </c>
      <c r="F1561" s="180" t="s">
        <v>2320</v>
      </c>
      <c r="G1561" s="181" t="s">
        <v>142</v>
      </c>
      <c r="H1561" s="182">
        <v>21.65</v>
      </c>
      <c r="I1561" s="183"/>
      <c r="J1561" s="184">
        <f>ROUND(I1561*H1561,2)</f>
        <v>0</v>
      </c>
      <c r="K1561" s="180" t="s">
        <v>197</v>
      </c>
      <c r="L1561" s="185"/>
      <c r="M1561" s="186" t="s">
        <v>19</v>
      </c>
      <c r="N1561" s="187" t="s">
        <v>46</v>
      </c>
      <c r="P1561" s="142">
        <f>O1561*H1561</f>
        <v>0</v>
      </c>
      <c r="Q1561" s="142">
        <v>0.55000000000000004</v>
      </c>
      <c r="R1561" s="142">
        <f>Q1561*H1561</f>
        <v>11.907500000000001</v>
      </c>
      <c r="S1561" s="142">
        <v>0</v>
      </c>
      <c r="T1561" s="143">
        <f>S1561*H1561</f>
        <v>0</v>
      </c>
      <c r="AR1561" s="144" t="s">
        <v>425</v>
      </c>
      <c r="AT1561" s="144" t="s">
        <v>238</v>
      </c>
      <c r="AU1561" s="144" t="s">
        <v>87</v>
      </c>
      <c r="AY1561" s="18" t="s">
        <v>187</v>
      </c>
      <c r="BE1561" s="145">
        <f>IF(N1561="základní",J1561,0)</f>
        <v>0</v>
      </c>
      <c r="BF1561" s="145">
        <f>IF(N1561="snížená",J1561,0)</f>
        <v>0</v>
      </c>
      <c r="BG1561" s="145">
        <f>IF(N1561="zákl. přenesená",J1561,0)</f>
        <v>0</v>
      </c>
      <c r="BH1561" s="145">
        <f>IF(N1561="sníž. přenesená",J1561,0)</f>
        <v>0</v>
      </c>
      <c r="BI1561" s="145">
        <f>IF(N1561="nulová",J1561,0)</f>
        <v>0</v>
      </c>
      <c r="BJ1561" s="18" t="s">
        <v>87</v>
      </c>
      <c r="BK1561" s="145">
        <f>ROUND(I1561*H1561,2)</f>
        <v>0</v>
      </c>
      <c r="BL1561" s="18" t="s">
        <v>320</v>
      </c>
      <c r="BM1561" s="144" t="s">
        <v>2426</v>
      </c>
    </row>
    <row r="1562" spans="2:65" s="12" customFormat="1">
      <c r="B1562" s="150"/>
      <c r="D1562" s="151" t="s">
        <v>201</v>
      </c>
      <c r="E1562" s="152" t="s">
        <v>19</v>
      </c>
      <c r="F1562" s="153" t="s">
        <v>2420</v>
      </c>
      <c r="H1562" s="152" t="s">
        <v>19</v>
      </c>
      <c r="I1562" s="154"/>
      <c r="L1562" s="150"/>
      <c r="M1562" s="155"/>
      <c r="T1562" s="156"/>
      <c r="AT1562" s="152" t="s">
        <v>201</v>
      </c>
      <c r="AU1562" s="152" t="s">
        <v>87</v>
      </c>
      <c r="AV1562" s="12" t="s">
        <v>81</v>
      </c>
      <c r="AW1562" s="12" t="s">
        <v>33</v>
      </c>
      <c r="AX1562" s="12" t="s">
        <v>74</v>
      </c>
      <c r="AY1562" s="152" t="s">
        <v>187</v>
      </c>
    </row>
    <row r="1563" spans="2:65" s="13" customFormat="1">
      <c r="B1563" s="157"/>
      <c r="D1563" s="151" t="s">
        <v>201</v>
      </c>
      <c r="E1563" s="158" t="s">
        <v>19</v>
      </c>
      <c r="F1563" s="159" t="s">
        <v>2427</v>
      </c>
      <c r="H1563" s="160">
        <v>7.3710000000000004</v>
      </c>
      <c r="I1563" s="161"/>
      <c r="L1563" s="157"/>
      <c r="M1563" s="162"/>
      <c r="T1563" s="163"/>
      <c r="AT1563" s="158" t="s">
        <v>201</v>
      </c>
      <c r="AU1563" s="158" t="s">
        <v>87</v>
      </c>
      <c r="AV1563" s="13" t="s">
        <v>87</v>
      </c>
      <c r="AW1563" s="13" t="s">
        <v>33</v>
      </c>
      <c r="AX1563" s="13" t="s">
        <v>74</v>
      </c>
      <c r="AY1563" s="158" t="s">
        <v>187</v>
      </c>
    </row>
    <row r="1564" spans="2:65" s="13" customFormat="1">
      <c r="B1564" s="157"/>
      <c r="D1564" s="151" t="s">
        <v>201</v>
      </c>
      <c r="E1564" s="158" t="s">
        <v>19</v>
      </c>
      <c r="F1564" s="159" t="s">
        <v>2428</v>
      </c>
      <c r="H1564" s="160">
        <v>0.40500000000000003</v>
      </c>
      <c r="I1564" s="161"/>
      <c r="L1564" s="157"/>
      <c r="M1564" s="162"/>
      <c r="T1564" s="163"/>
      <c r="AT1564" s="158" t="s">
        <v>201</v>
      </c>
      <c r="AU1564" s="158" t="s">
        <v>87</v>
      </c>
      <c r="AV1564" s="13" t="s">
        <v>87</v>
      </c>
      <c r="AW1564" s="13" t="s">
        <v>33</v>
      </c>
      <c r="AX1564" s="13" t="s">
        <v>74</v>
      </c>
      <c r="AY1564" s="158" t="s">
        <v>187</v>
      </c>
    </row>
    <row r="1565" spans="2:65" s="14" customFormat="1">
      <c r="B1565" s="164"/>
      <c r="D1565" s="151" t="s">
        <v>201</v>
      </c>
      <c r="E1565" s="165" t="s">
        <v>19</v>
      </c>
      <c r="F1565" s="166" t="s">
        <v>204</v>
      </c>
      <c r="H1565" s="167">
        <v>7.7759999999999998</v>
      </c>
      <c r="I1565" s="168"/>
      <c r="L1565" s="164"/>
      <c r="M1565" s="169"/>
      <c r="T1565" s="170"/>
      <c r="AT1565" s="165" t="s">
        <v>201</v>
      </c>
      <c r="AU1565" s="165" t="s">
        <v>87</v>
      </c>
      <c r="AV1565" s="14" t="s">
        <v>96</v>
      </c>
      <c r="AW1565" s="14" t="s">
        <v>33</v>
      </c>
      <c r="AX1565" s="14" t="s">
        <v>74</v>
      </c>
      <c r="AY1565" s="165" t="s">
        <v>187</v>
      </c>
    </row>
    <row r="1566" spans="2:65" s="12" customFormat="1">
      <c r="B1566" s="150"/>
      <c r="D1566" s="151" t="s">
        <v>201</v>
      </c>
      <c r="E1566" s="152" t="s">
        <v>19</v>
      </c>
      <c r="F1566" s="153" t="s">
        <v>2423</v>
      </c>
      <c r="H1566" s="152" t="s">
        <v>19</v>
      </c>
      <c r="I1566" s="154"/>
      <c r="L1566" s="150"/>
      <c r="M1566" s="155"/>
      <c r="T1566" s="156"/>
      <c r="AT1566" s="152" t="s">
        <v>201</v>
      </c>
      <c r="AU1566" s="152" t="s">
        <v>87</v>
      </c>
      <c r="AV1566" s="12" t="s">
        <v>81</v>
      </c>
      <c r="AW1566" s="12" t="s">
        <v>33</v>
      </c>
      <c r="AX1566" s="12" t="s">
        <v>74</v>
      </c>
      <c r="AY1566" s="152" t="s">
        <v>187</v>
      </c>
    </row>
    <row r="1567" spans="2:65" s="13" customFormat="1">
      <c r="B1567" s="157"/>
      <c r="D1567" s="151" t="s">
        <v>201</v>
      </c>
      <c r="E1567" s="158" t="s">
        <v>19</v>
      </c>
      <c r="F1567" s="159" t="s">
        <v>2429</v>
      </c>
      <c r="H1567" s="160">
        <v>11.500999999999999</v>
      </c>
      <c r="I1567" s="161"/>
      <c r="L1567" s="157"/>
      <c r="M1567" s="162"/>
      <c r="T1567" s="163"/>
      <c r="AT1567" s="158" t="s">
        <v>201</v>
      </c>
      <c r="AU1567" s="158" t="s">
        <v>87</v>
      </c>
      <c r="AV1567" s="13" t="s">
        <v>87</v>
      </c>
      <c r="AW1567" s="13" t="s">
        <v>33</v>
      </c>
      <c r="AX1567" s="13" t="s">
        <v>74</v>
      </c>
      <c r="AY1567" s="158" t="s">
        <v>187</v>
      </c>
    </row>
    <row r="1568" spans="2:65" s="13" customFormat="1">
      <c r="B1568" s="157"/>
      <c r="D1568" s="151" t="s">
        <v>201</v>
      </c>
      <c r="E1568" s="158" t="s">
        <v>19</v>
      </c>
      <c r="F1568" s="159" t="s">
        <v>2428</v>
      </c>
      <c r="H1568" s="160">
        <v>0.40500000000000003</v>
      </c>
      <c r="I1568" s="161"/>
      <c r="L1568" s="157"/>
      <c r="M1568" s="162"/>
      <c r="T1568" s="163"/>
      <c r="AT1568" s="158" t="s">
        <v>201</v>
      </c>
      <c r="AU1568" s="158" t="s">
        <v>87</v>
      </c>
      <c r="AV1568" s="13" t="s">
        <v>87</v>
      </c>
      <c r="AW1568" s="13" t="s">
        <v>33</v>
      </c>
      <c r="AX1568" s="13" t="s">
        <v>74</v>
      </c>
      <c r="AY1568" s="158" t="s">
        <v>187</v>
      </c>
    </row>
    <row r="1569" spans="2:65" s="14" customFormat="1">
      <c r="B1569" s="164"/>
      <c r="D1569" s="151" t="s">
        <v>201</v>
      </c>
      <c r="E1569" s="165" t="s">
        <v>19</v>
      </c>
      <c r="F1569" s="166" t="s">
        <v>204</v>
      </c>
      <c r="H1569" s="167">
        <v>11.906000000000001</v>
      </c>
      <c r="I1569" s="168"/>
      <c r="L1569" s="164"/>
      <c r="M1569" s="169"/>
      <c r="T1569" s="170"/>
      <c r="AT1569" s="165" t="s">
        <v>201</v>
      </c>
      <c r="AU1569" s="165" t="s">
        <v>87</v>
      </c>
      <c r="AV1569" s="14" t="s">
        <v>96</v>
      </c>
      <c r="AW1569" s="14" t="s">
        <v>33</v>
      </c>
      <c r="AX1569" s="14" t="s">
        <v>74</v>
      </c>
      <c r="AY1569" s="165" t="s">
        <v>187</v>
      </c>
    </row>
    <row r="1570" spans="2:65" s="15" customFormat="1">
      <c r="B1570" s="171"/>
      <c r="D1570" s="151" t="s">
        <v>201</v>
      </c>
      <c r="E1570" s="172" t="s">
        <v>857</v>
      </c>
      <c r="F1570" s="173" t="s">
        <v>207</v>
      </c>
      <c r="H1570" s="174">
        <v>19.681999999999999</v>
      </c>
      <c r="I1570" s="175"/>
      <c r="L1570" s="171"/>
      <c r="M1570" s="176"/>
      <c r="T1570" s="177"/>
      <c r="AT1570" s="172" t="s">
        <v>201</v>
      </c>
      <c r="AU1570" s="172" t="s">
        <v>87</v>
      </c>
      <c r="AV1570" s="15" t="s">
        <v>193</v>
      </c>
      <c r="AW1570" s="15" t="s">
        <v>33</v>
      </c>
      <c r="AX1570" s="15" t="s">
        <v>81</v>
      </c>
      <c r="AY1570" s="172" t="s">
        <v>187</v>
      </c>
    </row>
    <row r="1571" spans="2:65" s="13" customFormat="1">
      <c r="B1571" s="157"/>
      <c r="D1571" s="151" t="s">
        <v>201</v>
      </c>
      <c r="F1571" s="159" t="s">
        <v>2430</v>
      </c>
      <c r="H1571" s="160">
        <v>21.65</v>
      </c>
      <c r="I1571" s="161"/>
      <c r="L1571" s="157"/>
      <c r="M1571" s="162"/>
      <c r="T1571" s="163"/>
      <c r="AT1571" s="158" t="s">
        <v>201</v>
      </c>
      <c r="AU1571" s="158" t="s">
        <v>87</v>
      </c>
      <c r="AV1571" s="13" t="s">
        <v>87</v>
      </c>
      <c r="AW1571" s="13" t="s">
        <v>4</v>
      </c>
      <c r="AX1571" s="13" t="s">
        <v>81</v>
      </c>
      <c r="AY1571" s="158" t="s">
        <v>187</v>
      </c>
    </row>
    <row r="1572" spans="2:65" s="1" customFormat="1" ht="33" customHeight="1">
      <c r="B1572" s="33"/>
      <c r="C1572" s="133" t="s">
        <v>2431</v>
      </c>
      <c r="D1572" s="133" t="s">
        <v>189</v>
      </c>
      <c r="E1572" s="134" t="s">
        <v>2432</v>
      </c>
      <c r="F1572" s="135" t="s">
        <v>2433</v>
      </c>
      <c r="G1572" s="136" t="s">
        <v>138</v>
      </c>
      <c r="H1572" s="137">
        <v>30.71</v>
      </c>
      <c r="I1572" s="138"/>
      <c r="J1572" s="139">
        <f>ROUND(I1572*H1572,2)</f>
        <v>0</v>
      </c>
      <c r="K1572" s="135" t="s">
        <v>197</v>
      </c>
      <c r="L1572" s="33"/>
      <c r="M1572" s="140" t="s">
        <v>19</v>
      </c>
      <c r="N1572" s="141" t="s">
        <v>46</v>
      </c>
      <c r="P1572" s="142">
        <f>O1572*H1572</f>
        <v>0</v>
      </c>
      <c r="Q1572" s="142">
        <v>0</v>
      </c>
      <c r="R1572" s="142">
        <f>Q1572*H1572</f>
        <v>0</v>
      </c>
      <c r="S1572" s="142">
        <v>0</v>
      </c>
      <c r="T1572" s="143">
        <f>S1572*H1572</f>
        <v>0</v>
      </c>
      <c r="AR1572" s="144" t="s">
        <v>320</v>
      </c>
      <c r="AT1572" s="144" t="s">
        <v>189</v>
      </c>
      <c r="AU1572" s="144" t="s">
        <v>87</v>
      </c>
      <c r="AY1572" s="18" t="s">
        <v>187</v>
      </c>
      <c r="BE1572" s="145">
        <f>IF(N1572="základní",J1572,0)</f>
        <v>0</v>
      </c>
      <c r="BF1572" s="145">
        <f>IF(N1572="snížená",J1572,0)</f>
        <v>0</v>
      </c>
      <c r="BG1572" s="145">
        <f>IF(N1572="zákl. přenesená",J1572,0)</f>
        <v>0</v>
      </c>
      <c r="BH1572" s="145">
        <f>IF(N1572="sníž. přenesená",J1572,0)</f>
        <v>0</v>
      </c>
      <c r="BI1572" s="145">
        <f>IF(N1572="nulová",J1572,0)</f>
        <v>0</v>
      </c>
      <c r="BJ1572" s="18" t="s">
        <v>87</v>
      </c>
      <c r="BK1572" s="145">
        <f>ROUND(I1572*H1572,2)</f>
        <v>0</v>
      </c>
      <c r="BL1572" s="18" t="s">
        <v>320</v>
      </c>
      <c r="BM1572" s="144" t="s">
        <v>2434</v>
      </c>
    </row>
    <row r="1573" spans="2:65" s="1" customFormat="1">
      <c r="B1573" s="33"/>
      <c r="D1573" s="146" t="s">
        <v>199</v>
      </c>
      <c r="F1573" s="147" t="s">
        <v>2435</v>
      </c>
      <c r="I1573" s="148"/>
      <c r="L1573" s="33"/>
      <c r="M1573" s="149"/>
      <c r="T1573" s="52"/>
      <c r="AT1573" s="18" t="s">
        <v>199</v>
      </c>
      <c r="AU1573" s="18" t="s">
        <v>87</v>
      </c>
    </row>
    <row r="1574" spans="2:65" s="12" customFormat="1">
      <c r="B1574" s="150"/>
      <c r="D1574" s="151" t="s">
        <v>201</v>
      </c>
      <c r="E1574" s="152" t="s">
        <v>19</v>
      </c>
      <c r="F1574" s="153" t="s">
        <v>1697</v>
      </c>
      <c r="H1574" s="152" t="s">
        <v>19</v>
      </c>
      <c r="I1574" s="154"/>
      <c r="L1574" s="150"/>
      <c r="M1574" s="155"/>
      <c r="T1574" s="156"/>
      <c r="AT1574" s="152" t="s">
        <v>201</v>
      </c>
      <c r="AU1574" s="152" t="s">
        <v>87</v>
      </c>
      <c r="AV1574" s="12" t="s">
        <v>81</v>
      </c>
      <c r="AW1574" s="12" t="s">
        <v>33</v>
      </c>
      <c r="AX1574" s="12" t="s">
        <v>74</v>
      </c>
      <c r="AY1574" s="152" t="s">
        <v>187</v>
      </c>
    </row>
    <row r="1575" spans="2:65" s="13" customFormat="1">
      <c r="B1575" s="157"/>
      <c r="D1575" s="151" t="s">
        <v>201</v>
      </c>
      <c r="E1575" s="158" t="s">
        <v>19</v>
      </c>
      <c r="F1575" s="159" t="s">
        <v>2436</v>
      </c>
      <c r="H1575" s="160">
        <v>30.71</v>
      </c>
      <c r="I1575" s="161"/>
      <c r="L1575" s="157"/>
      <c r="M1575" s="162"/>
      <c r="T1575" s="163"/>
      <c r="AT1575" s="158" t="s">
        <v>201</v>
      </c>
      <c r="AU1575" s="158" t="s">
        <v>87</v>
      </c>
      <c r="AV1575" s="13" t="s">
        <v>87</v>
      </c>
      <c r="AW1575" s="13" t="s">
        <v>33</v>
      </c>
      <c r="AX1575" s="13" t="s">
        <v>74</v>
      </c>
      <c r="AY1575" s="158" t="s">
        <v>187</v>
      </c>
    </row>
    <row r="1576" spans="2:65" s="15" customFormat="1">
      <c r="B1576" s="171"/>
      <c r="D1576" s="151" t="s">
        <v>201</v>
      </c>
      <c r="E1576" s="172" t="s">
        <v>19</v>
      </c>
      <c r="F1576" s="173" t="s">
        <v>207</v>
      </c>
      <c r="H1576" s="174">
        <v>30.71</v>
      </c>
      <c r="I1576" s="175"/>
      <c r="L1576" s="171"/>
      <c r="M1576" s="176"/>
      <c r="T1576" s="177"/>
      <c r="AT1576" s="172" t="s">
        <v>201</v>
      </c>
      <c r="AU1576" s="172" t="s">
        <v>87</v>
      </c>
      <c r="AV1576" s="15" t="s">
        <v>193</v>
      </c>
      <c r="AW1576" s="15" t="s">
        <v>33</v>
      </c>
      <c r="AX1576" s="15" t="s">
        <v>81</v>
      </c>
      <c r="AY1576" s="172" t="s">
        <v>187</v>
      </c>
    </row>
    <row r="1577" spans="2:65" s="1" customFormat="1" ht="16.5" customHeight="1">
      <c r="B1577" s="33"/>
      <c r="C1577" s="178" t="s">
        <v>2437</v>
      </c>
      <c r="D1577" s="178" t="s">
        <v>238</v>
      </c>
      <c r="E1577" s="179" t="s">
        <v>2319</v>
      </c>
      <c r="F1577" s="180" t="s">
        <v>2320</v>
      </c>
      <c r="G1577" s="181" t="s">
        <v>142</v>
      </c>
      <c r="H1577" s="182">
        <v>0.84499999999999997</v>
      </c>
      <c r="I1577" s="183"/>
      <c r="J1577" s="184">
        <f>ROUND(I1577*H1577,2)</f>
        <v>0</v>
      </c>
      <c r="K1577" s="180" t="s">
        <v>197</v>
      </c>
      <c r="L1577" s="185"/>
      <c r="M1577" s="186" t="s">
        <v>19</v>
      </c>
      <c r="N1577" s="187" t="s">
        <v>46</v>
      </c>
      <c r="P1577" s="142">
        <f>O1577*H1577</f>
        <v>0</v>
      </c>
      <c r="Q1577" s="142">
        <v>0.55000000000000004</v>
      </c>
      <c r="R1577" s="142">
        <f>Q1577*H1577</f>
        <v>0.46475</v>
      </c>
      <c r="S1577" s="142">
        <v>0</v>
      </c>
      <c r="T1577" s="143">
        <f>S1577*H1577</f>
        <v>0</v>
      </c>
      <c r="AR1577" s="144" t="s">
        <v>425</v>
      </c>
      <c r="AT1577" s="144" t="s">
        <v>238</v>
      </c>
      <c r="AU1577" s="144" t="s">
        <v>87</v>
      </c>
      <c r="AY1577" s="18" t="s">
        <v>187</v>
      </c>
      <c r="BE1577" s="145">
        <f>IF(N1577="základní",J1577,0)</f>
        <v>0</v>
      </c>
      <c r="BF1577" s="145">
        <f>IF(N1577="snížená",J1577,0)</f>
        <v>0</v>
      </c>
      <c r="BG1577" s="145">
        <f>IF(N1577="zákl. přenesená",J1577,0)</f>
        <v>0</v>
      </c>
      <c r="BH1577" s="145">
        <f>IF(N1577="sníž. přenesená",J1577,0)</f>
        <v>0</v>
      </c>
      <c r="BI1577" s="145">
        <f>IF(N1577="nulová",J1577,0)</f>
        <v>0</v>
      </c>
      <c r="BJ1577" s="18" t="s">
        <v>87</v>
      </c>
      <c r="BK1577" s="145">
        <f>ROUND(I1577*H1577,2)</f>
        <v>0</v>
      </c>
      <c r="BL1577" s="18" t="s">
        <v>320</v>
      </c>
      <c r="BM1577" s="144" t="s">
        <v>2438</v>
      </c>
    </row>
    <row r="1578" spans="2:65" s="13" customFormat="1">
      <c r="B1578" s="157"/>
      <c r="D1578" s="151" t="s">
        <v>201</v>
      </c>
      <c r="E1578" s="158" t="s">
        <v>19</v>
      </c>
      <c r="F1578" s="159" t="s">
        <v>2439</v>
      </c>
      <c r="H1578" s="160">
        <v>0.76800000000000002</v>
      </c>
      <c r="I1578" s="161"/>
      <c r="L1578" s="157"/>
      <c r="M1578" s="162"/>
      <c r="T1578" s="163"/>
      <c r="AT1578" s="158" t="s">
        <v>201</v>
      </c>
      <c r="AU1578" s="158" t="s">
        <v>87</v>
      </c>
      <c r="AV1578" s="13" t="s">
        <v>87</v>
      </c>
      <c r="AW1578" s="13" t="s">
        <v>33</v>
      </c>
      <c r="AX1578" s="13" t="s">
        <v>74</v>
      </c>
      <c r="AY1578" s="158" t="s">
        <v>187</v>
      </c>
    </row>
    <row r="1579" spans="2:65" s="15" customFormat="1">
      <c r="B1579" s="171"/>
      <c r="D1579" s="151" t="s">
        <v>201</v>
      </c>
      <c r="E1579" s="172" t="s">
        <v>906</v>
      </c>
      <c r="F1579" s="173" t="s">
        <v>207</v>
      </c>
      <c r="H1579" s="174">
        <v>0.76800000000000002</v>
      </c>
      <c r="I1579" s="175"/>
      <c r="L1579" s="171"/>
      <c r="M1579" s="176"/>
      <c r="T1579" s="177"/>
      <c r="AT1579" s="172" t="s">
        <v>201</v>
      </c>
      <c r="AU1579" s="172" t="s">
        <v>87</v>
      </c>
      <c r="AV1579" s="15" t="s">
        <v>193</v>
      </c>
      <c r="AW1579" s="15" t="s">
        <v>33</v>
      </c>
      <c r="AX1579" s="15" t="s">
        <v>81</v>
      </c>
      <c r="AY1579" s="172" t="s">
        <v>187</v>
      </c>
    </row>
    <row r="1580" spans="2:65" s="13" customFormat="1">
      <c r="B1580" s="157"/>
      <c r="D1580" s="151" t="s">
        <v>201</v>
      </c>
      <c r="F1580" s="159" t="s">
        <v>2440</v>
      </c>
      <c r="H1580" s="160">
        <v>0.84499999999999997</v>
      </c>
      <c r="I1580" s="161"/>
      <c r="L1580" s="157"/>
      <c r="M1580" s="162"/>
      <c r="T1580" s="163"/>
      <c r="AT1580" s="158" t="s">
        <v>201</v>
      </c>
      <c r="AU1580" s="158" t="s">
        <v>87</v>
      </c>
      <c r="AV1580" s="13" t="s">
        <v>87</v>
      </c>
      <c r="AW1580" s="13" t="s">
        <v>4</v>
      </c>
      <c r="AX1580" s="13" t="s">
        <v>81</v>
      </c>
      <c r="AY1580" s="158" t="s">
        <v>187</v>
      </c>
    </row>
    <row r="1581" spans="2:65" s="1" customFormat="1" ht="24.15" customHeight="1">
      <c r="B1581" s="33"/>
      <c r="C1581" s="133" t="s">
        <v>2441</v>
      </c>
      <c r="D1581" s="133" t="s">
        <v>189</v>
      </c>
      <c r="E1581" s="134" t="s">
        <v>2442</v>
      </c>
      <c r="F1581" s="135" t="s">
        <v>2443</v>
      </c>
      <c r="G1581" s="136" t="s">
        <v>384</v>
      </c>
      <c r="H1581" s="137">
        <v>948.88</v>
      </c>
      <c r="I1581" s="138"/>
      <c r="J1581" s="139">
        <f>ROUND(I1581*H1581,2)</f>
        <v>0</v>
      </c>
      <c r="K1581" s="135" t="s">
        <v>197</v>
      </c>
      <c r="L1581" s="33"/>
      <c r="M1581" s="140" t="s">
        <v>19</v>
      </c>
      <c r="N1581" s="141" t="s">
        <v>46</v>
      </c>
      <c r="P1581" s="142">
        <f>O1581*H1581</f>
        <v>0</v>
      </c>
      <c r="Q1581" s="142">
        <v>2.0999999999999999E-5</v>
      </c>
      <c r="R1581" s="142">
        <f>Q1581*H1581</f>
        <v>1.992648E-2</v>
      </c>
      <c r="S1581" s="142">
        <v>0</v>
      </c>
      <c r="T1581" s="143">
        <f>S1581*H1581</f>
        <v>0</v>
      </c>
      <c r="AR1581" s="144" t="s">
        <v>320</v>
      </c>
      <c r="AT1581" s="144" t="s">
        <v>189</v>
      </c>
      <c r="AU1581" s="144" t="s">
        <v>87</v>
      </c>
      <c r="AY1581" s="18" t="s">
        <v>187</v>
      </c>
      <c r="BE1581" s="145">
        <f>IF(N1581="základní",J1581,0)</f>
        <v>0</v>
      </c>
      <c r="BF1581" s="145">
        <f>IF(N1581="snížená",J1581,0)</f>
        <v>0</v>
      </c>
      <c r="BG1581" s="145">
        <f>IF(N1581="zákl. přenesená",J1581,0)</f>
        <v>0</v>
      </c>
      <c r="BH1581" s="145">
        <f>IF(N1581="sníž. přenesená",J1581,0)</f>
        <v>0</v>
      </c>
      <c r="BI1581" s="145">
        <f>IF(N1581="nulová",J1581,0)</f>
        <v>0</v>
      </c>
      <c r="BJ1581" s="18" t="s">
        <v>87</v>
      </c>
      <c r="BK1581" s="145">
        <f>ROUND(I1581*H1581,2)</f>
        <v>0</v>
      </c>
      <c r="BL1581" s="18" t="s">
        <v>320</v>
      </c>
      <c r="BM1581" s="144" t="s">
        <v>2444</v>
      </c>
    </row>
    <row r="1582" spans="2:65" s="1" customFormat="1">
      <c r="B1582" s="33"/>
      <c r="D1582" s="146" t="s">
        <v>199</v>
      </c>
      <c r="F1582" s="147" t="s">
        <v>2445</v>
      </c>
      <c r="I1582" s="148"/>
      <c r="L1582" s="33"/>
      <c r="M1582" s="149"/>
      <c r="T1582" s="52"/>
      <c r="AT1582" s="18" t="s">
        <v>199</v>
      </c>
      <c r="AU1582" s="18" t="s">
        <v>87</v>
      </c>
    </row>
    <row r="1583" spans="2:65" s="12" customFormat="1">
      <c r="B1583" s="150"/>
      <c r="D1583" s="151" t="s">
        <v>201</v>
      </c>
      <c r="E1583" s="152" t="s">
        <v>19</v>
      </c>
      <c r="F1583" s="153" t="s">
        <v>2419</v>
      </c>
      <c r="H1583" s="152" t="s">
        <v>19</v>
      </c>
      <c r="I1583" s="154"/>
      <c r="L1583" s="150"/>
      <c r="M1583" s="155"/>
      <c r="T1583" s="156"/>
      <c r="AT1583" s="152" t="s">
        <v>201</v>
      </c>
      <c r="AU1583" s="152" t="s">
        <v>87</v>
      </c>
      <c r="AV1583" s="12" t="s">
        <v>81</v>
      </c>
      <c r="AW1583" s="12" t="s">
        <v>33</v>
      </c>
      <c r="AX1583" s="12" t="s">
        <v>74</v>
      </c>
      <c r="AY1583" s="152" t="s">
        <v>187</v>
      </c>
    </row>
    <row r="1584" spans="2:65" s="12" customFormat="1">
      <c r="B1584" s="150"/>
      <c r="D1584" s="151" t="s">
        <v>201</v>
      </c>
      <c r="E1584" s="152" t="s">
        <v>19</v>
      </c>
      <c r="F1584" s="153" t="s">
        <v>1658</v>
      </c>
      <c r="H1584" s="152" t="s">
        <v>19</v>
      </c>
      <c r="I1584" s="154"/>
      <c r="L1584" s="150"/>
      <c r="M1584" s="155"/>
      <c r="T1584" s="156"/>
      <c r="AT1584" s="152" t="s">
        <v>201</v>
      </c>
      <c r="AU1584" s="152" t="s">
        <v>87</v>
      </c>
      <c r="AV1584" s="12" t="s">
        <v>81</v>
      </c>
      <c r="AW1584" s="12" t="s">
        <v>33</v>
      </c>
      <c r="AX1584" s="12" t="s">
        <v>74</v>
      </c>
      <c r="AY1584" s="152" t="s">
        <v>187</v>
      </c>
    </row>
    <row r="1585" spans="2:65" s="13" customFormat="1">
      <c r="B1585" s="157"/>
      <c r="D1585" s="151" t="s">
        <v>201</v>
      </c>
      <c r="E1585" s="158" t="s">
        <v>19</v>
      </c>
      <c r="F1585" s="159" t="s">
        <v>2446</v>
      </c>
      <c r="H1585" s="160">
        <v>920.08</v>
      </c>
      <c r="I1585" s="161"/>
      <c r="L1585" s="157"/>
      <c r="M1585" s="162"/>
      <c r="T1585" s="163"/>
      <c r="AT1585" s="158" t="s">
        <v>201</v>
      </c>
      <c r="AU1585" s="158" t="s">
        <v>87</v>
      </c>
      <c r="AV1585" s="13" t="s">
        <v>87</v>
      </c>
      <c r="AW1585" s="13" t="s">
        <v>33</v>
      </c>
      <c r="AX1585" s="13" t="s">
        <v>74</v>
      </c>
      <c r="AY1585" s="158" t="s">
        <v>187</v>
      </c>
    </row>
    <row r="1586" spans="2:65" s="13" customFormat="1">
      <c r="B1586" s="157"/>
      <c r="D1586" s="151" t="s">
        <v>201</v>
      </c>
      <c r="E1586" s="158" t="s">
        <v>19</v>
      </c>
      <c r="F1586" s="159" t="s">
        <v>2447</v>
      </c>
      <c r="H1586" s="160">
        <v>28.8</v>
      </c>
      <c r="I1586" s="161"/>
      <c r="L1586" s="157"/>
      <c r="M1586" s="162"/>
      <c r="T1586" s="163"/>
      <c r="AT1586" s="158" t="s">
        <v>201</v>
      </c>
      <c r="AU1586" s="158" t="s">
        <v>87</v>
      </c>
      <c r="AV1586" s="13" t="s">
        <v>87</v>
      </c>
      <c r="AW1586" s="13" t="s">
        <v>33</v>
      </c>
      <c r="AX1586" s="13" t="s">
        <v>74</v>
      </c>
      <c r="AY1586" s="158" t="s">
        <v>187</v>
      </c>
    </row>
    <row r="1587" spans="2:65" s="15" customFormat="1">
      <c r="B1587" s="171"/>
      <c r="D1587" s="151" t="s">
        <v>201</v>
      </c>
      <c r="E1587" s="172" t="s">
        <v>19</v>
      </c>
      <c r="F1587" s="173" t="s">
        <v>207</v>
      </c>
      <c r="H1587" s="174">
        <v>948.88</v>
      </c>
      <c r="I1587" s="175"/>
      <c r="L1587" s="171"/>
      <c r="M1587" s="176"/>
      <c r="T1587" s="177"/>
      <c r="AT1587" s="172" t="s">
        <v>201</v>
      </c>
      <c r="AU1587" s="172" t="s">
        <v>87</v>
      </c>
      <c r="AV1587" s="15" t="s">
        <v>193</v>
      </c>
      <c r="AW1587" s="15" t="s">
        <v>33</v>
      </c>
      <c r="AX1587" s="15" t="s">
        <v>81</v>
      </c>
      <c r="AY1587" s="172" t="s">
        <v>187</v>
      </c>
    </row>
    <row r="1588" spans="2:65" s="1" customFormat="1" ht="16.5" customHeight="1">
      <c r="B1588" s="33"/>
      <c r="C1588" s="178" t="s">
        <v>2448</v>
      </c>
      <c r="D1588" s="178" t="s">
        <v>238</v>
      </c>
      <c r="E1588" s="179" t="s">
        <v>2449</v>
      </c>
      <c r="F1588" s="180" t="s">
        <v>2450</v>
      </c>
      <c r="G1588" s="181" t="s">
        <v>142</v>
      </c>
      <c r="H1588" s="182">
        <v>1.67</v>
      </c>
      <c r="I1588" s="183"/>
      <c r="J1588" s="184">
        <f>ROUND(I1588*H1588,2)</f>
        <v>0</v>
      </c>
      <c r="K1588" s="180" t="s">
        <v>197</v>
      </c>
      <c r="L1588" s="185"/>
      <c r="M1588" s="186" t="s">
        <v>19</v>
      </c>
      <c r="N1588" s="187" t="s">
        <v>46</v>
      </c>
      <c r="P1588" s="142">
        <f>O1588*H1588</f>
        <v>0</v>
      </c>
      <c r="Q1588" s="142">
        <v>0.55000000000000004</v>
      </c>
      <c r="R1588" s="142">
        <f>Q1588*H1588</f>
        <v>0.91849999999999998</v>
      </c>
      <c r="S1588" s="142">
        <v>0</v>
      </c>
      <c r="T1588" s="143">
        <f>S1588*H1588</f>
        <v>0</v>
      </c>
      <c r="AR1588" s="144" t="s">
        <v>425</v>
      </c>
      <c r="AT1588" s="144" t="s">
        <v>238</v>
      </c>
      <c r="AU1588" s="144" t="s">
        <v>87</v>
      </c>
      <c r="AY1588" s="18" t="s">
        <v>187</v>
      </c>
      <c r="BE1588" s="145">
        <f>IF(N1588="základní",J1588,0)</f>
        <v>0</v>
      </c>
      <c r="BF1588" s="145">
        <f>IF(N1588="snížená",J1588,0)</f>
        <v>0</v>
      </c>
      <c r="BG1588" s="145">
        <f>IF(N1588="zákl. přenesená",J1588,0)</f>
        <v>0</v>
      </c>
      <c r="BH1588" s="145">
        <f>IF(N1588="sníž. přenesená",J1588,0)</f>
        <v>0</v>
      </c>
      <c r="BI1588" s="145">
        <f>IF(N1588="nulová",J1588,0)</f>
        <v>0</v>
      </c>
      <c r="BJ1588" s="18" t="s">
        <v>87</v>
      </c>
      <c r="BK1588" s="145">
        <f>ROUND(I1588*H1588,2)</f>
        <v>0</v>
      </c>
      <c r="BL1588" s="18" t="s">
        <v>320</v>
      </c>
      <c r="BM1588" s="144" t="s">
        <v>2451</v>
      </c>
    </row>
    <row r="1589" spans="2:65" s="12" customFormat="1">
      <c r="B1589" s="150"/>
      <c r="D1589" s="151" t="s">
        <v>201</v>
      </c>
      <c r="E1589" s="152" t="s">
        <v>19</v>
      </c>
      <c r="F1589" s="153" t="s">
        <v>2452</v>
      </c>
      <c r="H1589" s="152" t="s">
        <v>19</v>
      </c>
      <c r="I1589" s="154"/>
      <c r="L1589" s="150"/>
      <c r="M1589" s="155"/>
      <c r="T1589" s="156"/>
      <c r="AT1589" s="152" t="s">
        <v>201</v>
      </c>
      <c r="AU1589" s="152" t="s">
        <v>87</v>
      </c>
      <c r="AV1589" s="12" t="s">
        <v>81</v>
      </c>
      <c r="AW1589" s="12" t="s">
        <v>33</v>
      </c>
      <c r="AX1589" s="12" t="s">
        <v>74</v>
      </c>
      <c r="AY1589" s="152" t="s">
        <v>187</v>
      </c>
    </row>
    <row r="1590" spans="2:65" s="13" customFormat="1">
      <c r="B1590" s="157"/>
      <c r="D1590" s="151" t="s">
        <v>201</v>
      </c>
      <c r="E1590" s="158" t="s">
        <v>19</v>
      </c>
      <c r="F1590" s="159" t="s">
        <v>2453</v>
      </c>
      <c r="H1590" s="160">
        <v>1.472</v>
      </c>
      <c r="I1590" s="161"/>
      <c r="L1590" s="157"/>
      <c r="M1590" s="162"/>
      <c r="T1590" s="163"/>
      <c r="AT1590" s="158" t="s">
        <v>201</v>
      </c>
      <c r="AU1590" s="158" t="s">
        <v>87</v>
      </c>
      <c r="AV1590" s="13" t="s">
        <v>87</v>
      </c>
      <c r="AW1590" s="13" t="s">
        <v>33</v>
      </c>
      <c r="AX1590" s="13" t="s">
        <v>74</v>
      </c>
      <c r="AY1590" s="158" t="s">
        <v>187</v>
      </c>
    </row>
    <row r="1591" spans="2:65" s="13" customFormat="1" ht="20.399999999999999">
      <c r="B1591" s="157"/>
      <c r="D1591" s="151" t="s">
        <v>201</v>
      </c>
      <c r="E1591" s="158" t="s">
        <v>19</v>
      </c>
      <c r="F1591" s="159" t="s">
        <v>2454</v>
      </c>
      <c r="H1591" s="160">
        <v>4.5999999999999999E-2</v>
      </c>
      <c r="I1591" s="161"/>
      <c r="L1591" s="157"/>
      <c r="M1591" s="162"/>
      <c r="T1591" s="163"/>
      <c r="AT1591" s="158" t="s">
        <v>201</v>
      </c>
      <c r="AU1591" s="158" t="s">
        <v>87</v>
      </c>
      <c r="AV1591" s="13" t="s">
        <v>87</v>
      </c>
      <c r="AW1591" s="13" t="s">
        <v>33</v>
      </c>
      <c r="AX1591" s="13" t="s">
        <v>74</v>
      </c>
      <c r="AY1591" s="158" t="s">
        <v>187</v>
      </c>
    </row>
    <row r="1592" spans="2:65" s="15" customFormat="1">
      <c r="B1592" s="171"/>
      <c r="D1592" s="151" t="s">
        <v>201</v>
      </c>
      <c r="E1592" s="172" t="s">
        <v>860</v>
      </c>
      <c r="F1592" s="173" t="s">
        <v>207</v>
      </c>
      <c r="H1592" s="174">
        <v>1.518</v>
      </c>
      <c r="I1592" s="175"/>
      <c r="L1592" s="171"/>
      <c r="M1592" s="176"/>
      <c r="T1592" s="177"/>
      <c r="AT1592" s="172" t="s">
        <v>201</v>
      </c>
      <c r="AU1592" s="172" t="s">
        <v>87</v>
      </c>
      <c r="AV1592" s="15" t="s">
        <v>193</v>
      </c>
      <c r="AW1592" s="15" t="s">
        <v>33</v>
      </c>
      <c r="AX1592" s="15" t="s">
        <v>81</v>
      </c>
      <c r="AY1592" s="172" t="s">
        <v>187</v>
      </c>
    </row>
    <row r="1593" spans="2:65" s="13" customFormat="1">
      <c r="B1593" s="157"/>
      <c r="D1593" s="151" t="s">
        <v>201</v>
      </c>
      <c r="F1593" s="159" t="s">
        <v>2455</v>
      </c>
      <c r="H1593" s="160">
        <v>1.67</v>
      </c>
      <c r="I1593" s="161"/>
      <c r="L1593" s="157"/>
      <c r="M1593" s="162"/>
      <c r="T1593" s="163"/>
      <c r="AT1593" s="158" t="s">
        <v>201</v>
      </c>
      <c r="AU1593" s="158" t="s">
        <v>87</v>
      </c>
      <c r="AV1593" s="13" t="s">
        <v>87</v>
      </c>
      <c r="AW1593" s="13" t="s">
        <v>4</v>
      </c>
      <c r="AX1593" s="13" t="s">
        <v>81</v>
      </c>
      <c r="AY1593" s="158" t="s">
        <v>187</v>
      </c>
    </row>
    <row r="1594" spans="2:65" s="1" customFormat="1" ht="37.950000000000003" customHeight="1">
      <c r="B1594" s="33"/>
      <c r="C1594" s="133" t="s">
        <v>2456</v>
      </c>
      <c r="D1594" s="133" t="s">
        <v>189</v>
      </c>
      <c r="E1594" s="134" t="s">
        <v>2457</v>
      </c>
      <c r="F1594" s="135" t="s">
        <v>2458</v>
      </c>
      <c r="G1594" s="136" t="s">
        <v>384</v>
      </c>
      <c r="H1594" s="137">
        <v>23.5</v>
      </c>
      <c r="I1594" s="138"/>
      <c r="J1594" s="139">
        <f>ROUND(I1594*H1594,2)</f>
        <v>0</v>
      </c>
      <c r="K1594" s="135" t="s">
        <v>197</v>
      </c>
      <c r="L1594" s="33"/>
      <c r="M1594" s="140" t="s">
        <v>19</v>
      </c>
      <c r="N1594" s="141" t="s">
        <v>46</v>
      </c>
      <c r="P1594" s="142">
        <f>O1594*H1594</f>
        <v>0</v>
      </c>
      <c r="Q1594" s="142">
        <v>0</v>
      </c>
      <c r="R1594" s="142">
        <f>Q1594*H1594</f>
        <v>0</v>
      </c>
      <c r="S1594" s="142">
        <v>0</v>
      </c>
      <c r="T1594" s="143">
        <f>S1594*H1594</f>
        <v>0</v>
      </c>
      <c r="AR1594" s="144" t="s">
        <v>320</v>
      </c>
      <c r="AT1594" s="144" t="s">
        <v>189</v>
      </c>
      <c r="AU1594" s="144" t="s">
        <v>87</v>
      </c>
      <c r="AY1594" s="18" t="s">
        <v>187</v>
      </c>
      <c r="BE1594" s="145">
        <f>IF(N1594="základní",J1594,0)</f>
        <v>0</v>
      </c>
      <c r="BF1594" s="145">
        <f>IF(N1594="snížená",J1594,0)</f>
        <v>0</v>
      </c>
      <c r="BG1594" s="145">
        <f>IF(N1594="zákl. přenesená",J1594,0)</f>
        <v>0</v>
      </c>
      <c r="BH1594" s="145">
        <f>IF(N1594="sníž. přenesená",J1594,0)</f>
        <v>0</v>
      </c>
      <c r="BI1594" s="145">
        <f>IF(N1594="nulová",J1594,0)</f>
        <v>0</v>
      </c>
      <c r="BJ1594" s="18" t="s">
        <v>87</v>
      </c>
      <c r="BK1594" s="145">
        <f>ROUND(I1594*H1594,2)</f>
        <v>0</v>
      </c>
      <c r="BL1594" s="18" t="s">
        <v>320</v>
      </c>
      <c r="BM1594" s="144" t="s">
        <v>2459</v>
      </c>
    </row>
    <row r="1595" spans="2:65" s="1" customFormat="1">
      <c r="B1595" s="33"/>
      <c r="D1595" s="146" t="s">
        <v>199</v>
      </c>
      <c r="F1595" s="147" t="s">
        <v>2460</v>
      </c>
      <c r="I1595" s="148"/>
      <c r="L1595" s="33"/>
      <c r="M1595" s="149"/>
      <c r="T1595" s="52"/>
      <c r="AT1595" s="18" t="s">
        <v>199</v>
      </c>
      <c r="AU1595" s="18" t="s">
        <v>87</v>
      </c>
    </row>
    <row r="1596" spans="2:65" s="12" customFormat="1">
      <c r="B1596" s="150"/>
      <c r="D1596" s="151" t="s">
        <v>201</v>
      </c>
      <c r="E1596" s="152" t="s">
        <v>19</v>
      </c>
      <c r="F1596" s="153" t="s">
        <v>2308</v>
      </c>
      <c r="H1596" s="152" t="s">
        <v>19</v>
      </c>
      <c r="I1596" s="154"/>
      <c r="L1596" s="150"/>
      <c r="M1596" s="155"/>
      <c r="T1596" s="156"/>
      <c r="AT1596" s="152" t="s">
        <v>201</v>
      </c>
      <c r="AU1596" s="152" t="s">
        <v>87</v>
      </c>
      <c r="AV1596" s="12" t="s">
        <v>81</v>
      </c>
      <c r="AW1596" s="12" t="s">
        <v>33</v>
      </c>
      <c r="AX1596" s="12" t="s">
        <v>74</v>
      </c>
      <c r="AY1596" s="152" t="s">
        <v>187</v>
      </c>
    </row>
    <row r="1597" spans="2:65" s="12" customFormat="1">
      <c r="B1597" s="150"/>
      <c r="D1597" s="151" t="s">
        <v>201</v>
      </c>
      <c r="E1597" s="152" t="s">
        <v>19</v>
      </c>
      <c r="F1597" s="153" t="s">
        <v>2335</v>
      </c>
      <c r="H1597" s="152" t="s">
        <v>19</v>
      </c>
      <c r="I1597" s="154"/>
      <c r="L1597" s="150"/>
      <c r="M1597" s="155"/>
      <c r="T1597" s="156"/>
      <c r="AT1597" s="152" t="s">
        <v>201</v>
      </c>
      <c r="AU1597" s="152" t="s">
        <v>87</v>
      </c>
      <c r="AV1597" s="12" t="s">
        <v>81</v>
      </c>
      <c r="AW1597" s="12" t="s">
        <v>33</v>
      </c>
      <c r="AX1597" s="12" t="s">
        <v>74</v>
      </c>
      <c r="AY1597" s="152" t="s">
        <v>187</v>
      </c>
    </row>
    <row r="1598" spans="2:65" s="13" customFormat="1">
      <c r="B1598" s="157"/>
      <c r="D1598" s="151" t="s">
        <v>201</v>
      </c>
      <c r="E1598" s="158" t="s">
        <v>19</v>
      </c>
      <c r="F1598" s="159" t="s">
        <v>2461</v>
      </c>
      <c r="H1598" s="160">
        <v>11</v>
      </c>
      <c r="I1598" s="161"/>
      <c r="L1598" s="157"/>
      <c r="M1598" s="162"/>
      <c r="T1598" s="163"/>
      <c r="AT1598" s="158" t="s">
        <v>201</v>
      </c>
      <c r="AU1598" s="158" t="s">
        <v>87</v>
      </c>
      <c r="AV1598" s="13" t="s">
        <v>87</v>
      </c>
      <c r="AW1598" s="13" t="s">
        <v>33</v>
      </c>
      <c r="AX1598" s="13" t="s">
        <v>74</v>
      </c>
      <c r="AY1598" s="158" t="s">
        <v>187</v>
      </c>
    </row>
    <row r="1599" spans="2:65" s="13" customFormat="1">
      <c r="B1599" s="157"/>
      <c r="D1599" s="151" t="s">
        <v>201</v>
      </c>
      <c r="E1599" s="158" t="s">
        <v>19</v>
      </c>
      <c r="F1599" s="159" t="s">
        <v>2462</v>
      </c>
      <c r="H1599" s="160">
        <v>12.5</v>
      </c>
      <c r="I1599" s="161"/>
      <c r="L1599" s="157"/>
      <c r="M1599" s="162"/>
      <c r="T1599" s="163"/>
      <c r="AT1599" s="158" t="s">
        <v>201</v>
      </c>
      <c r="AU1599" s="158" t="s">
        <v>87</v>
      </c>
      <c r="AV1599" s="13" t="s">
        <v>87</v>
      </c>
      <c r="AW1599" s="13" t="s">
        <v>33</v>
      </c>
      <c r="AX1599" s="13" t="s">
        <v>74</v>
      </c>
      <c r="AY1599" s="158" t="s">
        <v>187</v>
      </c>
    </row>
    <row r="1600" spans="2:65" s="15" customFormat="1">
      <c r="B1600" s="171"/>
      <c r="D1600" s="151" t="s">
        <v>201</v>
      </c>
      <c r="E1600" s="172" t="s">
        <v>19</v>
      </c>
      <c r="F1600" s="173" t="s">
        <v>207</v>
      </c>
      <c r="H1600" s="174">
        <v>23.5</v>
      </c>
      <c r="I1600" s="175"/>
      <c r="L1600" s="171"/>
      <c r="M1600" s="176"/>
      <c r="T1600" s="177"/>
      <c r="AT1600" s="172" t="s">
        <v>201</v>
      </c>
      <c r="AU1600" s="172" t="s">
        <v>87</v>
      </c>
      <c r="AV1600" s="15" t="s">
        <v>193</v>
      </c>
      <c r="AW1600" s="15" t="s">
        <v>33</v>
      </c>
      <c r="AX1600" s="15" t="s">
        <v>81</v>
      </c>
      <c r="AY1600" s="172" t="s">
        <v>187</v>
      </c>
    </row>
    <row r="1601" spans="2:65" s="1" customFormat="1" ht="21.75" customHeight="1">
      <c r="B1601" s="33"/>
      <c r="C1601" s="178" t="s">
        <v>2463</v>
      </c>
      <c r="D1601" s="178" t="s">
        <v>238</v>
      </c>
      <c r="E1601" s="179" t="s">
        <v>2341</v>
      </c>
      <c r="F1601" s="180" t="s">
        <v>2342</v>
      </c>
      <c r="G1601" s="181" t="s">
        <v>142</v>
      </c>
      <c r="H1601" s="182">
        <v>0.31</v>
      </c>
      <c r="I1601" s="183"/>
      <c r="J1601" s="184">
        <f>ROUND(I1601*H1601,2)</f>
        <v>0</v>
      </c>
      <c r="K1601" s="180" t="s">
        <v>197</v>
      </c>
      <c r="L1601" s="185"/>
      <c r="M1601" s="186" t="s">
        <v>19</v>
      </c>
      <c r="N1601" s="187" t="s">
        <v>46</v>
      </c>
      <c r="P1601" s="142">
        <f>O1601*H1601</f>
        <v>0</v>
      </c>
      <c r="Q1601" s="142">
        <v>0.55000000000000004</v>
      </c>
      <c r="R1601" s="142">
        <f>Q1601*H1601</f>
        <v>0.17050000000000001</v>
      </c>
      <c r="S1601" s="142">
        <v>0</v>
      </c>
      <c r="T1601" s="143">
        <f>S1601*H1601</f>
        <v>0</v>
      </c>
      <c r="AR1601" s="144" t="s">
        <v>425</v>
      </c>
      <c r="AT1601" s="144" t="s">
        <v>238</v>
      </c>
      <c r="AU1601" s="144" t="s">
        <v>87</v>
      </c>
      <c r="AY1601" s="18" t="s">
        <v>187</v>
      </c>
      <c r="BE1601" s="145">
        <f>IF(N1601="základní",J1601,0)</f>
        <v>0</v>
      </c>
      <c r="BF1601" s="145">
        <f>IF(N1601="snížená",J1601,0)</f>
        <v>0</v>
      </c>
      <c r="BG1601" s="145">
        <f>IF(N1601="zákl. přenesená",J1601,0)</f>
        <v>0</v>
      </c>
      <c r="BH1601" s="145">
        <f>IF(N1601="sníž. přenesená",J1601,0)</f>
        <v>0</v>
      </c>
      <c r="BI1601" s="145">
        <f>IF(N1601="nulová",J1601,0)</f>
        <v>0</v>
      </c>
      <c r="BJ1601" s="18" t="s">
        <v>87</v>
      </c>
      <c r="BK1601" s="145">
        <f>ROUND(I1601*H1601,2)</f>
        <v>0</v>
      </c>
      <c r="BL1601" s="18" t="s">
        <v>320</v>
      </c>
      <c r="BM1601" s="144" t="s">
        <v>2464</v>
      </c>
    </row>
    <row r="1602" spans="2:65" s="12" customFormat="1">
      <c r="B1602" s="150"/>
      <c r="D1602" s="151" t="s">
        <v>201</v>
      </c>
      <c r="E1602" s="152" t="s">
        <v>19</v>
      </c>
      <c r="F1602" s="153" t="s">
        <v>2335</v>
      </c>
      <c r="H1602" s="152" t="s">
        <v>19</v>
      </c>
      <c r="I1602" s="154"/>
      <c r="L1602" s="150"/>
      <c r="M1602" s="155"/>
      <c r="T1602" s="156"/>
      <c r="AT1602" s="152" t="s">
        <v>201</v>
      </c>
      <c r="AU1602" s="152" t="s">
        <v>87</v>
      </c>
      <c r="AV1602" s="12" t="s">
        <v>81</v>
      </c>
      <c r="AW1602" s="12" t="s">
        <v>33</v>
      </c>
      <c r="AX1602" s="12" t="s">
        <v>74</v>
      </c>
      <c r="AY1602" s="152" t="s">
        <v>187</v>
      </c>
    </row>
    <row r="1603" spans="2:65" s="13" customFormat="1">
      <c r="B1603" s="157"/>
      <c r="D1603" s="151" t="s">
        <v>201</v>
      </c>
      <c r="E1603" s="158" t="s">
        <v>19</v>
      </c>
      <c r="F1603" s="159" t="s">
        <v>2465</v>
      </c>
      <c r="H1603" s="160">
        <v>0.13200000000000001</v>
      </c>
      <c r="I1603" s="161"/>
      <c r="L1603" s="157"/>
      <c r="M1603" s="162"/>
      <c r="T1603" s="163"/>
      <c r="AT1603" s="158" t="s">
        <v>201</v>
      </c>
      <c r="AU1603" s="158" t="s">
        <v>87</v>
      </c>
      <c r="AV1603" s="13" t="s">
        <v>87</v>
      </c>
      <c r="AW1603" s="13" t="s">
        <v>33</v>
      </c>
      <c r="AX1603" s="13" t="s">
        <v>74</v>
      </c>
      <c r="AY1603" s="158" t="s">
        <v>187</v>
      </c>
    </row>
    <row r="1604" spans="2:65" s="13" customFormat="1">
      <c r="B1604" s="157"/>
      <c r="D1604" s="151" t="s">
        <v>201</v>
      </c>
      <c r="E1604" s="158" t="s">
        <v>19</v>
      </c>
      <c r="F1604" s="159" t="s">
        <v>2466</v>
      </c>
      <c r="H1604" s="160">
        <v>0.15</v>
      </c>
      <c r="I1604" s="161"/>
      <c r="L1604" s="157"/>
      <c r="M1604" s="162"/>
      <c r="T1604" s="163"/>
      <c r="AT1604" s="158" t="s">
        <v>201</v>
      </c>
      <c r="AU1604" s="158" t="s">
        <v>87</v>
      </c>
      <c r="AV1604" s="13" t="s">
        <v>87</v>
      </c>
      <c r="AW1604" s="13" t="s">
        <v>33</v>
      </c>
      <c r="AX1604" s="13" t="s">
        <v>74</v>
      </c>
      <c r="AY1604" s="158" t="s">
        <v>187</v>
      </c>
    </row>
    <row r="1605" spans="2:65" s="15" customFormat="1">
      <c r="B1605" s="171"/>
      <c r="D1605" s="151" t="s">
        <v>201</v>
      </c>
      <c r="E1605" s="172" t="s">
        <v>839</v>
      </c>
      <c r="F1605" s="173" t="s">
        <v>207</v>
      </c>
      <c r="H1605" s="174">
        <v>0.28199999999999997</v>
      </c>
      <c r="I1605" s="175"/>
      <c r="L1605" s="171"/>
      <c r="M1605" s="176"/>
      <c r="T1605" s="177"/>
      <c r="AT1605" s="172" t="s">
        <v>201</v>
      </c>
      <c r="AU1605" s="172" t="s">
        <v>87</v>
      </c>
      <c r="AV1605" s="15" t="s">
        <v>193</v>
      </c>
      <c r="AW1605" s="15" t="s">
        <v>33</v>
      </c>
      <c r="AX1605" s="15" t="s">
        <v>81</v>
      </c>
      <c r="AY1605" s="172" t="s">
        <v>187</v>
      </c>
    </row>
    <row r="1606" spans="2:65" s="13" customFormat="1">
      <c r="B1606" s="157"/>
      <c r="D1606" s="151" t="s">
        <v>201</v>
      </c>
      <c r="F1606" s="159" t="s">
        <v>2467</v>
      </c>
      <c r="H1606" s="160">
        <v>0.31</v>
      </c>
      <c r="I1606" s="161"/>
      <c r="L1606" s="157"/>
      <c r="M1606" s="162"/>
      <c r="T1606" s="163"/>
      <c r="AT1606" s="158" t="s">
        <v>201</v>
      </c>
      <c r="AU1606" s="158" t="s">
        <v>87</v>
      </c>
      <c r="AV1606" s="13" t="s">
        <v>87</v>
      </c>
      <c r="AW1606" s="13" t="s">
        <v>4</v>
      </c>
      <c r="AX1606" s="13" t="s">
        <v>81</v>
      </c>
      <c r="AY1606" s="158" t="s">
        <v>187</v>
      </c>
    </row>
    <row r="1607" spans="2:65" s="1" customFormat="1" ht="37.950000000000003" customHeight="1">
      <c r="B1607" s="33"/>
      <c r="C1607" s="133" t="s">
        <v>2468</v>
      </c>
      <c r="D1607" s="133" t="s">
        <v>189</v>
      </c>
      <c r="E1607" s="134" t="s">
        <v>2469</v>
      </c>
      <c r="F1607" s="135" t="s">
        <v>2470</v>
      </c>
      <c r="G1607" s="136" t="s">
        <v>384</v>
      </c>
      <c r="H1607" s="137">
        <v>21.8</v>
      </c>
      <c r="I1607" s="138"/>
      <c r="J1607" s="139">
        <f>ROUND(I1607*H1607,2)</f>
        <v>0</v>
      </c>
      <c r="K1607" s="135" t="s">
        <v>197</v>
      </c>
      <c r="L1607" s="33"/>
      <c r="M1607" s="140" t="s">
        <v>19</v>
      </c>
      <c r="N1607" s="141" t="s">
        <v>46</v>
      </c>
      <c r="P1607" s="142">
        <f>O1607*H1607</f>
        <v>0</v>
      </c>
      <c r="Q1607" s="142">
        <v>0</v>
      </c>
      <c r="R1607" s="142">
        <f>Q1607*H1607</f>
        <v>0</v>
      </c>
      <c r="S1607" s="142">
        <v>0</v>
      </c>
      <c r="T1607" s="143">
        <f>S1607*H1607</f>
        <v>0</v>
      </c>
      <c r="AR1607" s="144" t="s">
        <v>320</v>
      </c>
      <c r="AT1607" s="144" t="s">
        <v>189</v>
      </c>
      <c r="AU1607" s="144" t="s">
        <v>87</v>
      </c>
      <c r="AY1607" s="18" t="s">
        <v>187</v>
      </c>
      <c r="BE1607" s="145">
        <f>IF(N1607="základní",J1607,0)</f>
        <v>0</v>
      </c>
      <c r="BF1607" s="145">
        <f>IF(N1607="snížená",J1607,0)</f>
        <v>0</v>
      </c>
      <c r="BG1607" s="145">
        <f>IF(N1607="zákl. přenesená",J1607,0)</f>
        <v>0</v>
      </c>
      <c r="BH1607" s="145">
        <f>IF(N1607="sníž. přenesená",J1607,0)</f>
        <v>0</v>
      </c>
      <c r="BI1607" s="145">
        <f>IF(N1607="nulová",J1607,0)</f>
        <v>0</v>
      </c>
      <c r="BJ1607" s="18" t="s">
        <v>87</v>
      </c>
      <c r="BK1607" s="145">
        <f>ROUND(I1607*H1607,2)</f>
        <v>0</v>
      </c>
      <c r="BL1607" s="18" t="s">
        <v>320</v>
      </c>
      <c r="BM1607" s="144" t="s">
        <v>2471</v>
      </c>
    </row>
    <row r="1608" spans="2:65" s="1" customFormat="1">
      <c r="B1608" s="33"/>
      <c r="D1608" s="146" t="s">
        <v>199</v>
      </c>
      <c r="F1608" s="147" t="s">
        <v>2472</v>
      </c>
      <c r="I1608" s="148"/>
      <c r="L1608" s="33"/>
      <c r="M1608" s="149"/>
      <c r="T1608" s="52"/>
      <c r="AT1608" s="18" t="s">
        <v>199</v>
      </c>
      <c r="AU1608" s="18" t="s">
        <v>87</v>
      </c>
    </row>
    <row r="1609" spans="2:65" s="12" customFormat="1">
      <c r="B1609" s="150"/>
      <c r="D1609" s="151" t="s">
        <v>201</v>
      </c>
      <c r="E1609" s="152" t="s">
        <v>19</v>
      </c>
      <c r="F1609" s="153" t="s">
        <v>2308</v>
      </c>
      <c r="H1609" s="152" t="s">
        <v>19</v>
      </c>
      <c r="I1609" s="154"/>
      <c r="L1609" s="150"/>
      <c r="M1609" s="155"/>
      <c r="T1609" s="156"/>
      <c r="AT1609" s="152" t="s">
        <v>201</v>
      </c>
      <c r="AU1609" s="152" t="s">
        <v>87</v>
      </c>
      <c r="AV1609" s="12" t="s">
        <v>81</v>
      </c>
      <c r="AW1609" s="12" t="s">
        <v>33</v>
      </c>
      <c r="AX1609" s="12" t="s">
        <v>74</v>
      </c>
      <c r="AY1609" s="152" t="s">
        <v>187</v>
      </c>
    </row>
    <row r="1610" spans="2:65" s="12" customFormat="1">
      <c r="B1610" s="150"/>
      <c r="D1610" s="151" t="s">
        <v>201</v>
      </c>
      <c r="E1610" s="152" t="s">
        <v>19</v>
      </c>
      <c r="F1610" s="153" t="s">
        <v>2335</v>
      </c>
      <c r="H1610" s="152" t="s">
        <v>19</v>
      </c>
      <c r="I1610" s="154"/>
      <c r="L1610" s="150"/>
      <c r="M1610" s="155"/>
      <c r="T1610" s="156"/>
      <c r="AT1610" s="152" t="s">
        <v>201</v>
      </c>
      <c r="AU1610" s="152" t="s">
        <v>87</v>
      </c>
      <c r="AV1610" s="12" t="s">
        <v>81</v>
      </c>
      <c r="AW1610" s="12" t="s">
        <v>33</v>
      </c>
      <c r="AX1610" s="12" t="s">
        <v>74</v>
      </c>
      <c r="AY1610" s="152" t="s">
        <v>187</v>
      </c>
    </row>
    <row r="1611" spans="2:65" s="13" customFormat="1">
      <c r="B1611" s="157"/>
      <c r="D1611" s="151" t="s">
        <v>201</v>
      </c>
      <c r="E1611" s="158" t="s">
        <v>19</v>
      </c>
      <c r="F1611" s="159" t="s">
        <v>2473</v>
      </c>
      <c r="H1611" s="160">
        <v>6</v>
      </c>
      <c r="I1611" s="161"/>
      <c r="L1611" s="157"/>
      <c r="M1611" s="162"/>
      <c r="T1611" s="163"/>
      <c r="AT1611" s="158" t="s">
        <v>201</v>
      </c>
      <c r="AU1611" s="158" t="s">
        <v>87</v>
      </c>
      <c r="AV1611" s="13" t="s">
        <v>87</v>
      </c>
      <c r="AW1611" s="13" t="s">
        <v>33</v>
      </c>
      <c r="AX1611" s="13" t="s">
        <v>74</v>
      </c>
      <c r="AY1611" s="158" t="s">
        <v>187</v>
      </c>
    </row>
    <row r="1612" spans="2:65" s="13" customFormat="1">
      <c r="B1612" s="157"/>
      <c r="D1612" s="151" t="s">
        <v>201</v>
      </c>
      <c r="E1612" s="158" t="s">
        <v>19</v>
      </c>
      <c r="F1612" s="159" t="s">
        <v>2474</v>
      </c>
      <c r="H1612" s="160">
        <v>15.8</v>
      </c>
      <c r="I1612" s="161"/>
      <c r="L1612" s="157"/>
      <c r="M1612" s="162"/>
      <c r="T1612" s="163"/>
      <c r="AT1612" s="158" t="s">
        <v>201</v>
      </c>
      <c r="AU1612" s="158" t="s">
        <v>87</v>
      </c>
      <c r="AV1612" s="13" t="s">
        <v>87</v>
      </c>
      <c r="AW1612" s="13" t="s">
        <v>33</v>
      </c>
      <c r="AX1612" s="13" t="s">
        <v>74</v>
      </c>
      <c r="AY1612" s="158" t="s">
        <v>187</v>
      </c>
    </row>
    <row r="1613" spans="2:65" s="15" customFormat="1">
      <c r="B1613" s="171"/>
      <c r="D1613" s="151" t="s">
        <v>201</v>
      </c>
      <c r="E1613" s="172" t="s">
        <v>19</v>
      </c>
      <c r="F1613" s="173" t="s">
        <v>207</v>
      </c>
      <c r="H1613" s="174">
        <v>21.8</v>
      </c>
      <c r="I1613" s="175"/>
      <c r="L1613" s="171"/>
      <c r="M1613" s="176"/>
      <c r="T1613" s="177"/>
      <c r="AT1613" s="172" t="s">
        <v>201</v>
      </c>
      <c r="AU1613" s="172" t="s">
        <v>87</v>
      </c>
      <c r="AV1613" s="15" t="s">
        <v>193</v>
      </c>
      <c r="AW1613" s="15" t="s">
        <v>33</v>
      </c>
      <c r="AX1613" s="15" t="s">
        <v>81</v>
      </c>
      <c r="AY1613" s="172" t="s">
        <v>187</v>
      </c>
    </row>
    <row r="1614" spans="2:65" s="1" customFormat="1" ht="21.75" customHeight="1">
      <c r="B1614" s="33"/>
      <c r="C1614" s="178" t="s">
        <v>2475</v>
      </c>
      <c r="D1614" s="178" t="s">
        <v>238</v>
      </c>
      <c r="E1614" s="179" t="s">
        <v>2358</v>
      </c>
      <c r="F1614" s="180" t="s">
        <v>2359</v>
      </c>
      <c r="G1614" s="181" t="s">
        <v>142</v>
      </c>
      <c r="H1614" s="182">
        <v>0.43099999999999999</v>
      </c>
      <c r="I1614" s="183"/>
      <c r="J1614" s="184">
        <f>ROUND(I1614*H1614,2)</f>
        <v>0</v>
      </c>
      <c r="K1614" s="180" t="s">
        <v>197</v>
      </c>
      <c r="L1614" s="185"/>
      <c r="M1614" s="186" t="s">
        <v>19</v>
      </c>
      <c r="N1614" s="187" t="s">
        <v>46</v>
      </c>
      <c r="P1614" s="142">
        <f>O1614*H1614</f>
        <v>0</v>
      </c>
      <c r="Q1614" s="142">
        <v>0.55000000000000004</v>
      </c>
      <c r="R1614" s="142">
        <f>Q1614*H1614</f>
        <v>0.23705000000000001</v>
      </c>
      <c r="S1614" s="142">
        <v>0</v>
      </c>
      <c r="T1614" s="143">
        <f>S1614*H1614</f>
        <v>0</v>
      </c>
      <c r="AR1614" s="144" t="s">
        <v>425</v>
      </c>
      <c r="AT1614" s="144" t="s">
        <v>238</v>
      </c>
      <c r="AU1614" s="144" t="s">
        <v>87</v>
      </c>
      <c r="AY1614" s="18" t="s">
        <v>187</v>
      </c>
      <c r="BE1614" s="145">
        <f>IF(N1614="základní",J1614,0)</f>
        <v>0</v>
      </c>
      <c r="BF1614" s="145">
        <f>IF(N1614="snížená",J1614,0)</f>
        <v>0</v>
      </c>
      <c r="BG1614" s="145">
        <f>IF(N1614="zákl. přenesená",J1614,0)</f>
        <v>0</v>
      </c>
      <c r="BH1614" s="145">
        <f>IF(N1614="sníž. přenesená",J1614,0)</f>
        <v>0</v>
      </c>
      <c r="BI1614" s="145">
        <f>IF(N1614="nulová",J1614,0)</f>
        <v>0</v>
      </c>
      <c r="BJ1614" s="18" t="s">
        <v>87</v>
      </c>
      <c r="BK1614" s="145">
        <f>ROUND(I1614*H1614,2)</f>
        <v>0</v>
      </c>
      <c r="BL1614" s="18" t="s">
        <v>320</v>
      </c>
      <c r="BM1614" s="144" t="s">
        <v>2476</v>
      </c>
    </row>
    <row r="1615" spans="2:65" s="12" customFormat="1">
      <c r="B1615" s="150"/>
      <c r="D1615" s="151" t="s">
        <v>201</v>
      </c>
      <c r="E1615" s="152" t="s">
        <v>19</v>
      </c>
      <c r="F1615" s="153" t="s">
        <v>2335</v>
      </c>
      <c r="H1615" s="152" t="s">
        <v>19</v>
      </c>
      <c r="I1615" s="154"/>
      <c r="L1615" s="150"/>
      <c r="M1615" s="155"/>
      <c r="T1615" s="156"/>
      <c r="AT1615" s="152" t="s">
        <v>201</v>
      </c>
      <c r="AU1615" s="152" t="s">
        <v>87</v>
      </c>
      <c r="AV1615" s="12" t="s">
        <v>81</v>
      </c>
      <c r="AW1615" s="12" t="s">
        <v>33</v>
      </c>
      <c r="AX1615" s="12" t="s">
        <v>74</v>
      </c>
      <c r="AY1615" s="152" t="s">
        <v>187</v>
      </c>
    </row>
    <row r="1616" spans="2:65" s="13" customFormat="1">
      <c r="B1616" s="157"/>
      <c r="D1616" s="151" t="s">
        <v>201</v>
      </c>
      <c r="E1616" s="158" t="s">
        <v>19</v>
      </c>
      <c r="F1616" s="159" t="s">
        <v>2477</v>
      </c>
      <c r="H1616" s="160">
        <v>0.108</v>
      </c>
      <c r="I1616" s="161"/>
      <c r="L1616" s="157"/>
      <c r="M1616" s="162"/>
      <c r="T1616" s="163"/>
      <c r="AT1616" s="158" t="s">
        <v>201</v>
      </c>
      <c r="AU1616" s="158" t="s">
        <v>87</v>
      </c>
      <c r="AV1616" s="13" t="s">
        <v>87</v>
      </c>
      <c r="AW1616" s="13" t="s">
        <v>33</v>
      </c>
      <c r="AX1616" s="13" t="s">
        <v>74</v>
      </c>
      <c r="AY1616" s="158" t="s">
        <v>187</v>
      </c>
    </row>
    <row r="1617" spans="2:65" s="13" customFormat="1">
      <c r="B1617" s="157"/>
      <c r="D1617" s="151" t="s">
        <v>201</v>
      </c>
      <c r="E1617" s="158" t="s">
        <v>19</v>
      </c>
      <c r="F1617" s="159" t="s">
        <v>2478</v>
      </c>
      <c r="H1617" s="160">
        <v>0.28399999999999997</v>
      </c>
      <c r="I1617" s="161"/>
      <c r="L1617" s="157"/>
      <c r="M1617" s="162"/>
      <c r="T1617" s="163"/>
      <c r="AT1617" s="158" t="s">
        <v>201</v>
      </c>
      <c r="AU1617" s="158" t="s">
        <v>87</v>
      </c>
      <c r="AV1617" s="13" t="s">
        <v>87</v>
      </c>
      <c r="AW1617" s="13" t="s">
        <v>33</v>
      </c>
      <c r="AX1617" s="13" t="s">
        <v>74</v>
      </c>
      <c r="AY1617" s="158" t="s">
        <v>187</v>
      </c>
    </row>
    <row r="1618" spans="2:65" s="15" customFormat="1">
      <c r="B1618" s="171"/>
      <c r="D1618" s="151" t="s">
        <v>201</v>
      </c>
      <c r="E1618" s="172" t="s">
        <v>842</v>
      </c>
      <c r="F1618" s="173" t="s">
        <v>207</v>
      </c>
      <c r="H1618" s="174">
        <v>0.39200000000000002</v>
      </c>
      <c r="I1618" s="175"/>
      <c r="L1618" s="171"/>
      <c r="M1618" s="176"/>
      <c r="T1618" s="177"/>
      <c r="AT1618" s="172" t="s">
        <v>201</v>
      </c>
      <c r="AU1618" s="172" t="s">
        <v>87</v>
      </c>
      <c r="AV1618" s="15" t="s">
        <v>193</v>
      </c>
      <c r="AW1618" s="15" t="s">
        <v>33</v>
      </c>
      <c r="AX1618" s="15" t="s">
        <v>81</v>
      </c>
      <c r="AY1618" s="172" t="s">
        <v>187</v>
      </c>
    </row>
    <row r="1619" spans="2:65" s="13" customFormat="1">
      <c r="B1619" s="157"/>
      <c r="D1619" s="151" t="s">
        <v>201</v>
      </c>
      <c r="F1619" s="159" t="s">
        <v>2479</v>
      </c>
      <c r="H1619" s="160">
        <v>0.43099999999999999</v>
      </c>
      <c r="I1619" s="161"/>
      <c r="L1619" s="157"/>
      <c r="M1619" s="162"/>
      <c r="T1619" s="163"/>
      <c r="AT1619" s="158" t="s">
        <v>201</v>
      </c>
      <c r="AU1619" s="158" t="s">
        <v>87</v>
      </c>
      <c r="AV1619" s="13" t="s">
        <v>87</v>
      </c>
      <c r="AW1619" s="13" t="s">
        <v>4</v>
      </c>
      <c r="AX1619" s="13" t="s">
        <v>81</v>
      </c>
      <c r="AY1619" s="158" t="s">
        <v>187</v>
      </c>
    </row>
    <row r="1620" spans="2:65" s="1" customFormat="1" ht="49.2" customHeight="1">
      <c r="B1620" s="33"/>
      <c r="C1620" s="133" t="s">
        <v>2480</v>
      </c>
      <c r="D1620" s="133" t="s">
        <v>189</v>
      </c>
      <c r="E1620" s="134" t="s">
        <v>2481</v>
      </c>
      <c r="F1620" s="135" t="s">
        <v>2482</v>
      </c>
      <c r="G1620" s="136" t="s">
        <v>138</v>
      </c>
      <c r="H1620" s="137">
        <v>7.26</v>
      </c>
      <c r="I1620" s="138"/>
      <c r="J1620" s="139">
        <f>ROUND(I1620*H1620,2)</f>
        <v>0</v>
      </c>
      <c r="K1620" s="135" t="s">
        <v>197</v>
      </c>
      <c r="L1620" s="33"/>
      <c r="M1620" s="140" t="s">
        <v>19</v>
      </c>
      <c r="N1620" s="141" t="s">
        <v>46</v>
      </c>
      <c r="P1620" s="142">
        <f>O1620*H1620</f>
        <v>0</v>
      </c>
      <c r="Q1620" s="142">
        <v>1.5792E-2</v>
      </c>
      <c r="R1620" s="142">
        <f>Q1620*H1620</f>
        <v>0.11464992</v>
      </c>
      <c r="S1620" s="142">
        <v>0</v>
      </c>
      <c r="T1620" s="143">
        <f>S1620*H1620</f>
        <v>0</v>
      </c>
      <c r="AR1620" s="144" t="s">
        <v>320</v>
      </c>
      <c r="AT1620" s="144" t="s">
        <v>189</v>
      </c>
      <c r="AU1620" s="144" t="s">
        <v>87</v>
      </c>
      <c r="AY1620" s="18" t="s">
        <v>187</v>
      </c>
      <c r="BE1620" s="145">
        <f>IF(N1620="základní",J1620,0)</f>
        <v>0</v>
      </c>
      <c r="BF1620" s="145">
        <f>IF(N1620="snížená",J1620,0)</f>
        <v>0</v>
      </c>
      <c r="BG1620" s="145">
        <f>IF(N1620="zákl. přenesená",J1620,0)</f>
        <v>0</v>
      </c>
      <c r="BH1620" s="145">
        <f>IF(N1620="sníž. přenesená",J1620,0)</f>
        <v>0</v>
      </c>
      <c r="BI1620" s="145">
        <f>IF(N1620="nulová",J1620,0)</f>
        <v>0</v>
      </c>
      <c r="BJ1620" s="18" t="s">
        <v>87</v>
      </c>
      <c r="BK1620" s="145">
        <f>ROUND(I1620*H1620,2)</f>
        <v>0</v>
      </c>
      <c r="BL1620" s="18" t="s">
        <v>320</v>
      </c>
      <c r="BM1620" s="144" t="s">
        <v>2483</v>
      </c>
    </row>
    <row r="1621" spans="2:65" s="1" customFormat="1">
      <c r="B1621" s="33"/>
      <c r="D1621" s="146" t="s">
        <v>199</v>
      </c>
      <c r="F1621" s="147" t="s">
        <v>2484</v>
      </c>
      <c r="I1621" s="148"/>
      <c r="L1621" s="33"/>
      <c r="M1621" s="149"/>
      <c r="T1621" s="52"/>
      <c r="AT1621" s="18" t="s">
        <v>199</v>
      </c>
      <c r="AU1621" s="18" t="s">
        <v>87</v>
      </c>
    </row>
    <row r="1622" spans="2:65" s="12" customFormat="1">
      <c r="B1622" s="150"/>
      <c r="D1622" s="151" t="s">
        <v>201</v>
      </c>
      <c r="E1622" s="152" t="s">
        <v>19</v>
      </c>
      <c r="F1622" s="153" t="s">
        <v>1247</v>
      </c>
      <c r="H1622" s="152" t="s">
        <v>19</v>
      </c>
      <c r="I1622" s="154"/>
      <c r="L1622" s="150"/>
      <c r="M1622" s="155"/>
      <c r="T1622" s="156"/>
      <c r="AT1622" s="152" t="s">
        <v>201</v>
      </c>
      <c r="AU1622" s="152" t="s">
        <v>87</v>
      </c>
      <c r="AV1622" s="12" t="s">
        <v>81</v>
      </c>
      <c r="AW1622" s="12" t="s">
        <v>33</v>
      </c>
      <c r="AX1622" s="12" t="s">
        <v>74</v>
      </c>
      <c r="AY1622" s="152" t="s">
        <v>187</v>
      </c>
    </row>
    <row r="1623" spans="2:65" s="12" customFormat="1">
      <c r="B1623" s="150"/>
      <c r="D1623" s="151" t="s">
        <v>201</v>
      </c>
      <c r="E1623" s="152" t="s">
        <v>19</v>
      </c>
      <c r="F1623" s="153" t="s">
        <v>1091</v>
      </c>
      <c r="H1623" s="152" t="s">
        <v>19</v>
      </c>
      <c r="I1623" s="154"/>
      <c r="L1623" s="150"/>
      <c r="M1623" s="155"/>
      <c r="T1623" s="156"/>
      <c r="AT1623" s="152" t="s">
        <v>201</v>
      </c>
      <c r="AU1623" s="152" t="s">
        <v>87</v>
      </c>
      <c r="AV1623" s="12" t="s">
        <v>81</v>
      </c>
      <c r="AW1623" s="12" t="s">
        <v>33</v>
      </c>
      <c r="AX1623" s="12" t="s">
        <v>74</v>
      </c>
      <c r="AY1623" s="152" t="s">
        <v>187</v>
      </c>
    </row>
    <row r="1624" spans="2:65" s="13" customFormat="1">
      <c r="B1624" s="157"/>
      <c r="D1624" s="151" t="s">
        <v>201</v>
      </c>
      <c r="E1624" s="158" t="s">
        <v>19</v>
      </c>
      <c r="F1624" s="159" t="s">
        <v>2485</v>
      </c>
      <c r="H1624" s="160">
        <v>7.26</v>
      </c>
      <c r="I1624" s="161"/>
      <c r="L1624" s="157"/>
      <c r="M1624" s="162"/>
      <c r="T1624" s="163"/>
      <c r="AT1624" s="158" t="s">
        <v>201</v>
      </c>
      <c r="AU1624" s="158" t="s">
        <v>87</v>
      </c>
      <c r="AV1624" s="13" t="s">
        <v>87</v>
      </c>
      <c r="AW1624" s="13" t="s">
        <v>33</v>
      </c>
      <c r="AX1624" s="13" t="s">
        <v>74</v>
      </c>
      <c r="AY1624" s="158" t="s">
        <v>187</v>
      </c>
    </row>
    <row r="1625" spans="2:65" s="15" customFormat="1">
      <c r="B1625" s="171"/>
      <c r="D1625" s="151" t="s">
        <v>201</v>
      </c>
      <c r="E1625" s="172" t="s">
        <v>19</v>
      </c>
      <c r="F1625" s="173" t="s">
        <v>207</v>
      </c>
      <c r="H1625" s="174">
        <v>7.26</v>
      </c>
      <c r="I1625" s="175"/>
      <c r="L1625" s="171"/>
      <c r="M1625" s="176"/>
      <c r="T1625" s="177"/>
      <c r="AT1625" s="172" t="s">
        <v>201</v>
      </c>
      <c r="AU1625" s="172" t="s">
        <v>87</v>
      </c>
      <c r="AV1625" s="15" t="s">
        <v>193</v>
      </c>
      <c r="AW1625" s="15" t="s">
        <v>33</v>
      </c>
      <c r="AX1625" s="15" t="s">
        <v>81</v>
      </c>
      <c r="AY1625" s="172" t="s">
        <v>187</v>
      </c>
    </row>
    <row r="1626" spans="2:65" s="1" customFormat="1" ht="24.15" customHeight="1">
      <c r="B1626" s="33"/>
      <c r="C1626" s="133" t="s">
        <v>2486</v>
      </c>
      <c r="D1626" s="133" t="s">
        <v>189</v>
      </c>
      <c r="E1626" s="134" t="s">
        <v>2487</v>
      </c>
      <c r="F1626" s="135" t="s">
        <v>2488</v>
      </c>
      <c r="G1626" s="136" t="s">
        <v>248</v>
      </c>
      <c r="H1626" s="137">
        <v>2</v>
      </c>
      <c r="I1626" s="138"/>
      <c r="J1626" s="139">
        <f>ROUND(I1626*H1626,2)</f>
        <v>0</v>
      </c>
      <c r="K1626" s="135" t="s">
        <v>197</v>
      </c>
      <c r="L1626" s="33"/>
      <c r="M1626" s="140" t="s">
        <v>19</v>
      </c>
      <c r="N1626" s="141" t="s">
        <v>46</v>
      </c>
      <c r="P1626" s="142">
        <f>O1626*H1626</f>
        <v>0</v>
      </c>
      <c r="Q1626" s="142">
        <v>1.5599999999999999E-2</v>
      </c>
      <c r="R1626" s="142">
        <f>Q1626*H1626</f>
        <v>3.1199999999999999E-2</v>
      </c>
      <c r="S1626" s="142">
        <v>0</v>
      </c>
      <c r="T1626" s="143">
        <f>S1626*H1626</f>
        <v>0</v>
      </c>
      <c r="AR1626" s="144" t="s">
        <v>320</v>
      </c>
      <c r="AT1626" s="144" t="s">
        <v>189</v>
      </c>
      <c r="AU1626" s="144" t="s">
        <v>87</v>
      </c>
      <c r="AY1626" s="18" t="s">
        <v>187</v>
      </c>
      <c r="BE1626" s="145">
        <f>IF(N1626="základní",J1626,0)</f>
        <v>0</v>
      </c>
      <c r="BF1626" s="145">
        <f>IF(N1626="snížená",J1626,0)</f>
        <v>0</v>
      </c>
      <c r="BG1626" s="145">
        <f>IF(N1626="zákl. přenesená",J1626,0)</f>
        <v>0</v>
      </c>
      <c r="BH1626" s="145">
        <f>IF(N1626="sníž. přenesená",J1626,0)</f>
        <v>0</v>
      </c>
      <c r="BI1626" s="145">
        <f>IF(N1626="nulová",J1626,0)</f>
        <v>0</v>
      </c>
      <c r="BJ1626" s="18" t="s">
        <v>87</v>
      </c>
      <c r="BK1626" s="145">
        <f>ROUND(I1626*H1626,2)</f>
        <v>0</v>
      </c>
      <c r="BL1626" s="18" t="s">
        <v>320</v>
      </c>
      <c r="BM1626" s="144" t="s">
        <v>2489</v>
      </c>
    </row>
    <row r="1627" spans="2:65" s="1" customFormat="1">
      <c r="B1627" s="33"/>
      <c r="D1627" s="146" t="s">
        <v>199</v>
      </c>
      <c r="F1627" s="147" t="s">
        <v>2490</v>
      </c>
      <c r="I1627" s="148"/>
      <c r="L1627" s="33"/>
      <c r="M1627" s="149"/>
      <c r="T1627" s="52"/>
      <c r="AT1627" s="18" t="s">
        <v>199</v>
      </c>
      <c r="AU1627" s="18" t="s">
        <v>87</v>
      </c>
    </row>
    <row r="1628" spans="2:65" s="12" customFormat="1">
      <c r="B1628" s="150"/>
      <c r="D1628" s="151" t="s">
        <v>201</v>
      </c>
      <c r="E1628" s="152" t="s">
        <v>19</v>
      </c>
      <c r="F1628" s="153" t="s">
        <v>2308</v>
      </c>
      <c r="H1628" s="152" t="s">
        <v>19</v>
      </c>
      <c r="I1628" s="154"/>
      <c r="L1628" s="150"/>
      <c r="M1628" s="155"/>
      <c r="T1628" s="156"/>
      <c r="AT1628" s="152" t="s">
        <v>201</v>
      </c>
      <c r="AU1628" s="152" t="s">
        <v>87</v>
      </c>
      <c r="AV1628" s="12" t="s">
        <v>81</v>
      </c>
      <c r="AW1628" s="12" t="s">
        <v>33</v>
      </c>
      <c r="AX1628" s="12" t="s">
        <v>74</v>
      </c>
      <c r="AY1628" s="152" t="s">
        <v>187</v>
      </c>
    </row>
    <row r="1629" spans="2:65" s="13" customFormat="1">
      <c r="B1629" s="157"/>
      <c r="D1629" s="151" t="s">
        <v>201</v>
      </c>
      <c r="E1629" s="158" t="s">
        <v>19</v>
      </c>
      <c r="F1629" s="159" t="s">
        <v>2491</v>
      </c>
      <c r="H1629" s="160">
        <v>2</v>
      </c>
      <c r="I1629" s="161"/>
      <c r="L1629" s="157"/>
      <c r="M1629" s="162"/>
      <c r="T1629" s="163"/>
      <c r="AT1629" s="158" t="s">
        <v>201</v>
      </c>
      <c r="AU1629" s="158" t="s">
        <v>87</v>
      </c>
      <c r="AV1629" s="13" t="s">
        <v>87</v>
      </c>
      <c r="AW1629" s="13" t="s">
        <v>33</v>
      </c>
      <c r="AX1629" s="13" t="s">
        <v>74</v>
      </c>
      <c r="AY1629" s="158" t="s">
        <v>187</v>
      </c>
    </row>
    <row r="1630" spans="2:65" s="15" customFormat="1">
      <c r="B1630" s="171"/>
      <c r="D1630" s="151" t="s">
        <v>201</v>
      </c>
      <c r="E1630" s="172" t="s">
        <v>19</v>
      </c>
      <c r="F1630" s="173" t="s">
        <v>207</v>
      </c>
      <c r="H1630" s="174">
        <v>2</v>
      </c>
      <c r="I1630" s="175"/>
      <c r="L1630" s="171"/>
      <c r="M1630" s="176"/>
      <c r="T1630" s="177"/>
      <c r="AT1630" s="172" t="s">
        <v>201</v>
      </c>
      <c r="AU1630" s="172" t="s">
        <v>87</v>
      </c>
      <c r="AV1630" s="15" t="s">
        <v>193</v>
      </c>
      <c r="AW1630" s="15" t="s">
        <v>33</v>
      </c>
      <c r="AX1630" s="15" t="s">
        <v>81</v>
      </c>
      <c r="AY1630" s="172" t="s">
        <v>187</v>
      </c>
    </row>
    <row r="1631" spans="2:65" s="1" customFormat="1" ht="37.950000000000003" customHeight="1">
      <c r="B1631" s="33"/>
      <c r="C1631" s="133" t="s">
        <v>2492</v>
      </c>
      <c r="D1631" s="133" t="s">
        <v>189</v>
      </c>
      <c r="E1631" s="134" t="s">
        <v>2493</v>
      </c>
      <c r="F1631" s="135" t="s">
        <v>2494</v>
      </c>
      <c r="G1631" s="136" t="s">
        <v>142</v>
      </c>
      <c r="H1631" s="137">
        <v>34.073999999999998</v>
      </c>
      <c r="I1631" s="138"/>
      <c r="J1631" s="139">
        <f>ROUND(I1631*H1631,2)</f>
        <v>0</v>
      </c>
      <c r="K1631" s="135" t="s">
        <v>197</v>
      </c>
      <c r="L1631" s="33"/>
      <c r="M1631" s="140" t="s">
        <v>19</v>
      </c>
      <c r="N1631" s="141" t="s">
        <v>46</v>
      </c>
      <c r="P1631" s="142">
        <f>O1631*H1631</f>
        <v>0</v>
      </c>
      <c r="Q1631" s="142">
        <v>2.2837798999999999E-2</v>
      </c>
      <c r="R1631" s="142">
        <f>Q1631*H1631</f>
        <v>0.77817516312599988</v>
      </c>
      <c r="S1631" s="142">
        <v>0</v>
      </c>
      <c r="T1631" s="143">
        <f>S1631*H1631</f>
        <v>0</v>
      </c>
      <c r="AR1631" s="144" t="s">
        <v>320</v>
      </c>
      <c r="AT1631" s="144" t="s">
        <v>189</v>
      </c>
      <c r="AU1631" s="144" t="s">
        <v>87</v>
      </c>
      <c r="AY1631" s="18" t="s">
        <v>187</v>
      </c>
      <c r="BE1631" s="145">
        <f>IF(N1631="základní",J1631,0)</f>
        <v>0</v>
      </c>
      <c r="BF1631" s="145">
        <f>IF(N1631="snížená",J1631,0)</f>
        <v>0</v>
      </c>
      <c r="BG1631" s="145">
        <f>IF(N1631="zákl. přenesená",J1631,0)</f>
        <v>0</v>
      </c>
      <c r="BH1631" s="145">
        <f>IF(N1631="sníž. přenesená",J1631,0)</f>
        <v>0</v>
      </c>
      <c r="BI1631" s="145">
        <f>IF(N1631="nulová",J1631,0)</f>
        <v>0</v>
      </c>
      <c r="BJ1631" s="18" t="s">
        <v>87</v>
      </c>
      <c r="BK1631" s="145">
        <f>ROUND(I1631*H1631,2)</f>
        <v>0</v>
      </c>
      <c r="BL1631" s="18" t="s">
        <v>320</v>
      </c>
      <c r="BM1631" s="144" t="s">
        <v>2495</v>
      </c>
    </row>
    <row r="1632" spans="2:65" s="1" customFormat="1">
      <c r="B1632" s="33"/>
      <c r="D1632" s="146" t="s">
        <v>199</v>
      </c>
      <c r="F1632" s="147" t="s">
        <v>2496</v>
      </c>
      <c r="I1632" s="148"/>
      <c r="L1632" s="33"/>
      <c r="M1632" s="149"/>
      <c r="T1632" s="52"/>
      <c r="AT1632" s="18" t="s">
        <v>199</v>
      </c>
      <c r="AU1632" s="18" t="s">
        <v>87</v>
      </c>
    </row>
    <row r="1633" spans="2:65" s="12" customFormat="1">
      <c r="B1633" s="150"/>
      <c r="D1633" s="151" t="s">
        <v>201</v>
      </c>
      <c r="E1633" s="152" t="s">
        <v>19</v>
      </c>
      <c r="F1633" s="153" t="s">
        <v>1697</v>
      </c>
      <c r="H1633" s="152" t="s">
        <v>19</v>
      </c>
      <c r="I1633" s="154"/>
      <c r="L1633" s="150"/>
      <c r="M1633" s="155"/>
      <c r="T1633" s="156"/>
      <c r="AT1633" s="152" t="s">
        <v>201</v>
      </c>
      <c r="AU1633" s="152" t="s">
        <v>87</v>
      </c>
      <c r="AV1633" s="12" t="s">
        <v>81</v>
      </c>
      <c r="AW1633" s="12" t="s">
        <v>33</v>
      </c>
      <c r="AX1633" s="12" t="s">
        <v>74</v>
      </c>
      <c r="AY1633" s="152" t="s">
        <v>187</v>
      </c>
    </row>
    <row r="1634" spans="2:65" s="13" customFormat="1">
      <c r="B1634" s="157"/>
      <c r="D1634" s="151" t="s">
        <v>201</v>
      </c>
      <c r="E1634" s="158" t="s">
        <v>19</v>
      </c>
      <c r="F1634" s="159" t="s">
        <v>2497</v>
      </c>
      <c r="H1634" s="160">
        <v>1.8380000000000001</v>
      </c>
      <c r="I1634" s="161"/>
      <c r="L1634" s="157"/>
      <c r="M1634" s="162"/>
      <c r="T1634" s="163"/>
      <c r="AT1634" s="158" t="s">
        <v>201</v>
      </c>
      <c r="AU1634" s="158" t="s">
        <v>87</v>
      </c>
      <c r="AV1634" s="13" t="s">
        <v>87</v>
      </c>
      <c r="AW1634" s="13" t="s">
        <v>33</v>
      </c>
      <c r="AX1634" s="13" t="s">
        <v>74</v>
      </c>
      <c r="AY1634" s="158" t="s">
        <v>187</v>
      </c>
    </row>
    <row r="1635" spans="2:65" s="14" customFormat="1">
      <c r="B1635" s="164"/>
      <c r="D1635" s="151" t="s">
        <v>201</v>
      </c>
      <c r="E1635" s="165" t="s">
        <v>19</v>
      </c>
      <c r="F1635" s="166" t="s">
        <v>204</v>
      </c>
      <c r="H1635" s="167">
        <v>1.8380000000000001</v>
      </c>
      <c r="I1635" s="168"/>
      <c r="L1635" s="164"/>
      <c r="M1635" s="169"/>
      <c r="T1635" s="170"/>
      <c r="AT1635" s="165" t="s">
        <v>201</v>
      </c>
      <c r="AU1635" s="165" t="s">
        <v>87</v>
      </c>
      <c r="AV1635" s="14" t="s">
        <v>96</v>
      </c>
      <c r="AW1635" s="14" t="s">
        <v>33</v>
      </c>
      <c r="AX1635" s="14" t="s">
        <v>74</v>
      </c>
      <c r="AY1635" s="165" t="s">
        <v>187</v>
      </c>
    </row>
    <row r="1636" spans="2:65" s="12" customFormat="1">
      <c r="B1636" s="150"/>
      <c r="D1636" s="151" t="s">
        <v>201</v>
      </c>
      <c r="E1636" s="152" t="s">
        <v>19</v>
      </c>
      <c r="F1636" s="153" t="s">
        <v>2308</v>
      </c>
      <c r="H1636" s="152" t="s">
        <v>19</v>
      </c>
      <c r="I1636" s="154"/>
      <c r="L1636" s="150"/>
      <c r="M1636" s="155"/>
      <c r="T1636" s="156"/>
      <c r="AT1636" s="152" t="s">
        <v>201</v>
      </c>
      <c r="AU1636" s="152" t="s">
        <v>87</v>
      </c>
      <c r="AV1636" s="12" t="s">
        <v>81</v>
      </c>
      <c r="AW1636" s="12" t="s">
        <v>33</v>
      </c>
      <c r="AX1636" s="12" t="s">
        <v>74</v>
      </c>
      <c r="AY1636" s="152" t="s">
        <v>187</v>
      </c>
    </row>
    <row r="1637" spans="2:65" s="13" customFormat="1">
      <c r="B1637" s="157"/>
      <c r="D1637" s="151" t="s">
        <v>201</v>
      </c>
      <c r="E1637" s="158" t="s">
        <v>19</v>
      </c>
      <c r="F1637" s="159" t="s">
        <v>2309</v>
      </c>
      <c r="H1637" s="160">
        <v>0.67400000000000004</v>
      </c>
      <c r="I1637" s="161"/>
      <c r="L1637" s="157"/>
      <c r="M1637" s="162"/>
      <c r="T1637" s="163"/>
      <c r="AT1637" s="158" t="s">
        <v>201</v>
      </c>
      <c r="AU1637" s="158" t="s">
        <v>87</v>
      </c>
      <c r="AV1637" s="13" t="s">
        <v>87</v>
      </c>
      <c r="AW1637" s="13" t="s">
        <v>33</v>
      </c>
      <c r="AX1637" s="13" t="s">
        <v>74</v>
      </c>
      <c r="AY1637" s="158" t="s">
        <v>187</v>
      </c>
    </row>
    <row r="1638" spans="2:65" s="14" customFormat="1">
      <c r="B1638" s="164"/>
      <c r="D1638" s="151" t="s">
        <v>201</v>
      </c>
      <c r="E1638" s="165" t="s">
        <v>19</v>
      </c>
      <c r="F1638" s="166" t="s">
        <v>204</v>
      </c>
      <c r="H1638" s="167">
        <v>0.67400000000000004</v>
      </c>
      <c r="I1638" s="168"/>
      <c r="L1638" s="164"/>
      <c r="M1638" s="169"/>
      <c r="T1638" s="170"/>
      <c r="AT1638" s="165" t="s">
        <v>201</v>
      </c>
      <c r="AU1638" s="165" t="s">
        <v>87</v>
      </c>
      <c r="AV1638" s="14" t="s">
        <v>96</v>
      </c>
      <c r="AW1638" s="14" t="s">
        <v>33</v>
      </c>
      <c r="AX1638" s="14" t="s">
        <v>74</v>
      </c>
      <c r="AY1638" s="165" t="s">
        <v>187</v>
      </c>
    </row>
    <row r="1639" spans="2:65" s="12" customFormat="1">
      <c r="B1639" s="150"/>
      <c r="D1639" s="151" t="s">
        <v>201</v>
      </c>
      <c r="E1639" s="152" t="s">
        <v>19</v>
      </c>
      <c r="F1639" s="153" t="s">
        <v>2308</v>
      </c>
      <c r="H1639" s="152" t="s">
        <v>19</v>
      </c>
      <c r="I1639" s="154"/>
      <c r="L1639" s="150"/>
      <c r="M1639" s="155"/>
      <c r="T1639" s="156"/>
      <c r="AT1639" s="152" t="s">
        <v>201</v>
      </c>
      <c r="AU1639" s="152" t="s">
        <v>87</v>
      </c>
      <c r="AV1639" s="12" t="s">
        <v>81</v>
      </c>
      <c r="AW1639" s="12" t="s">
        <v>33</v>
      </c>
      <c r="AX1639" s="12" t="s">
        <v>74</v>
      </c>
      <c r="AY1639" s="152" t="s">
        <v>187</v>
      </c>
    </row>
    <row r="1640" spans="2:65" s="13" customFormat="1" ht="20.399999999999999">
      <c r="B1640" s="157"/>
      <c r="D1640" s="151" t="s">
        <v>201</v>
      </c>
      <c r="E1640" s="158" t="s">
        <v>19</v>
      </c>
      <c r="F1640" s="159" t="s">
        <v>2310</v>
      </c>
      <c r="H1640" s="160">
        <v>30.044</v>
      </c>
      <c r="I1640" s="161"/>
      <c r="L1640" s="157"/>
      <c r="M1640" s="162"/>
      <c r="T1640" s="163"/>
      <c r="AT1640" s="158" t="s">
        <v>201</v>
      </c>
      <c r="AU1640" s="158" t="s">
        <v>87</v>
      </c>
      <c r="AV1640" s="13" t="s">
        <v>87</v>
      </c>
      <c r="AW1640" s="13" t="s">
        <v>33</v>
      </c>
      <c r="AX1640" s="13" t="s">
        <v>74</v>
      </c>
      <c r="AY1640" s="158" t="s">
        <v>187</v>
      </c>
    </row>
    <row r="1641" spans="2:65" s="12" customFormat="1">
      <c r="B1641" s="150"/>
      <c r="D1641" s="151" t="s">
        <v>201</v>
      </c>
      <c r="E1641" s="152" t="s">
        <v>19</v>
      </c>
      <c r="F1641" s="153" t="s">
        <v>2452</v>
      </c>
      <c r="H1641" s="152" t="s">
        <v>19</v>
      </c>
      <c r="I1641" s="154"/>
      <c r="L1641" s="150"/>
      <c r="M1641" s="155"/>
      <c r="T1641" s="156"/>
      <c r="AT1641" s="152" t="s">
        <v>201</v>
      </c>
      <c r="AU1641" s="152" t="s">
        <v>87</v>
      </c>
      <c r="AV1641" s="12" t="s">
        <v>81</v>
      </c>
      <c r="AW1641" s="12" t="s">
        <v>33</v>
      </c>
      <c r="AX1641" s="12" t="s">
        <v>74</v>
      </c>
      <c r="AY1641" s="152" t="s">
        <v>187</v>
      </c>
    </row>
    <row r="1642" spans="2:65" s="13" customFormat="1">
      <c r="B1642" s="157"/>
      <c r="D1642" s="151" t="s">
        <v>201</v>
      </c>
      <c r="E1642" s="158" t="s">
        <v>19</v>
      </c>
      <c r="F1642" s="159" t="s">
        <v>860</v>
      </c>
      <c r="H1642" s="160">
        <v>1.518</v>
      </c>
      <c r="I1642" s="161"/>
      <c r="L1642" s="157"/>
      <c r="M1642" s="162"/>
      <c r="T1642" s="163"/>
      <c r="AT1642" s="158" t="s">
        <v>201</v>
      </c>
      <c r="AU1642" s="158" t="s">
        <v>87</v>
      </c>
      <c r="AV1642" s="13" t="s">
        <v>87</v>
      </c>
      <c r="AW1642" s="13" t="s">
        <v>33</v>
      </c>
      <c r="AX1642" s="13" t="s">
        <v>74</v>
      </c>
      <c r="AY1642" s="158" t="s">
        <v>187</v>
      </c>
    </row>
    <row r="1643" spans="2:65" s="14" customFormat="1">
      <c r="B1643" s="164"/>
      <c r="D1643" s="151" t="s">
        <v>201</v>
      </c>
      <c r="E1643" s="165" t="s">
        <v>19</v>
      </c>
      <c r="F1643" s="166" t="s">
        <v>204</v>
      </c>
      <c r="H1643" s="167">
        <v>31.562000000000001</v>
      </c>
      <c r="I1643" s="168"/>
      <c r="L1643" s="164"/>
      <c r="M1643" s="169"/>
      <c r="T1643" s="170"/>
      <c r="AT1643" s="165" t="s">
        <v>201</v>
      </c>
      <c r="AU1643" s="165" t="s">
        <v>87</v>
      </c>
      <c r="AV1643" s="14" t="s">
        <v>96</v>
      </c>
      <c r="AW1643" s="14" t="s">
        <v>33</v>
      </c>
      <c r="AX1643" s="14" t="s">
        <v>74</v>
      </c>
      <c r="AY1643" s="165" t="s">
        <v>187</v>
      </c>
    </row>
    <row r="1644" spans="2:65" s="15" customFormat="1">
      <c r="B1644" s="171"/>
      <c r="D1644" s="151" t="s">
        <v>201</v>
      </c>
      <c r="E1644" s="172" t="s">
        <v>19</v>
      </c>
      <c r="F1644" s="173" t="s">
        <v>207</v>
      </c>
      <c r="H1644" s="174">
        <v>34.073999999999998</v>
      </c>
      <c r="I1644" s="175"/>
      <c r="L1644" s="171"/>
      <c r="M1644" s="176"/>
      <c r="T1644" s="177"/>
      <c r="AT1644" s="172" t="s">
        <v>201</v>
      </c>
      <c r="AU1644" s="172" t="s">
        <v>87</v>
      </c>
      <c r="AV1644" s="15" t="s">
        <v>193</v>
      </c>
      <c r="AW1644" s="15" t="s">
        <v>33</v>
      </c>
      <c r="AX1644" s="15" t="s">
        <v>81</v>
      </c>
      <c r="AY1644" s="172" t="s">
        <v>187</v>
      </c>
    </row>
    <row r="1645" spans="2:65" s="1" customFormat="1" ht="37.950000000000003" customHeight="1">
      <c r="B1645" s="33"/>
      <c r="C1645" s="133" t="s">
        <v>2498</v>
      </c>
      <c r="D1645" s="133" t="s">
        <v>189</v>
      </c>
      <c r="E1645" s="134" t="s">
        <v>2499</v>
      </c>
      <c r="F1645" s="135" t="s">
        <v>2500</v>
      </c>
      <c r="G1645" s="136" t="s">
        <v>138</v>
      </c>
      <c r="H1645" s="137">
        <v>158.69999999999999</v>
      </c>
      <c r="I1645" s="138"/>
      <c r="J1645" s="139">
        <f>ROUND(I1645*H1645,2)</f>
        <v>0</v>
      </c>
      <c r="K1645" s="135" t="s">
        <v>19</v>
      </c>
      <c r="L1645" s="33"/>
      <c r="M1645" s="140" t="s">
        <v>19</v>
      </c>
      <c r="N1645" s="141" t="s">
        <v>46</v>
      </c>
      <c r="P1645" s="142">
        <f>O1645*H1645</f>
        <v>0</v>
      </c>
      <c r="Q1645" s="142">
        <v>2.2579999999999999E-2</v>
      </c>
      <c r="R1645" s="142">
        <f>Q1645*H1645</f>
        <v>3.5834459999999995</v>
      </c>
      <c r="S1645" s="142">
        <v>0</v>
      </c>
      <c r="T1645" s="143">
        <f>S1645*H1645</f>
        <v>0</v>
      </c>
      <c r="AR1645" s="144" t="s">
        <v>320</v>
      </c>
      <c r="AT1645" s="144" t="s">
        <v>189</v>
      </c>
      <c r="AU1645" s="144" t="s">
        <v>87</v>
      </c>
      <c r="AY1645" s="18" t="s">
        <v>187</v>
      </c>
      <c r="BE1645" s="145">
        <f>IF(N1645="základní",J1645,0)</f>
        <v>0</v>
      </c>
      <c r="BF1645" s="145">
        <f>IF(N1645="snížená",J1645,0)</f>
        <v>0</v>
      </c>
      <c r="BG1645" s="145">
        <f>IF(N1645="zákl. přenesená",J1645,0)</f>
        <v>0</v>
      </c>
      <c r="BH1645" s="145">
        <f>IF(N1645="sníž. přenesená",J1645,0)</f>
        <v>0</v>
      </c>
      <c r="BI1645" s="145">
        <f>IF(N1645="nulová",J1645,0)</f>
        <v>0</v>
      </c>
      <c r="BJ1645" s="18" t="s">
        <v>87</v>
      </c>
      <c r="BK1645" s="145">
        <f>ROUND(I1645*H1645,2)</f>
        <v>0</v>
      </c>
      <c r="BL1645" s="18" t="s">
        <v>320</v>
      </c>
      <c r="BM1645" s="144" t="s">
        <v>2501</v>
      </c>
    </row>
    <row r="1646" spans="2:65" s="12" customFormat="1">
      <c r="B1646" s="150"/>
      <c r="D1646" s="151" t="s">
        <v>201</v>
      </c>
      <c r="E1646" s="152" t="s">
        <v>19</v>
      </c>
      <c r="F1646" s="153" t="s">
        <v>1247</v>
      </c>
      <c r="H1646" s="152" t="s">
        <v>19</v>
      </c>
      <c r="I1646" s="154"/>
      <c r="L1646" s="150"/>
      <c r="M1646" s="155"/>
      <c r="T1646" s="156"/>
      <c r="AT1646" s="152" t="s">
        <v>201</v>
      </c>
      <c r="AU1646" s="152" t="s">
        <v>87</v>
      </c>
      <c r="AV1646" s="12" t="s">
        <v>81</v>
      </c>
      <c r="AW1646" s="12" t="s">
        <v>33</v>
      </c>
      <c r="AX1646" s="12" t="s">
        <v>74</v>
      </c>
      <c r="AY1646" s="152" t="s">
        <v>187</v>
      </c>
    </row>
    <row r="1647" spans="2:65" s="12" customFormat="1">
      <c r="B1647" s="150"/>
      <c r="D1647" s="151" t="s">
        <v>201</v>
      </c>
      <c r="E1647" s="152" t="s">
        <v>19</v>
      </c>
      <c r="F1647" s="153" t="s">
        <v>1083</v>
      </c>
      <c r="H1647" s="152" t="s">
        <v>19</v>
      </c>
      <c r="I1647" s="154"/>
      <c r="L1647" s="150"/>
      <c r="M1647" s="155"/>
      <c r="T1647" s="156"/>
      <c r="AT1647" s="152" t="s">
        <v>201</v>
      </c>
      <c r="AU1647" s="152" t="s">
        <v>87</v>
      </c>
      <c r="AV1647" s="12" t="s">
        <v>81</v>
      </c>
      <c r="AW1647" s="12" t="s">
        <v>33</v>
      </c>
      <c r="AX1647" s="12" t="s">
        <v>74</v>
      </c>
      <c r="AY1647" s="152" t="s">
        <v>187</v>
      </c>
    </row>
    <row r="1648" spans="2:65" s="12" customFormat="1">
      <c r="B1648" s="150"/>
      <c r="D1648" s="151" t="s">
        <v>201</v>
      </c>
      <c r="E1648" s="152" t="s">
        <v>19</v>
      </c>
      <c r="F1648" s="153" t="s">
        <v>2502</v>
      </c>
      <c r="H1648" s="152" t="s">
        <v>19</v>
      </c>
      <c r="I1648" s="154"/>
      <c r="L1648" s="150"/>
      <c r="M1648" s="155"/>
      <c r="T1648" s="156"/>
      <c r="AT1648" s="152" t="s">
        <v>201</v>
      </c>
      <c r="AU1648" s="152" t="s">
        <v>87</v>
      </c>
      <c r="AV1648" s="12" t="s">
        <v>81</v>
      </c>
      <c r="AW1648" s="12" t="s">
        <v>33</v>
      </c>
      <c r="AX1648" s="12" t="s">
        <v>74</v>
      </c>
      <c r="AY1648" s="152" t="s">
        <v>187</v>
      </c>
    </row>
    <row r="1649" spans="2:51" s="13" customFormat="1">
      <c r="B1649" s="157"/>
      <c r="D1649" s="151" t="s">
        <v>201</v>
      </c>
      <c r="E1649" s="158" t="s">
        <v>19</v>
      </c>
      <c r="F1649" s="159" t="s">
        <v>1839</v>
      </c>
      <c r="H1649" s="160">
        <v>8.5</v>
      </c>
      <c r="I1649" s="161"/>
      <c r="L1649" s="157"/>
      <c r="M1649" s="162"/>
      <c r="T1649" s="163"/>
      <c r="AT1649" s="158" t="s">
        <v>201</v>
      </c>
      <c r="AU1649" s="158" t="s">
        <v>87</v>
      </c>
      <c r="AV1649" s="13" t="s">
        <v>87</v>
      </c>
      <c r="AW1649" s="13" t="s">
        <v>33</v>
      </c>
      <c r="AX1649" s="13" t="s">
        <v>74</v>
      </c>
      <c r="AY1649" s="158" t="s">
        <v>187</v>
      </c>
    </row>
    <row r="1650" spans="2:51" s="13" customFormat="1">
      <c r="B1650" s="157"/>
      <c r="D1650" s="151" t="s">
        <v>201</v>
      </c>
      <c r="E1650" s="158" t="s">
        <v>19</v>
      </c>
      <c r="F1650" s="159" t="s">
        <v>1840</v>
      </c>
      <c r="H1650" s="160">
        <v>7.2</v>
      </c>
      <c r="I1650" s="161"/>
      <c r="L1650" s="157"/>
      <c r="M1650" s="162"/>
      <c r="T1650" s="163"/>
      <c r="AT1650" s="158" t="s">
        <v>201</v>
      </c>
      <c r="AU1650" s="158" t="s">
        <v>87</v>
      </c>
      <c r="AV1650" s="13" t="s">
        <v>87</v>
      </c>
      <c r="AW1650" s="13" t="s">
        <v>33</v>
      </c>
      <c r="AX1650" s="13" t="s">
        <v>74</v>
      </c>
      <c r="AY1650" s="158" t="s">
        <v>187</v>
      </c>
    </row>
    <row r="1651" spans="2:51" s="13" customFormat="1">
      <c r="B1651" s="157"/>
      <c r="D1651" s="151" t="s">
        <v>201</v>
      </c>
      <c r="E1651" s="158" t="s">
        <v>19</v>
      </c>
      <c r="F1651" s="159" t="s">
        <v>1841</v>
      </c>
      <c r="H1651" s="160">
        <v>5</v>
      </c>
      <c r="I1651" s="161"/>
      <c r="L1651" s="157"/>
      <c r="M1651" s="162"/>
      <c r="T1651" s="163"/>
      <c r="AT1651" s="158" t="s">
        <v>201</v>
      </c>
      <c r="AU1651" s="158" t="s">
        <v>87</v>
      </c>
      <c r="AV1651" s="13" t="s">
        <v>87</v>
      </c>
      <c r="AW1651" s="13" t="s">
        <v>33</v>
      </c>
      <c r="AX1651" s="13" t="s">
        <v>74</v>
      </c>
      <c r="AY1651" s="158" t="s">
        <v>187</v>
      </c>
    </row>
    <row r="1652" spans="2:51" s="13" customFormat="1">
      <c r="B1652" s="157"/>
      <c r="D1652" s="151" t="s">
        <v>201</v>
      </c>
      <c r="E1652" s="158" t="s">
        <v>19</v>
      </c>
      <c r="F1652" s="159" t="s">
        <v>1842</v>
      </c>
      <c r="H1652" s="160">
        <v>2.7</v>
      </c>
      <c r="I1652" s="161"/>
      <c r="L1652" s="157"/>
      <c r="M1652" s="162"/>
      <c r="T1652" s="163"/>
      <c r="AT1652" s="158" t="s">
        <v>201</v>
      </c>
      <c r="AU1652" s="158" t="s">
        <v>87</v>
      </c>
      <c r="AV1652" s="13" t="s">
        <v>87</v>
      </c>
      <c r="AW1652" s="13" t="s">
        <v>33</v>
      </c>
      <c r="AX1652" s="13" t="s">
        <v>74</v>
      </c>
      <c r="AY1652" s="158" t="s">
        <v>187</v>
      </c>
    </row>
    <row r="1653" spans="2:51" s="13" customFormat="1">
      <c r="B1653" s="157"/>
      <c r="D1653" s="151" t="s">
        <v>201</v>
      </c>
      <c r="E1653" s="158" t="s">
        <v>19</v>
      </c>
      <c r="F1653" s="159" t="s">
        <v>1843</v>
      </c>
      <c r="H1653" s="160">
        <v>14.6</v>
      </c>
      <c r="I1653" s="161"/>
      <c r="L1653" s="157"/>
      <c r="M1653" s="162"/>
      <c r="T1653" s="163"/>
      <c r="AT1653" s="158" t="s">
        <v>201</v>
      </c>
      <c r="AU1653" s="158" t="s">
        <v>87</v>
      </c>
      <c r="AV1653" s="13" t="s">
        <v>87</v>
      </c>
      <c r="AW1653" s="13" t="s">
        <v>33</v>
      </c>
      <c r="AX1653" s="13" t="s">
        <v>74</v>
      </c>
      <c r="AY1653" s="158" t="s">
        <v>187</v>
      </c>
    </row>
    <row r="1654" spans="2:51" s="13" customFormat="1">
      <c r="B1654" s="157"/>
      <c r="D1654" s="151" t="s">
        <v>201</v>
      </c>
      <c r="E1654" s="158" t="s">
        <v>19</v>
      </c>
      <c r="F1654" s="159" t="s">
        <v>1844</v>
      </c>
      <c r="H1654" s="160">
        <v>18</v>
      </c>
      <c r="I1654" s="161"/>
      <c r="L1654" s="157"/>
      <c r="M1654" s="162"/>
      <c r="T1654" s="163"/>
      <c r="AT1654" s="158" t="s">
        <v>201</v>
      </c>
      <c r="AU1654" s="158" t="s">
        <v>87</v>
      </c>
      <c r="AV1654" s="13" t="s">
        <v>87</v>
      </c>
      <c r="AW1654" s="13" t="s">
        <v>33</v>
      </c>
      <c r="AX1654" s="13" t="s">
        <v>74</v>
      </c>
      <c r="AY1654" s="158" t="s">
        <v>187</v>
      </c>
    </row>
    <row r="1655" spans="2:51" s="13" customFormat="1">
      <c r="B1655" s="157"/>
      <c r="D1655" s="151" t="s">
        <v>201</v>
      </c>
      <c r="E1655" s="158" t="s">
        <v>19</v>
      </c>
      <c r="F1655" s="159" t="s">
        <v>1845</v>
      </c>
      <c r="H1655" s="160">
        <v>7.5</v>
      </c>
      <c r="I1655" s="161"/>
      <c r="L1655" s="157"/>
      <c r="M1655" s="162"/>
      <c r="T1655" s="163"/>
      <c r="AT1655" s="158" t="s">
        <v>201</v>
      </c>
      <c r="AU1655" s="158" t="s">
        <v>87</v>
      </c>
      <c r="AV1655" s="13" t="s">
        <v>87</v>
      </c>
      <c r="AW1655" s="13" t="s">
        <v>33</v>
      </c>
      <c r="AX1655" s="13" t="s">
        <v>74</v>
      </c>
      <c r="AY1655" s="158" t="s">
        <v>187</v>
      </c>
    </row>
    <row r="1656" spans="2:51" s="13" customFormat="1">
      <c r="B1656" s="157"/>
      <c r="D1656" s="151" t="s">
        <v>201</v>
      </c>
      <c r="E1656" s="158" t="s">
        <v>19</v>
      </c>
      <c r="F1656" s="159" t="s">
        <v>1846</v>
      </c>
      <c r="H1656" s="160">
        <v>5.3</v>
      </c>
      <c r="I1656" s="161"/>
      <c r="L1656" s="157"/>
      <c r="M1656" s="162"/>
      <c r="T1656" s="163"/>
      <c r="AT1656" s="158" t="s">
        <v>201</v>
      </c>
      <c r="AU1656" s="158" t="s">
        <v>87</v>
      </c>
      <c r="AV1656" s="13" t="s">
        <v>87</v>
      </c>
      <c r="AW1656" s="13" t="s">
        <v>33</v>
      </c>
      <c r="AX1656" s="13" t="s">
        <v>74</v>
      </c>
      <c r="AY1656" s="158" t="s">
        <v>187</v>
      </c>
    </row>
    <row r="1657" spans="2:51" s="13" customFormat="1">
      <c r="B1657" s="157"/>
      <c r="D1657" s="151" t="s">
        <v>201</v>
      </c>
      <c r="E1657" s="158" t="s">
        <v>19</v>
      </c>
      <c r="F1657" s="159" t="s">
        <v>1847</v>
      </c>
      <c r="H1657" s="160">
        <v>8</v>
      </c>
      <c r="I1657" s="161"/>
      <c r="L1657" s="157"/>
      <c r="M1657" s="162"/>
      <c r="T1657" s="163"/>
      <c r="AT1657" s="158" t="s">
        <v>201</v>
      </c>
      <c r="AU1657" s="158" t="s">
        <v>87</v>
      </c>
      <c r="AV1657" s="13" t="s">
        <v>87</v>
      </c>
      <c r="AW1657" s="13" t="s">
        <v>33</v>
      </c>
      <c r="AX1657" s="13" t="s">
        <v>74</v>
      </c>
      <c r="AY1657" s="158" t="s">
        <v>187</v>
      </c>
    </row>
    <row r="1658" spans="2:51" s="13" customFormat="1">
      <c r="B1658" s="157"/>
      <c r="D1658" s="151" t="s">
        <v>201</v>
      </c>
      <c r="E1658" s="158" t="s">
        <v>19</v>
      </c>
      <c r="F1658" s="159" t="s">
        <v>1848</v>
      </c>
      <c r="H1658" s="160">
        <v>15.4</v>
      </c>
      <c r="I1658" s="161"/>
      <c r="L1658" s="157"/>
      <c r="M1658" s="162"/>
      <c r="T1658" s="163"/>
      <c r="AT1658" s="158" t="s">
        <v>201</v>
      </c>
      <c r="AU1658" s="158" t="s">
        <v>87</v>
      </c>
      <c r="AV1658" s="13" t="s">
        <v>87</v>
      </c>
      <c r="AW1658" s="13" t="s">
        <v>33</v>
      </c>
      <c r="AX1658" s="13" t="s">
        <v>74</v>
      </c>
      <c r="AY1658" s="158" t="s">
        <v>187</v>
      </c>
    </row>
    <row r="1659" spans="2:51" s="13" customFormat="1">
      <c r="B1659" s="157"/>
      <c r="D1659" s="151" t="s">
        <v>201</v>
      </c>
      <c r="E1659" s="158" t="s">
        <v>19</v>
      </c>
      <c r="F1659" s="159" t="s">
        <v>1849</v>
      </c>
      <c r="H1659" s="160">
        <v>15.5</v>
      </c>
      <c r="I1659" s="161"/>
      <c r="L1659" s="157"/>
      <c r="M1659" s="162"/>
      <c r="T1659" s="163"/>
      <c r="AT1659" s="158" t="s">
        <v>201</v>
      </c>
      <c r="AU1659" s="158" t="s">
        <v>87</v>
      </c>
      <c r="AV1659" s="13" t="s">
        <v>87</v>
      </c>
      <c r="AW1659" s="13" t="s">
        <v>33</v>
      </c>
      <c r="AX1659" s="13" t="s">
        <v>74</v>
      </c>
      <c r="AY1659" s="158" t="s">
        <v>187</v>
      </c>
    </row>
    <row r="1660" spans="2:51" s="13" customFormat="1">
      <c r="B1660" s="157"/>
      <c r="D1660" s="151" t="s">
        <v>201</v>
      </c>
      <c r="E1660" s="158" t="s">
        <v>19</v>
      </c>
      <c r="F1660" s="159" t="s">
        <v>1850</v>
      </c>
      <c r="H1660" s="160">
        <v>10.5</v>
      </c>
      <c r="I1660" s="161"/>
      <c r="L1660" s="157"/>
      <c r="M1660" s="162"/>
      <c r="T1660" s="163"/>
      <c r="AT1660" s="158" t="s">
        <v>201</v>
      </c>
      <c r="AU1660" s="158" t="s">
        <v>87</v>
      </c>
      <c r="AV1660" s="13" t="s">
        <v>87</v>
      </c>
      <c r="AW1660" s="13" t="s">
        <v>33</v>
      </c>
      <c r="AX1660" s="13" t="s">
        <v>74</v>
      </c>
      <c r="AY1660" s="158" t="s">
        <v>187</v>
      </c>
    </row>
    <row r="1661" spans="2:51" s="13" customFormat="1">
      <c r="B1661" s="157"/>
      <c r="D1661" s="151" t="s">
        <v>201</v>
      </c>
      <c r="E1661" s="158" t="s">
        <v>19</v>
      </c>
      <c r="F1661" s="159" t="s">
        <v>1851</v>
      </c>
      <c r="H1661" s="160">
        <v>6.5</v>
      </c>
      <c r="I1661" s="161"/>
      <c r="L1661" s="157"/>
      <c r="M1661" s="162"/>
      <c r="T1661" s="163"/>
      <c r="AT1661" s="158" t="s">
        <v>201</v>
      </c>
      <c r="AU1661" s="158" t="s">
        <v>87</v>
      </c>
      <c r="AV1661" s="13" t="s">
        <v>87</v>
      </c>
      <c r="AW1661" s="13" t="s">
        <v>33</v>
      </c>
      <c r="AX1661" s="13" t="s">
        <v>74</v>
      </c>
      <c r="AY1661" s="158" t="s">
        <v>187</v>
      </c>
    </row>
    <row r="1662" spans="2:51" s="13" customFormat="1">
      <c r="B1662" s="157"/>
      <c r="D1662" s="151" t="s">
        <v>201</v>
      </c>
      <c r="E1662" s="158" t="s">
        <v>19</v>
      </c>
      <c r="F1662" s="159" t="s">
        <v>1852</v>
      </c>
      <c r="H1662" s="160">
        <v>17</v>
      </c>
      <c r="I1662" s="161"/>
      <c r="L1662" s="157"/>
      <c r="M1662" s="162"/>
      <c r="T1662" s="163"/>
      <c r="AT1662" s="158" t="s">
        <v>201</v>
      </c>
      <c r="AU1662" s="158" t="s">
        <v>87</v>
      </c>
      <c r="AV1662" s="13" t="s">
        <v>87</v>
      </c>
      <c r="AW1662" s="13" t="s">
        <v>33</v>
      </c>
      <c r="AX1662" s="13" t="s">
        <v>74</v>
      </c>
      <c r="AY1662" s="158" t="s">
        <v>187</v>
      </c>
    </row>
    <row r="1663" spans="2:51" s="13" customFormat="1">
      <c r="B1663" s="157"/>
      <c r="D1663" s="151" t="s">
        <v>201</v>
      </c>
      <c r="E1663" s="158" t="s">
        <v>19</v>
      </c>
      <c r="F1663" s="159" t="s">
        <v>1853</v>
      </c>
      <c r="H1663" s="160">
        <v>17</v>
      </c>
      <c r="I1663" s="161"/>
      <c r="L1663" s="157"/>
      <c r="M1663" s="162"/>
      <c r="T1663" s="163"/>
      <c r="AT1663" s="158" t="s">
        <v>201</v>
      </c>
      <c r="AU1663" s="158" t="s">
        <v>87</v>
      </c>
      <c r="AV1663" s="13" t="s">
        <v>87</v>
      </c>
      <c r="AW1663" s="13" t="s">
        <v>33</v>
      </c>
      <c r="AX1663" s="13" t="s">
        <v>74</v>
      </c>
      <c r="AY1663" s="158" t="s">
        <v>187</v>
      </c>
    </row>
    <row r="1664" spans="2:51" s="15" customFormat="1">
      <c r="B1664" s="171"/>
      <c r="D1664" s="151" t="s">
        <v>201</v>
      </c>
      <c r="E1664" s="172" t="s">
        <v>1021</v>
      </c>
      <c r="F1664" s="173" t="s">
        <v>207</v>
      </c>
      <c r="H1664" s="174">
        <v>158.69999999999999</v>
      </c>
      <c r="I1664" s="175"/>
      <c r="L1664" s="171"/>
      <c r="M1664" s="176"/>
      <c r="T1664" s="177"/>
      <c r="AT1664" s="172" t="s">
        <v>201</v>
      </c>
      <c r="AU1664" s="172" t="s">
        <v>87</v>
      </c>
      <c r="AV1664" s="15" t="s">
        <v>193</v>
      </c>
      <c r="AW1664" s="15" t="s">
        <v>33</v>
      </c>
      <c r="AX1664" s="15" t="s">
        <v>81</v>
      </c>
      <c r="AY1664" s="172" t="s">
        <v>187</v>
      </c>
    </row>
    <row r="1665" spans="2:65" s="1" customFormat="1" ht="21.75" customHeight="1">
      <c r="B1665" s="33"/>
      <c r="C1665" s="133" t="s">
        <v>2503</v>
      </c>
      <c r="D1665" s="133" t="s">
        <v>189</v>
      </c>
      <c r="E1665" s="134" t="s">
        <v>2504</v>
      </c>
      <c r="F1665" s="135" t="s">
        <v>2505</v>
      </c>
      <c r="G1665" s="136" t="s">
        <v>138</v>
      </c>
      <c r="H1665" s="137">
        <v>30.5</v>
      </c>
      <c r="I1665" s="138"/>
      <c r="J1665" s="139">
        <f>ROUND(I1665*H1665,2)</f>
        <v>0</v>
      </c>
      <c r="K1665" s="135" t="s">
        <v>197</v>
      </c>
      <c r="L1665" s="33"/>
      <c r="M1665" s="140" t="s">
        <v>19</v>
      </c>
      <c r="N1665" s="141" t="s">
        <v>46</v>
      </c>
      <c r="P1665" s="142">
        <f>O1665*H1665</f>
        <v>0</v>
      </c>
      <c r="Q1665" s="142">
        <v>0</v>
      </c>
      <c r="R1665" s="142">
        <f>Q1665*H1665</f>
        <v>0</v>
      </c>
      <c r="S1665" s="142">
        <v>0</v>
      </c>
      <c r="T1665" s="143">
        <f>S1665*H1665</f>
        <v>0</v>
      </c>
      <c r="AR1665" s="144" t="s">
        <v>320</v>
      </c>
      <c r="AT1665" s="144" t="s">
        <v>189</v>
      </c>
      <c r="AU1665" s="144" t="s">
        <v>87</v>
      </c>
      <c r="AY1665" s="18" t="s">
        <v>187</v>
      </c>
      <c r="BE1665" s="145">
        <f>IF(N1665="základní",J1665,0)</f>
        <v>0</v>
      </c>
      <c r="BF1665" s="145">
        <f>IF(N1665="snížená",J1665,0)</f>
        <v>0</v>
      </c>
      <c r="BG1665" s="145">
        <f>IF(N1665="zákl. přenesená",J1665,0)</f>
        <v>0</v>
      </c>
      <c r="BH1665" s="145">
        <f>IF(N1665="sníž. přenesená",J1665,0)</f>
        <v>0</v>
      </c>
      <c r="BI1665" s="145">
        <f>IF(N1665="nulová",J1665,0)</f>
        <v>0</v>
      </c>
      <c r="BJ1665" s="18" t="s">
        <v>87</v>
      </c>
      <c r="BK1665" s="145">
        <f>ROUND(I1665*H1665,2)</f>
        <v>0</v>
      </c>
      <c r="BL1665" s="18" t="s">
        <v>320</v>
      </c>
      <c r="BM1665" s="144" t="s">
        <v>2506</v>
      </c>
    </row>
    <row r="1666" spans="2:65" s="1" customFormat="1">
      <c r="B1666" s="33"/>
      <c r="D1666" s="146" t="s">
        <v>199</v>
      </c>
      <c r="F1666" s="147" t="s">
        <v>2507</v>
      </c>
      <c r="I1666" s="148"/>
      <c r="L1666" s="33"/>
      <c r="M1666" s="149"/>
      <c r="T1666" s="52"/>
      <c r="AT1666" s="18" t="s">
        <v>199</v>
      </c>
      <c r="AU1666" s="18" t="s">
        <v>87</v>
      </c>
    </row>
    <row r="1667" spans="2:65" s="12" customFormat="1">
      <c r="B1667" s="150"/>
      <c r="D1667" s="151" t="s">
        <v>201</v>
      </c>
      <c r="E1667" s="152" t="s">
        <v>19</v>
      </c>
      <c r="F1667" s="153" t="s">
        <v>1697</v>
      </c>
      <c r="H1667" s="152" t="s">
        <v>19</v>
      </c>
      <c r="I1667" s="154"/>
      <c r="L1667" s="150"/>
      <c r="M1667" s="155"/>
      <c r="T1667" s="156"/>
      <c r="AT1667" s="152" t="s">
        <v>201</v>
      </c>
      <c r="AU1667" s="152" t="s">
        <v>87</v>
      </c>
      <c r="AV1667" s="12" t="s">
        <v>81</v>
      </c>
      <c r="AW1667" s="12" t="s">
        <v>33</v>
      </c>
      <c r="AX1667" s="12" t="s">
        <v>74</v>
      </c>
      <c r="AY1667" s="152" t="s">
        <v>187</v>
      </c>
    </row>
    <row r="1668" spans="2:65" s="12" customFormat="1">
      <c r="B1668" s="150"/>
      <c r="D1668" s="151" t="s">
        <v>201</v>
      </c>
      <c r="E1668" s="152" t="s">
        <v>19</v>
      </c>
      <c r="F1668" s="153" t="s">
        <v>2284</v>
      </c>
      <c r="H1668" s="152" t="s">
        <v>19</v>
      </c>
      <c r="I1668" s="154"/>
      <c r="L1668" s="150"/>
      <c r="M1668" s="155"/>
      <c r="T1668" s="156"/>
      <c r="AT1668" s="152" t="s">
        <v>201</v>
      </c>
      <c r="AU1668" s="152" t="s">
        <v>87</v>
      </c>
      <c r="AV1668" s="12" t="s">
        <v>81</v>
      </c>
      <c r="AW1668" s="12" t="s">
        <v>33</v>
      </c>
      <c r="AX1668" s="12" t="s">
        <v>74</v>
      </c>
      <c r="AY1668" s="152" t="s">
        <v>187</v>
      </c>
    </row>
    <row r="1669" spans="2:65" s="13" customFormat="1">
      <c r="B1669" s="157"/>
      <c r="D1669" s="151" t="s">
        <v>201</v>
      </c>
      <c r="E1669" s="158" t="s">
        <v>19</v>
      </c>
      <c r="F1669" s="159" t="s">
        <v>2508</v>
      </c>
      <c r="H1669" s="160">
        <v>30.5</v>
      </c>
      <c r="I1669" s="161"/>
      <c r="L1669" s="157"/>
      <c r="M1669" s="162"/>
      <c r="T1669" s="163"/>
      <c r="AT1669" s="158" t="s">
        <v>201</v>
      </c>
      <c r="AU1669" s="158" t="s">
        <v>87</v>
      </c>
      <c r="AV1669" s="13" t="s">
        <v>87</v>
      </c>
      <c r="AW1669" s="13" t="s">
        <v>33</v>
      </c>
      <c r="AX1669" s="13" t="s">
        <v>74</v>
      </c>
      <c r="AY1669" s="158" t="s">
        <v>187</v>
      </c>
    </row>
    <row r="1670" spans="2:65" s="15" customFormat="1">
      <c r="B1670" s="171"/>
      <c r="D1670" s="151" t="s">
        <v>201</v>
      </c>
      <c r="E1670" s="172" t="s">
        <v>19</v>
      </c>
      <c r="F1670" s="173" t="s">
        <v>207</v>
      </c>
      <c r="H1670" s="174">
        <v>30.5</v>
      </c>
      <c r="I1670" s="175"/>
      <c r="L1670" s="171"/>
      <c r="M1670" s="176"/>
      <c r="T1670" s="177"/>
      <c r="AT1670" s="172" t="s">
        <v>201</v>
      </c>
      <c r="AU1670" s="172" t="s">
        <v>87</v>
      </c>
      <c r="AV1670" s="15" t="s">
        <v>193</v>
      </c>
      <c r="AW1670" s="15" t="s">
        <v>33</v>
      </c>
      <c r="AX1670" s="15" t="s">
        <v>81</v>
      </c>
      <c r="AY1670" s="172" t="s">
        <v>187</v>
      </c>
    </row>
    <row r="1671" spans="2:65" s="1" customFormat="1" ht="16.5" customHeight="1">
      <c r="B1671" s="33"/>
      <c r="C1671" s="178" t="s">
        <v>2509</v>
      </c>
      <c r="D1671" s="178" t="s">
        <v>238</v>
      </c>
      <c r="E1671" s="179" t="s">
        <v>2319</v>
      </c>
      <c r="F1671" s="180" t="s">
        <v>2320</v>
      </c>
      <c r="G1671" s="181" t="s">
        <v>142</v>
      </c>
      <c r="H1671" s="182">
        <v>0.83599999999999997</v>
      </c>
      <c r="I1671" s="183"/>
      <c r="J1671" s="184">
        <f>ROUND(I1671*H1671,2)</f>
        <v>0</v>
      </c>
      <c r="K1671" s="180" t="s">
        <v>197</v>
      </c>
      <c r="L1671" s="185"/>
      <c r="M1671" s="186" t="s">
        <v>19</v>
      </c>
      <c r="N1671" s="187" t="s">
        <v>46</v>
      </c>
      <c r="P1671" s="142">
        <f>O1671*H1671</f>
        <v>0</v>
      </c>
      <c r="Q1671" s="142">
        <v>0.55000000000000004</v>
      </c>
      <c r="R1671" s="142">
        <f>Q1671*H1671</f>
        <v>0.45980000000000004</v>
      </c>
      <c r="S1671" s="142">
        <v>0</v>
      </c>
      <c r="T1671" s="143">
        <f>S1671*H1671</f>
        <v>0</v>
      </c>
      <c r="AR1671" s="144" t="s">
        <v>425</v>
      </c>
      <c r="AT1671" s="144" t="s">
        <v>238</v>
      </c>
      <c r="AU1671" s="144" t="s">
        <v>87</v>
      </c>
      <c r="AY1671" s="18" t="s">
        <v>187</v>
      </c>
      <c r="BE1671" s="145">
        <f>IF(N1671="základní",J1671,0)</f>
        <v>0</v>
      </c>
      <c r="BF1671" s="145">
        <f>IF(N1671="snížená",J1671,0)</f>
        <v>0</v>
      </c>
      <c r="BG1671" s="145">
        <f>IF(N1671="zákl. přenesená",J1671,0)</f>
        <v>0</v>
      </c>
      <c r="BH1671" s="145">
        <f>IF(N1671="sníž. přenesená",J1671,0)</f>
        <v>0</v>
      </c>
      <c r="BI1671" s="145">
        <f>IF(N1671="nulová",J1671,0)</f>
        <v>0</v>
      </c>
      <c r="BJ1671" s="18" t="s">
        <v>87</v>
      </c>
      <c r="BK1671" s="145">
        <f>ROUND(I1671*H1671,2)</f>
        <v>0</v>
      </c>
      <c r="BL1671" s="18" t="s">
        <v>320</v>
      </c>
      <c r="BM1671" s="144" t="s">
        <v>2510</v>
      </c>
    </row>
    <row r="1672" spans="2:65" s="12" customFormat="1">
      <c r="B1672" s="150"/>
      <c r="D1672" s="151" t="s">
        <v>201</v>
      </c>
      <c r="E1672" s="152" t="s">
        <v>19</v>
      </c>
      <c r="F1672" s="153" t="s">
        <v>2284</v>
      </c>
      <c r="H1672" s="152" t="s">
        <v>19</v>
      </c>
      <c r="I1672" s="154"/>
      <c r="L1672" s="150"/>
      <c r="M1672" s="155"/>
      <c r="T1672" s="156"/>
      <c r="AT1672" s="152" t="s">
        <v>201</v>
      </c>
      <c r="AU1672" s="152" t="s">
        <v>87</v>
      </c>
      <c r="AV1672" s="12" t="s">
        <v>81</v>
      </c>
      <c r="AW1672" s="12" t="s">
        <v>33</v>
      </c>
      <c r="AX1672" s="12" t="s">
        <v>74</v>
      </c>
      <c r="AY1672" s="152" t="s">
        <v>187</v>
      </c>
    </row>
    <row r="1673" spans="2:65" s="13" customFormat="1">
      <c r="B1673" s="157"/>
      <c r="D1673" s="151" t="s">
        <v>201</v>
      </c>
      <c r="E1673" s="158" t="s">
        <v>19</v>
      </c>
      <c r="F1673" s="159" t="s">
        <v>2511</v>
      </c>
      <c r="H1673" s="160">
        <v>0.76</v>
      </c>
      <c r="I1673" s="161"/>
      <c r="L1673" s="157"/>
      <c r="M1673" s="162"/>
      <c r="T1673" s="163"/>
      <c r="AT1673" s="158" t="s">
        <v>201</v>
      </c>
      <c r="AU1673" s="158" t="s">
        <v>87</v>
      </c>
      <c r="AV1673" s="13" t="s">
        <v>87</v>
      </c>
      <c r="AW1673" s="13" t="s">
        <v>33</v>
      </c>
      <c r="AX1673" s="13" t="s">
        <v>74</v>
      </c>
      <c r="AY1673" s="158" t="s">
        <v>187</v>
      </c>
    </row>
    <row r="1674" spans="2:65" s="15" customFormat="1">
      <c r="B1674" s="171"/>
      <c r="D1674" s="151" t="s">
        <v>201</v>
      </c>
      <c r="E1674" s="172" t="s">
        <v>909</v>
      </c>
      <c r="F1674" s="173" t="s">
        <v>207</v>
      </c>
      <c r="H1674" s="174">
        <v>0.76</v>
      </c>
      <c r="I1674" s="175"/>
      <c r="L1674" s="171"/>
      <c r="M1674" s="176"/>
      <c r="T1674" s="177"/>
      <c r="AT1674" s="172" t="s">
        <v>201</v>
      </c>
      <c r="AU1674" s="172" t="s">
        <v>87</v>
      </c>
      <c r="AV1674" s="15" t="s">
        <v>193</v>
      </c>
      <c r="AW1674" s="15" t="s">
        <v>33</v>
      </c>
      <c r="AX1674" s="15" t="s">
        <v>81</v>
      </c>
      <c r="AY1674" s="172" t="s">
        <v>187</v>
      </c>
    </row>
    <row r="1675" spans="2:65" s="13" customFormat="1">
      <c r="B1675" s="157"/>
      <c r="D1675" s="151" t="s">
        <v>201</v>
      </c>
      <c r="F1675" s="159" t="s">
        <v>2512</v>
      </c>
      <c r="H1675" s="160">
        <v>0.83599999999999997</v>
      </c>
      <c r="I1675" s="161"/>
      <c r="L1675" s="157"/>
      <c r="M1675" s="162"/>
      <c r="T1675" s="163"/>
      <c r="AT1675" s="158" t="s">
        <v>201</v>
      </c>
      <c r="AU1675" s="158" t="s">
        <v>87</v>
      </c>
      <c r="AV1675" s="13" t="s">
        <v>87</v>
      </c>
      <c r="AW1675" s="13" t="s">
        <v>4</v>
      </c>
      <c r="AX1675" s="13" t="s">
        <v>81</v>
      </c>
      <c r="AY1675" s="158" t="s">
        <v>187</v>
      </c>
    </row>
    <row r="1676" spans="2:65" s="1" customFormat="1" ht="24.15" customHeight="1">
      <c r="B1676" s="33"/>
      <c r="C1676" s="133" t="s">
        <v>2513</v>
      </c>
      <c r="D1676" s="133" t="s">
        <v>189</v>
      </c>
      <c r="E1676" s="134" t="s">
        <v>2514</v>
      </c>
      <c r="F1676" s="135" t="s">
        <v>2515</v>
      </c>
      <c r="G1676" s="136" t="s">
        <v>138</v>
      </c>
      <c r="H1676" s="137">
        <v>189.2</v>
      </c>
      <c r="I1676" s="138"/>
      <c r="J1676" s="139">
        <f>ROUND(I1676*H1676,2)</f>
        <v>0</v>
      </c>
      <c r="K1676" s="135" t="s">
        <v>197</v>
      </c>
      <c r="L1676" s="33"/>
      <c r="M1676" s="140" t="s">
        <v>19</v>
      </c>
      <c r="N1676" s="141" t="s">
        <v>46</v>
      </c>
      <c r="P1676" s="142">
        <f>O1676*H1676</f>
        <v>0</v>
      </c>
      <c r="Q1676" s="142">
        <v>1.75E-4</v>
      </c>
      <c r="R1676" s="142">
        <f>Q1676*H1676</f>
        <v>3.3110000000000001E-2</v>
      </c>
      <c r="S1676" s="142">
        <v>0</v>
      </c>
      <c r="T1676" s="143">
        <f>S1676*H1676</f>
        <v>0</v>
      </c>
      <c r="AR1676" s="144" t="s">
        <v>320</v>
      </c>
      <c r="AT1676" s="144" t="s">
        <v>189</v>
      </c>
      <c r="AU1676" s="144" t="s">
        <v>87</v>
      </c>
      <c r="AY1676" s="18" t="s">
        <v>187</v>
      </c>
      <c r="BE1676" s="145">
        <f>IF(N1676="základní",J1676,0)</f>
        <v>0</v>
      </c>
      <c r="BF1676" s="145">
        <f>IF(N1676="snížená",J1676,0)</f>
        <v>0</v>
      </c>
      <c r="BG1676" s="145">
        <f>IF(N1676="zákl. přenesená",J1676,0)</f>
        <v>0</v>
      </c>
      <c r="BH1676" s="145">
        <f>IF(N1676="sníž. přenesená",J1676,0)</f>
        <v>0</v>
      </c>
      <c r="BI1676" s="145">
        <f>IF(N1676="nulová",J1676,0)</f>
        <v>0</v>
      </c>
      <c r="BJ1676" s="18" t="s">
        <v>87</v>
      </c>
      <c r="BK1676" s="145">
        <f>ROUND(I1676*H1676,2)</f>
        <v>0</v>
      </c>
      <c r="BL1676" s="18" t="s">
        <v>320</v>
      </c>
      <c r="BM1676" s="144" t="s">
        <v>2516</v>
      </c>
    </row>
    <row r="1677" spans="2:65" s="1" customFormat="1">
      <c r="B1677" s="33"/>
      <c r="D1677" s="146" t="s">
        <v>199</v>
      </c>
      <c r="F1677" s="147" t="s">
        <v>2517</v>
      </c>
      <c r="I1677" s="148"/>
      <c r="L1677" s="33"/>
      <c r="M1677" s="149"/>
      <c r="T1677" s="52"/>
      <c r="AT1677" s="18" t="s">
        <v>199</v>
      </c>
      <c r="AU1677" s="18" t="s">
        <v>87</v>
      </c>
    </row>
    <row r="1678" spans="2:65" s="12" customFormat="1">
      <c r="B1678" s="150"/>
      <c r="D1678" s="151" t="s">
        <v>201</v>
      </c>
      <c r="E1678" s="152" t="s">
        <v>19</v>
      </c>
      <c r="F1678" s="153" t="s">
        <v>1697</v>
      </c>
      <c r="H1678" s="152" t="s">
        <v>19</v>
      </c>
      <c r="I1678" s="154"/>
      <c r="L1678" s="150"/>
      <c r="M1678" s="155"/>
      <c r="T1678" s="156"/>
      <c r="AT1678" s="152" t="s">
        <v>201</v>
      </c>
      <c r="AU1678" s="152" t="s">
        <v>87</v>
      </c>
      <c r="AV1678" s="12" t="s">
        <v>81</v>
      </c>
      <c r="AW1678" s="12" t="s">
        <v>33</v>
      </c>
      <c r="AX1678" s="12" t="s">
        <v>74</v>
      </c>
      <c r="AY1678" s="152" t="s">
        <v>187</v>
      </c>
    </row>
    <row r="1679" spans="2:65" s="12" customFormat="1">
      <c r="B1679" s="150"/>
      <c r="D1679" s="151" t="s">
        <v>201</v>
      </c>
      <c r="E1679" s="152" t="s">
        <v>19</v>
      </c>
      <c r="F1679" s="153" t="s">
        <v>2284</v>
      </c>
      <c r="H1679" s="152" t="s">
        <v>19</v>
      </c>
      <c r="I1679" s="154"/>
      <c r="L1679" s="150"/>
      <c r="M1679" s="155"/>
      <c r="T1679" s="156"/>
      <c r="AT1679" s="152" t="s">
        <v>201</v>
      </c>
      <c r="AU1679" s="152" t="s">
        <v>87</v>
      </c>
      <c r="AV1679" s="12" t="s">
        <v>81</v>
      </c>
      <c r="AW1679" s="12" t="s">
        <v>33</v>
      </c>
      <c r="AX1679" s="12" t="s">
        <v>74</v>
      </c>
      <c r="AY1679" s="152" t="s">
        <v>187</v>
      </c>
    </row>
    <row r="1680" spans="2:65" s="13" customFormat="1">
      <c r="B1680" s="157"/>
      <c r="D1680" s="151" t="s">
        <v>201</v>
      </c>
      <c r="E1680" s="158" t="s">
        <v>19</v>
      </c>
      <c r="F1680" s="159" t="s">
        <v>2508</v>
      </c>
      <c r="H1680" s="160">
        <v>30.5</v>
      </c>
      <c r="I1680" s="161"/>
      <c r="L1680" s="157"/>
      <c r="M1680" s="162"/>
      <c r="T1680" s="163"/>
      <c r="AT1680" s="158" t="s">
        <v>201</v>
      </c>
      <c r="AU1680" s="158" t="s">
        <v>87</v>
      </c>
      <c r="AV1680" s="13" t="s">
        <v>87</v>
      </c>
      <c r="AW1680" s="13" t="s">
        <v>33</v>
      </c>
      <c r="AX1680" s="13" t="s">
        <v>74</v>
      </c>
      <c r="AY1680" s="158" t="s">
        <v>187</v>
      </c>
    </row>
    <row r="1681" spans="2:65" s="13" customFormat="1">
      <c r="B1681" s="157"/>
      <c r="D1681" s="151" t="s">
        <v>201</v>
      </c>
      <c r="E1681" s="158" t="s">
        <v>19</v>
      </c>
      <c r="F1681" s="159" t="s">
        <v>1021</v>
      </c>
      <c r="H1681" s="160">
        <v>158.69999999999999</v>
      </c>
      <c r="I1681" s="161"/>
      <c r="L1681" s="157"/>
      <c r="M1681" s="162"/>
      <c r="T1681" s="163"/>
      <c r="AT1681" s="158" t="s">
        <v>201</v>
      </c>
      <c r="AU1681" s="158" t="s">
        <v>87</v>
      </c>
      <c r="AV1681" s="13" t="s">
        <v>87</v>
      </c>
      <c r="AW1681" s="13" t="s">
        <v>33</v>
      </c>
      <c r="AX1681" s="13" t="s">
        <v>74</v>
      </c>
      <c r="AY1681" s="158" t="s">
        <v>187</v>
      </c>
    </row>
    <row r="1682" spans="2:65" s="15" customFormat="1">
      <c r="B1682" s="171"/>
      <c r="D1682" s="151" t="s">
        <v>201</v>
      </c>
      <c r="E1682" s="172" t="s">
        <v>19</v>
      </c>
      <c r="F1682" s="173" t="s">
        <v>207</v>
      </c>
      <c r="H1682" s="174">
        <v>189.2</v>
      </c>
      <c r="I1682" s="175"/>
      <c r="L1682" s="171"/>
      <c r="M1682" s="176"/>
      <c r="T1682" s="177"/>
      <c r="AT1682" s="172" t="s">
        <v>201</v>
      </c>
      <c r="AU1682" s="172" t="s">
        <v>87</v>
      </c>
      <c r="AV1682" s="15" t="s">
        <v>193</v>
      </c>
      <c r="AW1682" s="15" t="s">
        <v>33</v>
      </c>
      <c r="AX1682" s="15" t="s">
        <v>81</v>
      </c>
      <c r="AY1682" s="172" t="s">
        <v>187</v>
      </c>
    </row>
    <row r="1683" spans="2:65" s="1" customFormat="1" ht="37.950000000000003" customHeight="1">
      <c r="B1683" s="33"/>
      <c r="C1683" s="133" t="s">
        <v>2518</v>
      </c>
      <c r="D1683" s="133" t="s">
        <v>189</v>
      </c>
      <c r="E1683" s="134" t="s">
        <v>2519</v>
      </c>
      <c r="F1683" s="135" t="s">
        <v>2520</v>
      </c>
      <c r="G1683" s="136" t="s">
        <v>384</v>
      </c>
      <c r="H1683" s="137">
        <v>88.4</v>
      </c>
      <c r="I1683" s="138"/>
      <c r="J1683" s="139">
        <f>ROUND(I1683*H1683,2)</f>
        <v>0</v>
      </c>
      <c r="K1683" s="135" t="s">
        <v>197</v>
      </c>
      <c r="L1683" s="33"/>
      <c r="M1683" s="140" t="s">
        <v>19</v>
      </c>
      <c r="N1683" s="141" t="s">
        <v>46</v>
      </c>
      <c r="P1683" s="142">
        <f>O1683*H1683</f>
        <v>0</v>
      </c>
      <c r="Q1683" s="142">
        <v>0</v>
      </c>
      <c r="R1683" s="142">
        <f>Q1683*H1683</f>
        <v>0</v>
      </c>
      <c r="S1683" s="142">
        <v>0</v>
      </c>
      <c r="T1683" s="143">
        <f>S1683*H1683</f>
        <v>0</v>
      </c>
      <c r="AR1683" s="144" t="s">
        <v>320</v>
      </c>
      <c r="AT1683" s="144" t="s">
        <v>189</v>
      </c>
      <c r="AU1683" s="144" t="s">
        <v>87</v>
      </c>
      <c r="AY1683" s="18" t="s">
        <v>187</v>
      </c>
      <c r="BE1683" s="145">
        <f>IF(N1683="základní",J1683,0)</f>
        <v>0</v>
      </c>
      <c r="BF1683" s="145">
        <f>IF(N1683="snížená",J1683,0)</f>
        <v>0</v>
      </c>
      <c r="BG1683" s="145">
        <f>IF(N1683="zákl. přenesená",J1683,0)</f>
        <v>0</v>
      </c>
      <c r="BH1683" s="145">
        <f>IF(N1683="sníž. přenesená",J1683,0)</f>
        <v>0</v>
      </c>
      <c r="BI1683" s="145">
        <f>IF(N1683="nulová",J1683,0)</f>
        <v>0</v>
      </c>
      <c r="BJ1683" s="18" t="s">
        <v>87</v>
      </c>
      <c r="BK1683" s="145">
        <f>ROUND(I1683*H1683,2)</f>
        <v>0</v>
      </c>
      <c r="BL1683" s="18" t="s">
        <v>320</v>
      </c>
      <c r="BM1683" s="144" t="s">
        <v>2521</v>
      </c>
    </row>
    <row r="1684" spans="2:65" s="1" customFormat="1">
      <c r="B1684" s="33"/>
      <c r="D1684" s="146" t="s">
        <v>199</v>
      </c>
      <c r="F1684" s="147" t="s">
        <v>2522</v>
      </c>
      <c r="I1684" s="148"/>
      <c r="L1684" s="33"/>
      <c r="M1684" s="149"/>
      <c r="T1684" s="52"/>
      <c r="AT1684" s="18" t="s">
        <v>199</v>
      </c>
      <c r="AU1684" s="18" t="s">
        <v>87</v>
      </c>
    </row>
    <row r="1685" spans="2:65" s="12" customFormat="1">
      <c r="B1685" s="150"/>
      <c r="D1685" s="151" t="s">
        <v>201</v>
      </c>
      <c r="E1685" s="152" t="s">
        <v>19</v>
      </c>
      <c r="F1685" s="153" t="s">
        <v>1218</v>
      </c>
      <c r="H1685" s="152" t="s">
        <v>19</v>
      </c>
      <c r="I1685" s="154"/>
      <c r="L1685" s="150"/>
      <c r="M1685" s="155"/>
      <c r="T1685" s="156"/>
      <c r="AT1685" s="152" t="s">
        <v>201</v>
      </c>
      <c r="AU1685" s="152" t="s">
        <v>87</v>
      </c>
      <c r="AV1685" s="12" t="s">
        <v>81</v>
      </c>
      <c r="AW1685" s="12" t="s">
        <v>33</v>
      </c>
      <c r="AX1685" s="12" t="s">
        <v>74</v>
      </c>
      <c r="AY1685" s="152" t="s">
        <v>187</v>
      </c>
    </row>
    <row r="1686" spans="2:65" s="12" customFormat="1">
      <c r="B1686" s="150"/>
      <c r="D1686" s="151" t="s">
        <v>201</v>
      </c>
      <c r="E1686" s="152" t="s">
        <v>19</v>
      </c>
      <c r="F1686" s="153" t="s">
        <v>1219</v>
      </c>
      <c r="H1686" s="152" t="s">
        <v>19</v>
      </c>
      <c r="I1686" s="154"/>
      <c r="L1686" s="150"/>
      <c r="M1686" s="155"/>
      <c r="T1686" s="156"/>
      <c r="AT1686" s="152" t="s">
        <v>201</v>
      </c>
      <c r="AU1686" s="152" t="s">
        <v>87</v>
      </c>
      <c r="AV1686" s="12" t="s">
        <v>81</v>
      </c>
      <c r="AW1686" s="12" t="s">
        <v>33</v>
      </c>
      <c r="AX1686" s="12" t="s">
        <v>74</v>
      </c>
      <c r="AY1686" s="152" t="s">
        <v>187</v>
      </c>
    </row>
    <row r="1687" spans="2:65" s="12" customFormat="1">
      <c r="B1687" s="150"/>
      <c r="D1687" s="151" t="s">
        <v>201</v>
      </c>
      <c r="E1687" s="152" t="s">
        <v>19</v>
      </c>
      <c r="F1687" s="153" t="s">
        <v>2523</v>
      </c>
      <c r="H1687" s="152" t="s">
        <v>19</v>
      </c>
      <c r="I1687" s="154"/>
      <c r="L1687" s="150"/>
      <c r="M1687" s="155"/>
      <c r="T1687" s="156"/>
      <c r="AT1687" s="152" t="s">
        <v>201</v>
      </c>
      <c r="AU1687" s="152" t="s">
        <v>87</v>
      </c>
      <c r="AV1687" s="12" t="s">
        <v>81</v>
      </c>
      <c r="AW1687" s="12" t="s">
        <v>33</v>
      </c>
      <c r="AX1687" s="12" t="s">
        <v>74</v>
      </c>
      <c r="AY1687" s="152" t="s">
        <v>187</v>
      </c>
    </row>
    <row r="1688" spans="2:65" s="13" customFormat="1">
      <c r="B1688" s="157"/>
      <c r="D1688" s="151" t="s">
        <v>201</v>
      </c>
      <c r="E1688" s="158" t="s">
        <v>19</v>
      </c>
      <c r="F1688" s="159" t="s">
        <v>2524</v>
      </c>
      <c r="H1688" s="160">
        <v>69.8</v>
      </c>
      <c r="I1688" s="161"/>
      <c r="L1688" s="157"/>
      <c r="M1688" s="162"/>
      <c r="T1688" s="163"/>
      <c r="AT1688" s="158" t="s">
        <v>201</v>
      </c>
      <c r="AU1688" s="158" t="s">
        <v>87</v>
      </c>
      <c r="AV1688" s="13" t="s">
        <v>87</v>
      </c>
      <c r="AW1688" s="13" t="s">
        <v>33</v>
      </c>
      <c r="AX1688" s="13" t="s">
        <v>74</v>
      </c>
      <c r="AY1688" s="158" t="s">
        <v>187</v>
      </c>
    </row>
    <row r="1689" spans="2:65" s="14" customFormat="1">
      <c r="B1689" s="164"/>
      <c r="D1689" s="151" t="s">
        <v>201</v>
      </c>
      <c r="E1689" s="165" t="s">
        <v>19</v>
      </c>
      <c r="F1689" s="166" t="s">
        <v>204</v>
      </c>
      <c r="H1689" s="167">
        <v>69.8</v>
      </c>
      <c r="I1689" s="168"/>
      <c r="L1689" s="164"/>
      <c r="M1689" s="169"/>
      <c r="T1689" s="170"/>
      <c r="AT1689" s="165" t="s">
        <v>201</v>
      </c>
      <c r="AU1689" s="165" t="s">
        <v>87</v>
      </c>
      <c r="AV1689" s="14" t="s">
        <v>96</v>
      </c>
      <c r="AW1689" s="14" t="s">
        <v>33</v>
      </c>
      <c r="AX1689" s="14" t="s">
        <v>74</v>
      </c>
      <c r="AY1689" s="165" t="s">
        <v>187</v>
      </c>
    </row>
    <row r="1690" spans="2:65" s="12" customFormat="1">
      <c r="B1690" s="150"/>
      <c r="D1690" s="151" t="s">
        <v>201</v>
      </c>
      <c r="E1690" s="152" t="s">
        <v>19</v>
      </c>
      <c r="F1690" s="153" t="s">
        <v>2525</v>
      </c>
      <c r="H1690" s="152" t="s">
        <v>19</v>
      </c>
      <c r="I1690" s="154"/>
      <c r="L1690" s="150"/>
      <c r="M1690" s="155"/>
      <c r="T1690" s="156"/>
      <c r="AT1690" s="152" t="s">
        <v>201</v>
      </c>
      <c r="AU1690" s="152" t="s">
        <v>87</v>
      </c>
      <c r="AV1690" s="12" t="s">
        <v>81</v>
      </c>
      <c r="AW1690" s="12" t="s">
        <v>33</v>
      </c>
      <c r="AX1690" s="12" t="s">
        <v>74</v>
      </c>
      <c r="AY1690" s="152" t="s">
        <v>187</v>
      </c>
    </row>
    <row r="1691" spans="2:65" s="13" customFormat="1">
      <c r="B1691" s="157"/>
      <c r="D1691" s="151" t="s">
        <v>201</v>
      </c>
      <c r="E1691" s="158" t="s">
        <v>19</v>
      </c>
      <c r="F1691" s="159" t="s">
        <v>2526</v>
      </c>
      <c r="H1691" s="160">
        <v>18.600000000000001</v>
      </c>
      <c r="I1691" s="161"/>
      <c r="L1691" s="157"/>
      <c r="M1691" s="162"/>
      <c r="T1691" s="163"/>
      <c r="AT1691" s="158" t="s">
        <v>201</v>
      </c>
      <c r="AU1691" s="158" t="s">
        <v>87</v>
      </c>
      <c r="AV1691" s="13" t="s">
        <v>87</v>
      </c>
      <c r="AW1691" s="13" t="s">
        <v>33</v>
      </c>
      <c r="AX1691" s="13" t="s">
        <v>74</v>
      </c>
      <c r="AY1691" s="158" t="s">
        <v>187</v>
      </c>
    </row>
    <row r="1692" spans="2:65" s="14" customFormat="1">
      <c r="B1692" s="164"/>
      <c r="D1692" s="151" t="s">
        <v>201</v>
      </c>
      <c r="E1692" s="165" t="s">
        <v>19</v>
      </c>
      <c r="F1692" s="166" t="s">
        <v>204</v>
      </c>
      <c r="H1692" s="167">
        <v>18.600000000000001</v>
      </c>
      <c r="I1692" s="168"/>
      <c r="L1692" s="164"/>
      <c r="M1692" s="169"/>
      <c r="T1692" s="170"/>
      <c r="AT1692" s="165" t="s">
        <v>201</v>
      </c>
      <c r="AU1692" s="165" t="s">
        <v>87</v>
      </c>
      <c r="AV1692" s="14" t="s">
        <v>96</v>
      </c>
      <c r="AW1692" s="14" t="s">
        <v>33</v>
      </c>
      <c r="AX1692" s="14" t="s">
        <v>74</v>
      </c>
      <c r="AY1692" s="165" t="s">
        <v>187</v>
      </c>
    </row>
    <row r="1693" spans="2:65" s="15" customFormat="1">
      <c r="B1693" s="171"/>
      <c r="D1693" s="151" t="s">
        <v>201</v>
      </c>
      <c r="E1693" s="172" t="s">
        <v>19</v>
      </c>
      <c r="F1693" s="173" t="s">
        <v>207</v>
      </c>
      <c r="H1693" s="174">
        <v>88.4</v>
      </c>
      <c r="I1693" s="175"/>
      <c r="L1693" s="171"/>
      <c r="M1693" s="176"/>
      <c r="T1693" s="177"/>
      <c r="AT1693" s="172" t="s">
        <v>201</v>
      </c>
      <c r="AU1693" s="172" t="s">
        <v>87</v>
      </c>
      <c r="AV1693" s="15" t="s">
        <v>193</v>
      </c>
      <c r="AW1693" s="15" t="s">
        <v>33</v>
      </c>
      <c r="AX1693" s="15" t="s">
        <v>81</v>
      </c>
      <c r="AY1693" s="172" t="s">
        <v>187</v>
      </c>
    </row>
    <row r="1694" spans="2:65" s="1" customFormat="1" ht="21.75" customHeight="1">
      <c r="B1694" s="33"/>
      <c r="C1694" s="178" t="s">
        <v>2527</v>
      </c>
      <c r="D1694" s="178" t="s">
        <v>238</v>
      </c>
      <c r="E1694" s="179" t="s">
        <v>2372</v>
      </c>
      <c r="F1694" s="180" t="s">
        <v>2373</v>
      </c>
      <c r="G1694" s="181" t="s">
        <v>142</v>
      </c>
      <c r="H1694" s="182">
        <v>1.54</v>
      </c>
      <c r="I1694" s="183"/>
      <c r="J1694" s="184">
        <f>ROUND(I1694*H1694,2)</f>
        <v>0</v>
      </c>
      <c r="K1694" s="180" t="s">
        <v>197</v>
      </c>
      <c r="L1694" s="185"/>
      <c r="M1694" s="186" t="s">
        <v>19</v>
      </c>
      <c r="N1694" s="187" t="s">
        <v>46</v>
      </c>
      <c r="P1694" s="142">
        <f>O1694*H1694</f>
        <v>0</v>
      </c>
      <c r="Q1694" s="142">
        <v>0.55000000000000004</v>
      </c>
      <c r="R1694" s="142">
        <f>Q1694*H1694</f>
        <v>0.84700000000000009</v>
      </c>
      <c r="S1694" s="142">
        <v>0</v>
      </c>
      <c r="T1694" s="143">
        <f>S1694*H1694</f>
        <v>0</v>
      </c>
      <c r="AR1694" s="144" t="s">
        <v>425</v>
      </c>
      <c r="AT1694" s="144" t="s">
        <v>238</v>
      </c>
      <c r="AU1694" s="144" t="s">
        <v>87</v>
      </c>
      <c r="AY1694" s="18" t="s">
        <v>187</v>
      </c>
      <c r="BE1694" s="145">
        <f>IF(N1694="základní",J1694,0)</f>
        <v>0</v>
      </c>
      <c r="BF1694" s="145">
        <f>IF(N1694="snížená",J1694,0)</f>
        <v>0</v>
      </c>
      <c r="BG1694" s="145">
        <f>IF(N1694="zákl. přenesená",J1694,0)</f>
        <v>0</v>
      </c>
      <c r="BH1694" s="145">
        <f>IF(N1694="sníž. přenesená",J1694,0)</f>
        <v>0</v>
      </c>
      <c r="BI1694" s="145">
        <f>IF(N1694="nulová",J1694,0)</f>
        <v>0</v>
      </c>
      <c r="BJ1694" s="18" t="s">
        <v>87</v>
      </c>
      <c r="BK1694" s="145">
        <f>ROUND(I1694*H1694,2)</f>
        <v>0</v>
      </c>
      <c r="BL1694" s="18" t="s">
        <v>320</v>
      </c>
      <c r="BM1694" s="144" t="s">
        <v>2528</v>
      </c>
    </row>
    <row r="1695" spans="2:65" s="12" customFormat="1">
      <c r="B1695" s="150"/>
      <c r="D1695" s="151" t="s">
        <v>201</v>
      </c>
      <c r="E1695" s="152" t="s">
        <v>19</v>
      </c>
      <c r="F1695" s="153" t="s">
        <v>2523</v>
      </c>
      <c r="H1695" s="152" t="s">
        <v>19</v>
      </c>
      <c r="I1695" s="154"/>
      <c r="L1695" s="150"/>
      <c r="M1695" s="155"/>
      <c r="T1695" s="156"/>
      <c r="AT1695" s="152" t="s">
        <v>201</v>
      </c>
      <c r="AU1695" s="152" t="s">
        <v>87</v>
      </c>
      <c r="AV1695" s="12" t="s">
        <v>81</v>
      </c>
      <c r="AW1695" s="12" t="s">
        <v>33</v>
      </c>
      <c r="AX1695" s="12" t="s">
        <v>74</v>
      </c>
      <c r="AY1695" s="152" t="s">
        <v>187</v>
      </c>
    </row>
    <row r="1696" spans="2:65" s="13" customFormat="1">
      <c r="B1696" s="157"/>
      <c r="D1696" s="151" t="s">
        <v>201</v>
      </c>
      <c r="E1696" s="158" t="s">
        <v>19</v>
      </c>
      <c r="F1696" s="159" t="s">
        <v>2529</v>
      </c>
      <c r="H1696" s="160">
        <v>1.4</v>
      </c>
      <c r="I1696" s="161"/>
      <c r="L1696" s="157"/>
      <c r="M1696" s="162"/>
      <c r="T1696" s="163"/>
      <c r="AT1696" s="158" t="s">
        <v>201</v>
      </c>
      <c r="AU1696" s="158" t="s">
        <v>87</v>
      </c>
      <c r="AV1696" s="13" t="s">
        <v>87</v>
      </c>
      <c r="AW1696" s="13" t="s">
        <v>33</v>
      </c>
      <c r="AX1696" s="13" t="s">
        <v>74</v>
      </c>
      <c r="AY1696" s="158" t="s">
        <v>187</v>
      </c>
    </row>
    <row r="1697" spans="2:65" s="15" customFormat="1">
      <c r="B1697" s="171"/>
      <c r="D1697" s="151" t="s">
        <v>201</v>
      </c>
      <c r="E1697" s="172" t="s">
        <v>953</v>
      </c>
      <c r="F1697" s="173" t="s">
        <v>207</v>
      </c>
      <c r="H1697" s="174">
        <v>1.4</v>
      </c>
      <c r="I1697" s="175"/>
      <c r="L1697" s="171"/>
      <c r="M1697" s="176"/>
      <c r="T1697" s="177"/>
      <c r="AT1697" s="172" t="s">
        <v>201</v>
      </c>
      <c r="AU1697" s="172" t="s">
        <v>87</v>
      </c>
      <c r="AV1697" s="15" t="s">
        <v>193</v>
      </c>
      <c r="AW1697" s="15" t="s">
        <v>33</v>
      </c>
      <c r="AX1697" s="15" t="s">
        <v>81</v>
      </c>
      <c r="AY1697" s="172" t="s">
        <v>187</v>
      </c>
    </row>
    <row r="1698" spans="2:65" s="13" customFormat="1">
      <c r="B1698" s="157"/>
      <c r="D1698" s="151" t="s">
        <v>201</v>
      </c>
      <c r="F1698" s="159" t="s">
        <v>2530</v>
      </c>
      <c r="H1698" s="160">
        <v>1.54</v>
      </c>
      <c r="I1698" s="161"/>
      <c r="L1698" s="157"/>
      <c r="M1698" s="162"/>
      <c r="T1698" s="163"/>
      <c r="AT1698" s="158" t="s">
        <v>201</v>
      </c>
      <c r="AU1698" s="158" t="s">
        <v>87</v>
      </c>
      <c r="AV1698" s="13" t="s">
        <v>87</v>
      </c>
      <c r="AW1698" s="13" t="s">
        <v>4</v>
      </c>
      <c r="AX1698" s="13" t="s">
        <v>81</v>
      </c>
      <c r="AY1698" s="158" t="s">
        <v>187</v>
      </c>
    </row>
    <row r="1699" spans="2:65" s="1" customFormat="1" ht="37.950000000000003" customHeight="1">
      <c r="B1699" s="33"/>
      <c r="C1699" s="133" t="s">
        <v>2531</v>
      </c>
      <c r="D1699" s="133" t="s">
        <v>189</v>
      </c>
      <c r="E1699" s="134" t="s">
        <v>2532</v>
      </c>
      <c r="F1699" s="135" t="s">
        <v>2533</v>
      </c>
      <c r="G1699" s="136" t="s">
        <v>384</v>
      </c>
      <c r="H1699" s="137">
        <v>67.3</v>
      </c>
      <c r="I1699" s="138"/>
      <c r="J1699" s="139">
        <f>ROUND(I1699*H1699,2)</f>
        <v>0</v>
      </c>
      <c r="K1699" s="135" t="s">
        <v>197</v>
      </c>
      <c r="L1699" s="33"/>
      <c r="M1699" s="140" t="s">
        <v>19</v>
      </c>
      <c r="N1699" s="141" t="s">
        <v>46</v>
      </c>
      <c r="P1699" s="142">
        <f>O1699*H1699</f>
        <v>0</v>
      </c>
      <c r="Q1699" s="142">
        <v>0</v>
      </c>
      <c r="R1699" s="142">
        <f>Q1699*H1699</f>
        <v>0</v>
      </c>
      <c r="S1699" s="142">
        <v>0</v>
      </c>
      <c r="T1699" s="143">
        <f>S1699*H1699</f>
        <v>0</v>
      </c>
      <c r="AR1699" s="144" t="s">
        <v>320</v>
      </c>
      <c r="AT1699" s="144" t="s">
        <v>189</v>
      </c>
      <c r="AU1699" s="144" t="s">
        <v>87</v>
      </c>
      <c r="AY1699" s="18" t="s">
        <v>187</v>
      </c>
      <c r="BE1699" s="145">
        <f>IF(N1699="základní",J1699,0)</f>
        <v>0</v>
      </c>
      <c r="BF1699" s="145">
        <f>IF(N1699="snížená",J1699,0)</f>
        <v>0</v>
      </c>
      <c r="BG1699" s="145">
        <f>IF(N1699="zákl. přenesená",J1699,0)</f>
        <v>0</v>
      </c>
      <c r="BH1699" s="145">
        <f>IF(N1699="sníž. přenesená",J1699,0)</f>
        <v>0</v>
      </c>
      <c r="BI1699" s="145">
        <f>IF(N1699="nulová",J1699,0)</f>
        <v>0</v>
      </c>
      <c r="BJ1699" s="18" t="s">
        <v>87</v>
      </c>
      <c r="BK1699" s="145">
        <f>ROUND(I1699*H1699,2)</f>
        <v>0</v>
      </c>
      <c r="BL1699" s="18" t="s">
        <v>320</v>
      </c>
      <c r="BM1699" s="144" t="s">
        <v>2534</v>
      </c>
    </row>
    <row r="1700" spans="2:65" s="1" customFormat="1">
      <c r="B1700" s="33"/>
      <c r="D1700" s="146" t="s">
        <v>199</v>
      </c>
      <c r="F1700" s="147" t="s">
        <v>2535</v>
      </c>
      <c r="I1700" s="148"/>
      <c r="L1700" s="33"/>
      <c r="M1700" s="149"/>
      <c r="T1700" s="52"/>
      <c r="AT1700" s="18" t="s">
        <v>199</v>
      </c>
      <c r="AU1700" s="18" t="s">
        <v>87</v>
      </c>
    </row>
    <row r="1701" spans="2:65" s="12" customFormat="1">
      <c r="B1701" s="150"/>
      <c r="D1701" s="151" t="s">
        <v>201</v>
      </c>
      <c r="E1701" s="152" t="s">
        <v>19</v>
      </c>
      <c r="F1701" s="153" t="s">
        <v>1697</v>
      </c>
      <c r="H1701" s="152" t="s">
        <v>19</v>
      </c>
      <c r="I1701" s="154"/>
      <c r="L1701" s="150"/>
      <c r="M1701" s="155"/>
      <c r="T1701" s="156"/>
      <c r="AT1701" s="152" t="s">
        <v>201</v>
      </c>
      <c r="AU1701" s="152" t="s">
        <v>87</v>
      </c>
      <c r="AV1701" s="12" t="s">
        <v>81</v>
      </c>
      <c r="AW1701" s="12" t="s">
        <v>33</v>
      </c>
      <c r="AX1701" s="12" t="s">
        <v>74</v>
      </c>
      <c r="AY1701" s="152" t="s">
        <v>187</v>
      </c>
    </row>
    <row r="1702" spans="2:65" s="12" customFormat="1">
      <c r="B1702" s="150"/>
      <c r="D1702" s="151" t="s">
        <v>201</v>
      </c>
      <c r="E1702" s="152" t="s">
        <v>19</v>
      </c>
      <c r="F1702" s="153" t="s">
        <v>2284</v>
      </c>
      <c r="H1702" s="152" t="s">
        <v>19</v>
      </c>
      <c r="I1702" s="154"/>
      <c r="L1702" s="150"/>
      <c r="M1702" s="155"/>
      <c r="T1702" s="156"/>
      <c r="AT1702" s="152" t="s">
        <v>201</v>
      </c>
      <c r="AU1702" s="152" t="s">
        <v>87</v>
      </c>
      <c r="AV1702" s="12" t="s">
        <v>81</v>
      </c>
      <c r="AW1702" s="12" t="s">
        <v>33</v>
      </c>
      <c r="AX1702" s="12" t="s">
        <v>74</v>
      </c>
      <c r="AY1702" s="152" t="s">
        <v>187</v>
      </c>
    </row>
    <row r="1703" spans="2:65" s="13" customFormat="1">
      <c r="B1703" s="157"/>
      <c r="D1703" s="151" t="s">
        <v>201</v>
      </c>
      <c r="E1703" s="158" t="s">
        <v>19</v>
      </c>
      <c r="F1703" s="159" t="s">
        <v>2536</v>
      </c>
      <c r="H1703" s="160">
        <v>49.9</v>
      </c>
      <c r="I1703" s="161"/>
      <c r="L1703" s="157"/>
      <c r="M1703" s="162"/>
      <c r="T1703" s="163"/>
      <c r="AT1703" s="158" t="s">
        <v>201</v>
      </c>
      <c r="AU1703" s="158" t="s">
        <v>87</v>
      </c>
      <c r="AV1703" s="13" t="s">
        <v>87</v>
      </c>
      <c r="AW1703" s="13" t="s">
        <v>33</v>
      </c>
      <c r="AX1703" s="13" t="s">
        <v>74</v>
      </c>
      <c r="AY1703" s="158" t="s">
        <v>187</v>
      </c>
    </row>
    <row r="1704" spans="2:65" s="13" customFormat="1">
      <c r="B1704" s="157"/>
      <c r="D1704" s="151" t="s">
        <v>201</v>
      </c>
      <c r="E1704" s="158" t="s">
        <v>19</v>
      </c>
      <c r="F1704" s="159" t="s">
        <v>2537</v>
      </c>
      <c r="H1704" s="160">
        <v>16</v>
      </c>
      <c r="I1704" s="161"/>
      <c r="L1704" s="157"/>
      <c r="M1704" s="162"/>
      <c r="T1704" s="163"/>
      <c r="AT1704" s="158" t="s">
        <v>201</v>
      </c>
      <c r="AU1704" s="158" t="s">
        <v>87</v>
      </c>
      <c r="AV1704" s="13" t="s">
        <v>87</v>
      </c>
      <c r="AW1704" s="13" t="s">
        <v>33</v>
      </c>
      <c r="AX1704" s="13" t="s">
        <v>74</v>
      </c>
      <c r="AY1704" s="158" t="s">
        <v>187</v>
      </c>
    </row>
    <row r="1705" spans="2:65" s="13" customFormat="1">
      <c r="B1705" s="157"/>
      <c r="D1705" s="151" t="s">
        <v>201</v>
      </c>
      <c r="E1705" s="158" t="s">
        <v>19</v>
      </c>
      <c r="F1705" s="159" t="s">
        <v>2538</v>
      </c>
      <c r="H1705" s="160">
        <v>1.4</v>
      </c>
      <c r="I1705" s="161"/>
      <c r="L1705" s="157"/>
      <c r="M1705" s="162"/>
      <c r="T1705" s="163"/>
      <c r="AT1705" s="158" t="s">
        <v>201</v>
      </c>
      <c r="AU1705" s="158" t="s">
        <v>87</v>
      </c>
      <c r="AV1705" s="13" t="s">
        <v>87</v>
      </c>
      <c r="AW1705" s="13" t="s">
        <v>33</v>
      </c>
      <c r="AX1705" s="13" t="s">
        <v>74</v>
      </c>
      <c r="AY1705" s="158" t="s">
        <v>187</v>
      </c>
    </row>
    <row r="1706" spans="2:65" s="15" customFormat="1">
      <c r="B1706" s="171"/>
      <c r="D1706" s="151" t="s">
        <v>201</v>
      </c>
      <c r="E1706" s="172" t="s">
        <v>19</v>
      </c>
      <c r="F1706" s="173" t="s">
        <v>207</v>
      </c>
      <c r="H1706" s="174">
        <v>67.3</v>
      </c>
      <c r="I1706" s="175"/>
      <c r="L1706" s="171"/>
      <c r="M1706" s="176"/>
      <c r="T1706" s="177"/>
      <c r="AT1706" s="172" t="s">
        <v>201</v>
      </c>
      <c r="AU1706" s="172" t="s">
        <v>87</v>
      </c>
      <c r="AV1706" s="15" t="s">
        <v>193</v>
      </c>
      <c r="AW1706" s="15" t="s">
        <v>33</v>
      </c>
      <c r="AX1706" s="15" t="s">
        <v>81</v>
      </c>
      <c r="AY1706" s="172" t="s">
        <v>187</v>
      </c>
    </row>
    <row r="1707" spans="2:65" s="1" customFormat="1" ht="21.75" customHeight="1">
      <c r="B1707" s="33"/>
      <c r="C1707" s="178" t="s">
        <v>2539</v>
      </c>
      <c r="D1707" s="178" t="s">
        <v>238</v>
      </c>
      <c r="E1707" s="179" t="s">
        <v>2372</v>
      </c>
      <c r="F1707" s="180" t="s">
        <v>2373</v>
      </c>
      <c r="G1707" s="181" t="s">
        <v>142</v>
      </c>
      <c r="H1707" s="182">
        <v>1.5509999999999999</v>
      </c>
      <c r="I1707" s="183"/>
      <c r="J1707" s="184">
        <f>ROUND(I1707*H1707,2)</f>
        <v>0</v>
      </c>
      <c r="K1707" s="180" t="s">
        <v>197</v>
      </c>
      <c r="L1707" s="185"/>
      <c r="M1707" s="186" t="s">
        <v>19</v>
      </c>
      <c r="N1707" s="187" t="s">
        <v>46</v>
      </c>
      <c r="P1707" s="142">
        <f>O1707*H1707</f>
        <v>0</v>
      </c>
      <c r="Q1707" s="142">
        <v>0.55000000000000004</v>
      </c>
      <c r="R1707" s="142">
        <f>Q1707*H1707</f>
        <v>0.85305000000000009</v>
      </c>
      <c r="S1707" s="142">
        <v>0</v>
      </c>
      <c r="T1707" s="143">
        <f>S1707*H1707</f>
        <v>0</v>
      </c>
      <c r="AR1707" s="144" t="s">
        <v>425</v>
      </c>
      <c r="AT1707" s="144" t="s">
        <v>238</v>
      </c>
      <c r="AU1707" s="144" t="s">
        <v>87</v>
      </c>
      <c r="AY1707" s="18" t="s">
        <v>187</v>
      </c>
      <c r="BE1707" s="145">
        <f>IF(N1707="základní",J1707,0)</f>
        <v>0</v>
      </c>
      <c r="BF1707" s="145">
        <f>IF(N1707="snížená",J1707,0)</f>
        <v>0</v>
      </c>
      <c r="BG1707" s="145">
        <f>IF(N1707="zákl. přenesená",J1707,0)</f>
        <v>0</v>
      </c>
      <c r="BH1707" s="145">
        <f>IF(N1707="sníž. přenesená",J1707,0)</f>
        <v>0</v>
      </c>
      <c r="BI1707" s="145">
        <f>IF(N1707="nulová",J1707,0)</f>
        <v>0</v>
      </c>
      <c r="BJ1707" s="18" t="s">
        <v>87</v>
      </c>
      <c r="BK1707" s="145">
        <f>ROUND(I1707*H1707,2)</f>
        <v>0</v>
      </c>
      <c r="BL1707" s="18" t="s">
        <v>320</v>
      </c>
      <c r="BM1707" s="144" t="s">
        <v>2540</v>
      </c>
    </row>
    <row r="1708" spans="2:65" s="12" customFormat="1">
      <c r="B1708" s="150"/>
      <c r="D1708" s="151" t="s">
        <v>201</v>
      </c>
      <c r="E1708" s="152" t="s">
        <v>19</v>
      </c>
      <c r="F1708" s="153" t="s">
        <v>2284</v>
      </c>
      <c r="H1708" s="152" t="s">
        <v>19</v>
      </c>
      <c r="I1708" s="154"/>
      <c r="L1708" s="150"/>
      <c r="M1708" s="155"/>
      <c r="T1708" s="156"/>
      <c r="AT1708" s="152" t="s">
        <v>201</v>
      </c>
      <c r="AU1708" s="152" t="s">
        <v>87</v>
      </c>
      <c r="AV1708" s="12" t="s">
        <v>81</v>
      </c>
      <c r="AW1708" s="12" t="s">
        <v>33</v>
      </c>
      <c r="AX1708" s="12" t="s">
        <v>74</v>
      </c>
      <c r="AY1708" s="152" t="s">
        <v>187</v>
      </c>
    </row>
    <row r="1709" spans="2:65" s="13" customFormat="1">
      <c r="B1709" s="157"/>
      <c r="D1709" s="151" t="s">
        <v>201</v>
      </c>
      <c r="E1709" s="158" t="s">
        <v>19</v>
      </c>
      <c r="F1709" s="159" t="s">
        <v>2541</v>
      </c>
      <c r="H1709" s="160">
        <v>1.08</v>
      </c>
      <c r="I1709" s="161"/>
      <c r="L1709" s="157"/>
      <c r="M1709" s="162"/>
      <c r="T1709" s="163"/>
      <c r="AT1709" s="158" t="s">
        <v>201</v>
      </c>
      <c r="AU1709" s="158" t="s">
        <v>87</v>
      </c>
      <c r="AV1709" s="13" t="s">
        <v>87</v>
      </c>
      <c r="AW1709" s="13" t="s">
        <v>33</v>
      </c>
      <c r="AX1709" s="13" t="s">
        <v>74</v>
      </c>
      <c r="AY1709" s="158" t="s">
        <v>187</v>
      </c>
    </row>
    <row r="1710" spans="2:65" s="13" customFormat="1">
      <c r="B1710" s="157"/>
      <c r="D1710" s="151" t="s">
        <v>201</v>
      </c>
      <c r="E1710" s="158" t="s">
        <v>19</v>
      </c>
      <c r="F1710" s="159" t="s">
        <v>2542</v>
      </c>
      <c r="H1710" s="160">
        <v>0.3</v>
      </c>
      <c r="I1710" s="161"/>
      <c r="L1710" s="157"/>
      <c r="M1710" s="162"/>
      <c r="T1710" s="163"/>
      <c r="AT1710" s="158" t="s">
        <v>201</v>
      </c>
      <c r="AU1710" s="158" t="s">
        <v>87</v>
      </c>
      <c r="AV1710" s="13" t="s">
        <v>87</v>
      </c>
      <c r="AW1710" s="13" t="s">
        <v>33</v>
      </c>
      <c r="AX1710" s="13" t="s">
        <v>74</v>
      </c>
      <c r="AY1710" s="158" t="s">
        <v>187</v>
      </c>
    </row>
    <row r="1711" spans="2:65" s="13" customFormat="1">
      <c r="B1711" s="157"/>
      <c r="D1711" s="151" t="s">
        <v>201</v>
      </c>
      <c r="E1711" s="158" t="s">
        <v>19</v>
      </c>
      <c r="F1711" s="159" t="s">
        <v>2543</v>
      </c>
      <c r="H1711" s="160">
        <v>0.03</v>
      </c>
      <c r="I1711" s="161"/>
      <c r="L1711" s="157"/>
      <c r="M1711" s="162"/>
      <c r="T1711" s="163"/>
      <c r="AT1711" s="158" t="s">
        <v>201</v>
      </c>
      <c r="AU1711" s="158" t="s">
        <v>87</v>
      </c>
      <c r="AV1711" s="13" t="s">
        <v>87</v>
      </c>
      <c r="AW1711" s="13" t="s">
        <v>33</v>
      </c>
      <c r="AX1711" s="13" t="s">
        <v>74</v>
      </c>
      <c r="AY1711" s="158" t="s">
        <v>187</v>
      </c>
    </row>
    <row r="1712" spans="2:65" s="15" customFormat="1">
      <c r="B1712" s="171"/>
      <c r="D1712" s="151" t="s">
        <v>201</v>
      </c>
      <c r="E1712" s="172" t="s">
        <v>912</v>
      </c>
      <c r="F1712" s="173" t="s">
        <v>207</v>
      </c>
      <c r="H1712" s="174">
        <v>1.41</v>
      </c>
      <c r="I1712" s="175"/>
      <c r="L1712" s="171"/>
      <c r="M1712" s="176"/>
      <c r="T1712" s="177"/>
      <c r="AT1712" s="172" t="s">
        <v>201</v>
      </c>
      <c r="AU1712" s="172" t="s">
        <v>87</v>
      </c>
      <c r="AV1712" s="15" t="s">
        <v>193</v>
      </c>
      <c r="AW1712" s="15" t="s">
        <v>33</v>
      </c>
      <c r="AX1712" s="15" t="s">
        <v>81</v>
      </c>
      <c r="AY1712" s="172" t="s">
        <v>187</v>
      </c>
    </row>
    <row r="1713" spans="2:65" s="13" customFormat="1">
      <c r="B1713" s="157"/>
      <c r="D1713" s="151" t="s">
        <v>201</v>
      </c>
      <c r="F1713" s="159" t="s">
        <v>2544</v>
      </c>
      <c r="H1713" s="160">
        <v>1.5509999999999999</v>
      </c>
      <c r="I1713" s="161"/>
      <c r="L1713" s="157"/>
      <c r="M1713" s="162"/>
      <c r="T1713" s="163"/>
      <c r="AT1713" s="158" t="s">
        <v>201</v>
      </c>
      <c r="AU1713" s="158" t="s">
        <v>87</v>
      </c>
      <c r="AV1713" s="13" t="s">
        <v>87</v>
      </c>
      <c r="AW1713" s="13" t="s">
        <v>4</v>
      </c>
      <c r="AX1713" s="13" t="s">
        <v>81</v>
      </c>
      <c r="AY1713" s="158" t="s">
        <v>187</v>
      </c>
    </row>
    <row r="1714" spans="2:65" s="1" customFormat="1" ht="24.15" customHeight="1">
      <c r="B1714" s="33"/>
      <c r="C1714" s="133" t="s">
        <v>2545</v>
      </c>
      <c r="D1714" s="133" t="s">
        <v>189</v>
      </c>
      <c r="E1714" s="134" t="s">
        <v>2546</v>
      </c>
      <c r="F1714" s="135" t="s">
        <v>2547</v>
      </c>
      <c r="G1714" s="136" t="s">
        <v>142</v>
      </c>
      <c r="H1714" s="137">
        <v>6.7779999999999996</v>
      </c>
      <c r="I1714" s="138"/>
      <c r="J1714" s="139">
        <f>ROUND(I1714*H1714,2)</f>
        <v>0</v>
      </c>
      <c r="K1714" s="135" t="s">
        <v>197</v>
      </c>
      <c r="L1714" s="33"/>
      <c r="M1714" s="140" t="s">
        <v>19</v>
      </c>
      <c r="N1714" s="141" t="s">
        <v>46</v>
      </c>
      <c r="P1714" s="142">
        <f>O1714*H1714</f>
        <v>0</v>
      </c>
      <c r="Q1714" s="142">
        <v>2.7204E-3</v>
      </c>
      <c r="R1714" s="142">
        <f>Q1714*H1714</f>
        <v>1.8438871199999998E-2</v>
      </c>
      <c r="S1714" s="142">
        <v>0</v>
      </c>
      <c r="T1714" s="143">
        <f>S1714*H1714</f>
        <v>0</v>
      </c>
      <c r="AR1714" s="144" t="s">
        <v>320</v>
      </c>
      <c r="AT1714" s="144" t="s">
        <v>189</v>
      </c>
      <c r="AU1714" s="144" t="s">
        <v>87</v>
      </c>
      <c r="AY1714" s="18" t="s">
        <v>187</v>
      </c>
      <c r="BE1714" s="145">
        <f>IF(N1714="základní",J1714,0)</f>
        <v>0</v>
      </c>
      <c r="BF1714" s="145">
        <f>IF(N1714="snížená",J1714,0)</f>
        <v>0</v>
      </c>
      <c r="BG1714" s="145">
        <f>IF(N1714="zákl. přenesená",J1714,0)</f>
        <v>0</v>
      </c>
      <c r="BH1714" s="145">
        <f>IF(N1714="sníž. přenesená",J1714,0)</f>
        <v>0</v>
      </c>
      <c r="BI1714" s="145">
        <f>IF(N1714="nulová",J1714,0)</f>
        <v>0</v>
      </c>
      <c r="BJ1714" s="18" t="s">
        <v>87</v>
      </c>
      <c r="BK1714" s="145">
        <f>ROUND(I1714*H1714,2)</f>
        <v>0</v>
      </c>
      <c r="BL1714" s="18" t="s">
        <v>320</v>
      </c>
      <c r="BM1714" s="144" t="s">
        <v>2548</v>
      </c>
    </row>
    <row r="1715" spans="2:65" s="1" customFormat="1">
      <c r="B1715" s="33"/>
      <c r="D1715" s="146" t="s">
        <v>199</v>
      </c>
      <c r="F1715" s="147" t="s">
        <v>2549</v>
      </c>
      <c r="I1715" s="148"/>
      <c r="L1715" s="33"/>
      <c r="M1715" s="149"/>
      <c r="T1715" s="52"/>
      <c r="AT1715" s="18" t="s">
        <v>199</v>
      </c>
      <c r="AU1715" s="18" t="s">
        <v>87</v>
      </c>
    </row>
    <row r="1716" spans="2:65" s="12" customFormat="1">
      <c r="B1716" s="150"/>
      <c r="D1716" s="151" t="s">
        <v>201</v>
      </c>
      <c r="E1716" s="152" t="s">
        <v>19</v>
      </c>
      <c r="F1716" s="153" t="s">
        <v>1697</v>
      </c>
      <c r="H1716" s="152" t="s">
        <v>19</v>
      </c>
      <c r="I1716" s="154"/>
      <c r="L1716" s="150"/>
      <c r="M1716" s="155"/>
      <c r="T1716" s="156"/>
      <c r="AT1716" s="152" t="s">
        <v>201</v>
      </c>
      <c r="AU1716" s="152" t="s">
        <v>87</v>
      </c>
      <c r="AV1716" s="12" t="s">
        <v>81</v>
      </c>
      <c r="AW1716" s="12" t="s">
        <v>33</v>
      </c>
      <c r="AX1716" s="12" t="s">
        <v>74</v>
      </c>
      <c r="AY1716" s="152" t="s">
        <v>187</v>
      </c>
    </row>
    <row r="1717" spans="2:65" s="13" customFormat="1">
      <c r="B1717" s="157"/>
      <c r="D1717" s="151" t="s">
        <v>201</v>
      </c>
      <c r="E1717" s="158" t="s">
        <v>19</v>
      </c>
      <c r="F1717" s="159" t="s">
        <v>912</v>
      </c>
      <c r="H1717" s="160">
        <v>1.41</v>
      </c>
      <c r="I1717" s="161"/>
      <c r="L1717" s="157"/>
      <c r="M1717" s="162"/>
      <c r="T1717" s="163"/>
      <c r="AT1717" s="158" t="s">
        <v>201</v>
      </c>
      <c r="AU1717" s="158" t="s">
        <v>87</v>
      </c>
      <c r="AV1717" s="13" t="s">
        <v>87</v>
      </c>
      <c r="AW1717" s="13" t="s">
        <v>33</v>
      </c>
      <c r="AX1717" s="13" t="s">
        <v>74</v>
      </c>
      <c r="AY1717" s="158" t="s">
        <v>187</v>
      </c>
    </row>
    <row r="1718" spans="2:65" s="12" customFormat="1">
      <c r="B1718" s="150"/>
      <c r="D1718" s="151" t="s">
        <v>201</v>
      </c>
      <c r="E1718" s="152" t="s">
        <v>19</v>
      </c>
      <c r="F1718" s="153" t="s">
        <v>1218</v>
      </c>
      <c r="H1718" s="152" t="s">
        <v>19</v>
      </c>
      <c r="I1718" s="154"/>
      <c r="L1718" s="150"/>
      <c r="M1718" s="155"/>
      <c r="T1718" s="156"/>
      <c r="AT1718" s="152" t="s">
        <v>201</v>
      </c>
      <c r="AU1718" s="152" t="s">
        <v>87</v>
      </c>
      <c r="AV1718" s="12" t="s">
        <v>81</v>
      </c>
      <c r="AW1718" s="12" t="s">
        <v>33</v>
      </c>
      <c r="AX1718" s="12" t="s">
        <v>74</v>
      </c>
      <c r="AY1718" s="152" t="s">
        <v>187</v>
      </c>
    </row>
    <row r="1719" spans="2:65" s="13" customFormat="1">
      <c r="B1719" s="157"/>
      <c r="D1719" s="151" t="s">
        <v>201</v>
      </c>
      <c r="E1719" s="158" t="s">
        <v>19</v>
      </c>
      <c r="F1719" s="159" t="s">
        <v>953</v>
      </c>
      <c r="H1719" s="160">
        <v>1.4</v>
      </c>
      <c r="I1719" s="161"/>
      <c r="L1719" s="157"/>
      <c r="M1719" s="162"/>
      <c r="T1719" s="163"/>
      <c r="AT1719" s="158" t="s">
        <v>201</v>
      </c>
      <c r="AU1719" s="158" t="s">
        <v>87</v>
      </c>
      <c r="AV1719" s="13" t="s">
        <v>87</v>
      </c>
      <c r="AW1719" s="13" t="s">
        <v>33</v>
      </c>
      <c r="AX1719" s="13" t="s">
        <v>74</v>
      </c>
      <c r="AY1719" s="158" t="s">
        <v>187</v>
      </c>
    </row>
    <row r="1720" spans="2:65" s="12" customFormat="1">
      <c r="B1720" s="150"/>
      <c r="D1720" s="151" t="s">
        <v>201</v>
      </c>
      <c r="E1720" s="152" t="s">
        <v>19</v>
      </c>
      <c r="F1720" s="153" t="s">
        <v>2550</v>
      </c>
      <c r="H1720" s="152" t="s">
        <v>19</v>
      </c>
      <c r="I1720" s="154"/>
      <c r="L1720" s="150"/>
      <c r="M1720" s="155"/>
      <c r="T1720" s="156"/>
      <c r="AT1720" s="152" t="s">
        <v>201</v>
      </c>
      <c r="AU1720" s="152" t="s">
        <v>87</v>
      </c>
      <c r="AV1720" s="12" t="s">
        <v>81</v>
      </c>
      <c r="AW1720" s="12" t="s">
        <v>33</v>
      </c>
      <c r="AX1720" s="12" t="s">
        <v>74</v>
      </c>
      <c r="AY1720" s="152" t="s">
        <v>187</v>
      </c>
    </row>
    <row r="1721" spans="2:65" s="13" customFormat="1">
      <c r="B1721" s="157"/>
      <c r="D1721" s="151" t="s">
        <v>201</v>
      </c>
      <c r="E1721" s="158" t="s">
        <v>19</v>
      </c>
      <c r="F1721" s="159" t="s">
        <v>2551</v>
      </c>
      <c r="H1721" s="160">
        <v>3.968</v>
      </c>
      <c r="I1721" s="161"/>
      <c r="L1721" s="157"/>
      <c r="M1721" s="162"/>
      <c r="T1721" s="163"/>
      <c r="AT1721" s="158" t="s">
        <v>201</v>
      </c>
      <c r="AU1721" s="158" t="s">
        <v>87</v>
      </c>
      <c r="AV1721" s="13" t="s">
        <v>87</v>
      </c>
      <c r="AW1721" s="13" t="s">
        <v>33</v>
      </c>
      <c r="AX1721" s="13" t="s">
        <v>74</v>
      </c>
      <c r="AY1721" s="158" t="s">
        <v>187</v>
      </c>
    </row>
    <row r="1722" spans="2:65" s="15" customFormat="1">
      <c r="B1722" s="171"/>
      <c r="D1722" s="151" t="s">
        <v>201</v>
      </c>
      <c r="E1722" s="172" t="s">
        <v>19</v>
      </c>
      <c r="F1722" s="173" t="s">
        <v>207</v>
      </c>
      <c r="H1722" s="174">
        <v>6.7779999999999996</v>
      </c>
      <c r="I1722" s="175"/>
      <c r="L1722" s="171"/>
      <c r="M1722" s="176"/>
      <c r="T1722" s="177"/>
      <c r="AT1722" s="172" t="s">
        <v>201</v>
      </c>
      <c r="AU1722" s="172" t="s">
        <v>87</v>
      </c>
      <c r="AV1722" s="15" t="s">
        <v>193</v>
      </c>
      <c r="AW1722" s="15" t="s">
        <v>33</v>
      </c>
      <c r="AX1722" s="15" t="s">
        <v>81</v>
      </c>
      <c r="AY1722" s="172" t="s">
        <v>187</v>
      </c>
    </row>
    <row r="1723" spans="2:65" s="1" customFormat="1" ht="49.2" customHeight="1">
      <c r="B1723" s="33"/>
      <c r="C1723" s="133" t="s">
        <v>2552</v>
      </c>
      <c r="D1723" s="133" t="s">
        <v>189</v>
      </c>
      <c r="E1723" s="134" t="s">
        <v>2553</v>
      </c>
      <c r="F1723" s="135" t="s">
        <v>2554</v>
      </c>
      <c r="G1723" s="136" t="s">
        <v>2018</v>
      </c>
      <c r="H1723" s="194"/>
      <c r="I1723" s="138"/>
      <c r="J1723" s="139">
        <f>ROUND(I1723*H1723,2)</f>
        <v>0</v>
      </c>
      <c r="K1723" s="135" t="s">
        <v>197</v>
      </c>
      <c r="L1723" s="33"/>
      <c r="M1723" s="140" t="s">
        <v>19</v>
      </c>
      <c r="N1723" s="141" t="s">
        <v>46</v>
      </c>
      <c r="P1723" s="142">
        <f>O1723*H1723</f>
        <v>0</v>
      </c>
      <c r="Q1723" s="142">
        <v>0</v>
      </c>
      <c r="R1723" s="142">
        <f>Q1723*H1723</f>
        <v>0</v>
      </c>
      <c r="S1723" s="142">
        <v>0</v>
      </c>
      <c r="T1723" s="143">
        <f>S1723*H1723</f>
        <v>0</v>
      </c>
      <c r="AR1723" s="144" t="s">
        <v>320</v>
      </c>
      <c r="AT1723" s="144" t="s">
        <v>189</v>
      </c>
      <c r="AU1723" s="144" t="s">
        <v>87</v>
      </c>
      <c r="AY1723" s="18" t="s">
        <v>187</v>
      </c>
      <c r="BE1723" s="145">
        <f>IF(N1723="základní",J1723,0)</f>
        <v>0</v>
      </c>
      <c r="BF1723" s="145">
        <f>IF(N1723="snížená",J1723,0)</f>
        <v>0</v>
      </c>
      <c r="BG1723" s="145">
        <f>IF(N1723="zákl. přenesená",J1723,0)</f>
        <v>0</v>
      </c>
      <c r="BH1723" s="145">
        <f>IF(N1723="sníž. přenesená",J1723,0)</f>
        <v>0</v>
      </c>
      <c r="BI1723" s="145">
        <f>IF(N1723="nulová",J1723,0)</f>
        <v>0</v>
      </c>
      <c r="BJ1723" s="18" t="s">
        <v>87</v>
      </c>
      <c r="BK1723" s="145">
        <f>ROUND(I1723*H1723,2)</f>
        <v>0</v>
      </c>
      <c r="BL1723" s="18" t="s">
        <v>320</v>
      </c>
      <c r="BM1723" s="144" t="s">
        <v>2555</v>
      </c>
    </row>
    <row r="1724" spans="2:65" s="1" customFormat="1">
      <c r="B1724" s="33"/>
      <c r="D1724" s="146" t="s">
        <v>199</v>
      </c>
      <c r="F1724" s="147" t="s">
        <v>2556</v>
      </c>
      <c r="I1724" s="148"/>
      <c r="L1724" s="33"/>
      <c r="M1724" s="149"/>
      <c r="T1724" s="52"/>
      <c r="AT1724" s="18" t="s">
        <v>199</v>
      </c>
      <c r="AU1724" s="18" t="s">
        <v>87</v>
      </c>
    </row>
    <row r="1725" spans="2:65" s="11" customFormat="1" ht="22.95" customHeight="1">
      <c r="B1725" s="121"/>
      <c r="D1725" s="122" t="s">
        <v>73</v>
      </c>
      <c r="E1725" s="131" t="s">
        <v>2557</v>
      </c>
      <c r="F1725" s="131" t="s">
        <v>2558</v>
      </c>
      <c r="I1725" s="124"/>
      <c r="J1725" s="132">
        <f>BK1725</f>
        <v>0</v>
      </c>
      <c r="L1725" s="121"/>
      <c r="M1725" s="126"/>
      <c r="P1725" s="127">
        <f>SUM(P1726:P1866)</f>
        <v>0</v>
      </c>
      <c r="R1725" s="127">
        <f>SUM(R1726:R1866)</f>
        <v>11.361013310700001</v>
      </c>
      <c r="T1725" s="128">
        <f>SUM(T1726:T1866)</f>
        <v>0</v>
      </c>
      <c r="AR1725" s="122" t="s">
        <v>87</v>
      </c>
      <c r="AT1725" s="129" t="s">
        <v>73</v>
      </c>
      <c r="AU1725" s="129" t="s">
        <v>81</v>
      </c>
      <c r="AY1725" s="122" t="s">
        <v>187</v>
      </c>
      <c r="BK1725" s="130">
        <f>SUM(BK1726:BK1866)</f>
        <v>0</v>
      </c>
    </row>
    <row r="1726" spans="2:65" s="1" customFormat="1" ht="55.5" customHeight="1">
      <c r="B1726" s="33"/>
      <c r="C1726" s="133" t="s">
        <v>2559</v>
      </c>
      <c r="D1726" s="133" t="s">
        <v>189</v>
      </c>
      <c r="E1726" s="134" t="s">
        <v>2560</v>
      </c>
      <c r="F1726" s="135" t="s">
        <v>2561</v>
      </c>
      <c r="G1726" s="136" t="s">
        <v>138</v>
      </c>
      <c r="H1726" s="137">
        <v>44.012</v>
      </c>
      <c r="I1726" s="138"/>
      <c r="J1726" s="139">
        <f>ROUND(I1726*H1726,2)</f>
        <v>0</v>
      </c>
      <c r="K1726" s="135" t="s">
        <v>197</v>
      </c>
      <c r="L1726" s="33"/>
      <c r="M1726" s="140" t="s">
        <v>19</v>
      </c>
      <c r="N1726" s="141" t="s">
        <v>46</v>
      </c>
      <c r="P1726" s="142">
        <f>O1726*H1726</f>
        <v>0</v>
      </c>
      <c r="Q1726" s="142">
        <v>4.50336E-2</v>
      </c>
      <c r="R1726" s="142">
        <f>Q1726*H1726</f>
        <v>1.9820188032000001</v>
      </c>
      <c r="S1726" s="142">
        <v>0</v>
      </c>
      <c r="T1726" s="143">
        <f>S1726*H1726</f>
        <v>0</v>
      </c>
      <c r="AR1726" s="144" t="s">
        <v>320</v>
      </c>
      <c r="AT1726" s="144" t="s">
        <v>189</v>
      </c>
      <c r="AU1726" s="144" t="s">
        <v>87</v>
      </c>
      <c r="AY1726" s="18" t="s">
        <v>187</v>
      </c>
      <c r="BE1726" s="145">
        <f>IF(N1726="základní",J1726,0)</f>
        <v>0</v>
      </c>
      <c r="BF1726" s="145">
        <f>IF(N1726="snížená",J1726,0)</f>
        <v>0</v>
      </c>
      <c r="BG1726" s="145">
        <f>IF(N1726="zákl. přenesená",J1726,0)</f>
        <v>0</v>
      </c>
      <c r="BH1726" s="145">
        <f>IF(N1726="sníž. přenesená",J1726,0)</f>
        <v>0</v>
      </c>
      <c r="BI1726" s="145">
        <f>IF(N1726="nulová",J1726,0)</f>
        <v>0</v>
      </c>
      <c r="BJ1726" s="18" t="s">
        <v>87</v>
      </c>
      <c r="BK1726" s="145">
        <f>ROUND(I1726*H1726,2)</f>
        <v>0</v>
      </c>
      <c r="BL1726" s="18" t="s">
        <v>320</v>
      </c>
      <c r="BM1726" s="144" t="s">
        <v>2562</v>
      </c>
    </row>
    <row r="1727" spans="2:65" s="1" customFormat="1">
      <c r="B1727" s="33"/>
      <c r="D1727" s="146" t="s">
        <v>199</v>
      </c>
      <c r="F1727" s="147" t="s">
        <v>2563</v>
      </c>
      <c r="I1727" s="148"/>
      <c r="L1727" s="33"/>
      <c r="M1727" s="149"/>
      <c r="T1727" s="52"/>
      <c r="AT1727" s="18" t="s">
        <v>199</v>
      </c>
      <c r="AU1727" s="18" t="s">
        <v>87</v>
      </c>
    </row>
    <row r="1728" spans="2:65" s="12" customFormat="1">
      <c r="B1728" s="150"/>
      <c r="D1728" s="151" t="s">
        <v>201</v>
      </c>
      <c r="E1728" s="152" t="s">
        <v>19</v>
      </c>
      <c r="F1728" s="153" t="s">
        <v>1247</v>
      </c>
      <c r="H1728" s="152" t="s">
        <v>19</v>
      </c>
      <c r="I1728" s="154"/>
      <c r="L1728" s="150"/>
      <c r="M1728" s="155"/>
      <c r="T1728" s="156"/>
      <c r="AT1728" s="152" t="s">
        <v>201</v>
      </c>
      <c r="AU1728" s="152" t="s">
        <v>87</v>
      </c>
      <c r="AV1728" s="12" t="s">
        <v>81</v>
      </c>
      <c r="AW1728" s="12" t="s">
        <v>33</v>
      </c>
      <c r="AX1728" s="12" t="s">
        <v>74</v>
      </c>
      <c r="AY1728" s="152" t="s">
        <v>187</v>
      </c>
    </row>
    <row r="1729" spans="2:65" s="13" customFormat="1">
      <c r="B1729" s="157"/>
      <c r="D1729" s="151" t="s">
        <v>201</v>
      </c>
      <c r="E1729" s="158" t="s">
        <v>19</v>
      </c>
      <c r="F1729" s="159" t="s">
        <v>2564</v>
      </c>
      <c r="H1729" s="160">
        <v>50.316000000000003</v>
      </c>
      <c r="I1729" s="161"/>
      <c r="L1729" s="157"/>
      <c r="M1729" s="162"/>
      <c r="T1729" s="163"/>
      <c r="AT1729" s="158" t="s">
        <v>201</v>
      </c>
      <c r="AU1729" s="158" t="s">
        <v>87</v>
      </c>
      <c r="AV1729" s="13" t="s">
        <v>87</v>
      </c>
      <c r="AW1729" s="13" t="s">
        <v>33</v>
      </c>
      <c r="AX1729" s="13" t="s">
        <v>74</v>
      </c>
      <c r="AY1729" s="158" t="s">
        <v>187</v>
      </c>
    </row>
    <row r="1730" spans="2:65" s="13" customFormat="1">
      <c r="B1730" s="157"/>
      <c r="D1730" s="151" t="s">
        <v>201</v>
      </c>
      <c r="E1730" s="158" t="s">
        <v>19</v>
      </c>
      <c r="F1730" s="159" t="s">
        <v>2565</v>
      </c>
      <c r="H1730" s="160">
        <v>-6.3040000000000003</v>
      </c>
      <c r="I1730" s="161"/>
      <c r="L1730" s="157"/>
      <c r="M1730" s="162"/>
      <c r="T1730" s="163"/>
      <c r="AT1730" s="158" t="s">
        <v>201</v>
      </c>
      <c r="AU1730" s="158" t="s">
        <v>87</v>
      </c>
      <c r="AV1730" s="13" t="s">
        <v>87</v>
      </c>
      <c r="AW1730" s="13" t="s">
        <v>33</v>
      </c>
      <c r="AX1730" s="13" t="s">
        <v>74</v>
      </c>
      <c r="AY1730" s="158" t="s">
        <v>187</v>
      </c>
    </row>
    <row r="1731" spans="2:65" s="15" customFormat="1">
      <c r="B1731" s="171"/>
      <c r="D1731" s="151" t="s">
        <v>201</v>
      </c>
      <c r="E1731" s="172" t="s">
        <v>982</v>
      </c>
      <c r="F1731" s="173" t="s">
        <v>207</v>
      </c>
      <c r="H1731" s="174">
        <v>44.012</v>
      </c>
      <c r="I1731" s="175"/>
      <c r="L1731" s="171"/>
      <c r="M1731" s="176"/>
      <c r="T1731" s="177"/>
      <c r="AT1731" s="172" t="s">
        <v>201</v>
      </c>
      <c r="AU1731" s="172" t="s">
        <v>87</v>
      </c>
      <c r="AV1731" s="15" t="s">
        <v>193</v>
      </c>
      <c r="AW1731" s="15" t="s">
        <v>33</v>
      </c>
      <c r="AX1731" s="15" t="s">
        <v>81</v>
      </c>
      <c r="AY1731" s="172" t="s">
        <v>187</v>
      </c>
    </row>
    <row r="1732" spans="2:65" s="1" customFormat="1" ht="62.7" customHeight="1">
      <c r="B1732" s="33"/>
      <c r="C1732" s="133" t="s">
        <v>2566</v>
      </c>
      <c r="D1732" s="133" t="s">
        <v>189</v>
      </c>
      <c r="E1732" s="134" t="s">
        <v>2567</v>
      </c>
      <c r="F1732" s="135" t="s">
        <v>2568</v>
      </c>
      <c r="G1732" s="136" t="s">
        <v>138</v>
      </c>
      <c r="H1732" s="137">
        <v>26.52</v>
      </c>
      <c r="I1732" s="138"/>
      <c r="J1732" s="139">
        <f>ROUND(I1732*H1732,2)</f>
        <v>0</v>
      </c>
      <c r="K1732" s="135" t="s">
        <v>197</v>
      </c>
      <c r="L1732" s="33"/>
      <c r="M1732" s="140" t="s">
        <v>19</v>
      </c>
      <c r="N1732" s="141" t="s">
        <v>46</v>
      </c>
      <c r="P1732" s="142">
        <f>O1732*H1732</f>
        <v>0</v>
      </c>
      <c r="Q1732" s="142">
        <v>4.5707600000000001E-2</v>
      </c>
      <c r="R1732" s="142">
        <f>Q1732*H1732</f>
        <v>1.2121655520000001</v>
      </c>
      <c r="S1732" s="142">
        <v>0</v>
      </c>
      <c r="T1732" s="143">
        <f>S1732*H1732</f>
        <v>0</v>
      </c>
      <c r="AR1732" s="144" t="s">
        <v>320</v>
      </c>
      <c r="AT1732" s="144" t="s">
        <v>189</v>
      </c>
      <c r="AU1732" s="144" t="s">
        <v>87</v>
      </c>
      <c r="AY1732" s="18" t="s">
        <v>187</v>
      </c>
      <c r="BE1732" s="145">
        <f>IF(N1732="základní",J1732,0)</f>
        <v>0</v>
      </c>
      <c r="BF1732" s="145">
        <f>IF(N1732="snížená",J1732,0)</f>
        <v>0</v>
      </c>
      <c r="BG1732" s="145">
        <f>IF(N1732="zákl. přenesená",J1732,0)</f>
        <v>0</v>
      </c>
      <c r="BH1732" s="145">
        <f>IF(N1732="sníž. přenesená",J1732,0)</f>
        <v>0</v>
      </c>
      <c r="BI1732" s="145">
        <f>IF(N1732="nulová",J1732,0)</f>
        <v>0</v>
      </c>
      <c r="BJ1732" s="18" t="s">
        <v>87</v>
      </c>
      <c r="BK1732" s="145">
        <f>ROUND(I1732*H1732,2)</f>
        <v>0</v>
      </c>
      <c r="BL1732" s="18" t="s">
        <v>320</v>
      </c>
      <c r="BM1732" s="144" t="s">
        <v>2569</v>
      </c>
    </row>
    <row r="1733" spans="2:65" s="1" customFormat="1">
      <c r="B1733" s="33"/>
      <c r="D1733" s="146" t="s">
        <v>199</v>
      </c>
      <c r="F1733" s="147" t="s">
        <v>2570</v>
      </c>
      <c r="I1733" s="148"/>
      <c r="L1733" s="33"/>
      <c r="M1733" s="149"/>
      <c r="T1733" s="52"/>
      <c r="AT1733" s="18" t="s">
        <v>199</v>
      </c>
      <c r="AU1733" s="18" t="s">
        <v>87</v>
      </c>
    </row>
    <row r="1734" spans="2:65" s="12" customFormat="1">
      <c r="B1734" s="150"/>
      <c r="D1734" s="151" t="s">
        <v>201</v>
      </c>
      <c r="E1734" s="152" t="s">
        <v>19</v>
      </c>
      <c r="F1734" s="153" t="s">
        <v>1247</v>
      </c>
      <c r="H1734" s="152" t="s">
        <v>19</v>
      </c>
      <c r="I1734" s="154"/>
      <c r="L1734" s="150"/>
      <c r="M1734" s="155"/>
      <c r="T1734" s="156"/>
      <c r="AT1734" s="152" t="s">
        <v>201</v>
      </c>
      <c r="AU1734" s="152" t="s">
        <v>87</v>
      </c>
      <c r="AV1734" s="12" t="s">
        <v>81</v>
      </c>
      <c r="AW1734" s="12" t="s">
        <v>33</v>
      </c>
      <c r="AX1734" s="12" t="s">
        <v>74</v>
      </c>
      <c r="AY1734" s="152" t="s">
        <v>187</v>
      </c>
    </row>
    <row r="1735" spans="2:65" s="13" customFormat="1">
      <c r="B1735" s="157"/>
      <c r="D1735" s="151" t="s">
        <v>201</v>
      </c>
      <c r="E1735" s="158" t="s">
        <v>19</v>
      </c>
      <c r="F1735" s="159" t="s">
        <v>2571</v>
      </c>
      <c r="H1735" s="160">
        <v>31.248000000000001</v>
      </c>
      <c r="I1735" s="161"/>
      <c r="L1735" s="157"/>
      <c r="M1735" s="162"/>
      <c r="T1735" s="163"/>
      <c r="AT1735" s="158" t="s">
        <v>201</v>
      </c>
      <c r="AU1735" s="158" t="s">
        <v>87</v>
      </c>
      <c r="AV1735" s="13" t="s">
        <v>87</v>
      </c>
      <c r="AW1735" s="13" t="s">
        <v>33</v>
      </c>
      <c r="AX1735" s="13" t="s">
        <v>74</v>
      </c>
      <c r="AY1735" s="158" t="s">
        <v>187</v>
      </c>
    </row>
    <row r="1736" spans="2:65" s="13" customFormat="1">
      <c r="B1736" s="157"/>
      <c r="D1736" s="151" t="s">
        <v>201</v>
      </c>
      <c r="E1736" s="158" t="s">
        <v>19</v>
      </c>
      <c r="F1736" s="159" t="s">
        <v>2572</v>
      </c>
      <c r="H1736" s="160">
        <v>-4.7279999999999998</v>
      </c>
      <c r="I1736" s="161"/>
      <c r="L1736" s="157"/>
      <c r="M1736" s="162"/>
      <c r="T1736" s="163"/>
      <c r="AT1736" s="158" t="s">
        <v>201</v>
      </c>
      <c r="AU1736" s="158" t="s">
        <v>87</v>
      </c>
      <c r="AV1736" s="13" t="s">
        <v>87</v>
      </c>
      <c r="AW1736" s="13" t="s">
        <v>33</v>
      </c>
      <c r="AX1736" s="13" t="s">
        <v>74</v>
      </c>
      <c r="AY1736" s="158" t="s">
        <v>187</v>
      </c>
    </row>
    <row r="1737" spans="2:65" s="15" customFormat="1">
      <c r="B1737" s="171"/>
      <c r="D1737" s="151" t="s">
        <v>201</v>
      </c>
      <c r="E1737" s="172" t="s">
        <v>985</v>
      </c>
      <c r="F1737" s="173" t="s">
        <v>207</v>
      </c>
      <c r="H1737" s="174">
        <v>26.52</v>
      </c>
      <c r="I1737" s="175"/>
      <c r="L1737" s="171"/>
      <c r="M1737" s="176"/>
      <c r="T1737" s="177"/>
      <c r="AT1737" s="172" t="s">
        <v>201</v>
      </c>
      <c r="AU1737" s="172" t="s">
        <v>87</v>
      </c>
      <c r="AV1737" s="15" t="s">
        <v>193</v>
      </c>
      <c r="AW1737" s="15" t="s">
        <v>33</v>
      </c>
      <c r="AX1737" s="15" t="s">
        <v>81</v>
      </c>
      <c r="AY1737" s="172" t="s">
        <v>187</v>
      </c>
    </row>
    <row r="1738" spans="2:65" s="1" customFormat="1" ht="66.75" customHeight="1">
      <c r="B1738" s="33"/>
      <c r="C1738" s="133" t="s">
        <v>2573</v>
      </c>
      <c r="D1738" s="133" t="s">
        <v>189</v>
      </c>
      <c r="E1738" s="134" t="s">
        <v>2574</v>
      </c>
      <c r="F1738" s="135" t="s">
        <v>2575</v>
      </c>
      <c r="G1738" s="136" t="s">
        <v>138</v>
      </c>
      <c r="H1738" s="137">
        <v>64.760000000000005</v>
      </c>
      <c r="I1738" s="138"/>
      <c r="J1738" s="139">
        <f>ROUND(I1738*H1738,2)</f>
        <v>0</v>
      </c>
      <c r="K1738" s="135" t="s">
        <v>197</v>
      </c>
      <c r="L1738" s="33"/>
      <c r="M1738" s="140" t="s">
        <v>19</v>
      </c>
      <c r="N1738" s="141" t="s">
        <v>46</v>
      </c>
      <c r="P1738" s="142">
        <f>O1738*H1738</f>
        <v>0</v>
      </c>
      <c r="Q1738" s="142">
        <v>5.0162400000000003E-2</v>
      </c>
      <c r="R1738" s="142">
        <f>Q1738*H1738</f>
        <v>3.2485170240000003</v>
      </c>
      <c r="S1738" s="142">
        <v>0</v>
      </c>
      <c r="T1738" s="143">
        <f>S1738*H1738</f>
        <v>0</v>
      </c>
      <c r="AR1738" s="144" t="s">
        <v>320</v>
      </c>
      <c r="AT1738" s="144" t="s">
        <v>189</v>
      </c>
      <c r="AU1738" s="144" t="s">
        <v>87</v>
      </c>
      <c r="AY1738" s="18" t="s">
        <v>187</v>
      </c>
      <c r="BE1738" s="145">
        <f>IF(N1738="základní",J1738,0)</f>
        <v>0</v>
      </c>
      <c r="BF1738" s="145">
        <f>IF(N1738="snížená",J1738,0)</f>
        <v>0</v>
      </c>
      <c r="BG1738" s="145">
        <f>IF(N1738="zákl. přenesená",J1738,0)</f>
        <v>0</v>
      </c>
      <c r="BH1738" s="145">
        <f>IF(N1738="sníž. přenesená",J1738,0)</f>
        <v>0</v>
      </c>
      <c r="BI1738" s="145">
        <f>IF(N1738="nulová",J1738,0)</f>
        <v>0</v>
      </c>
      <c r="BJ1738" s="18" t="s">
        <v>87</v>
      </c>
      <c r="BK1738" s="145">
        <f>ROUND(I1738*H1738,2)</f>
        <v>0</v>
      </c>
      <c r="BL1738" s="18" t="s">
        <v>320</v>
      </c>
      <c r="BM1738" s="144" t="s">
        <v>2576</v>
      </c>
    </row>
    <row r="1739" spans="2:65" s="1" customFormat="1">
      <c r="B1739" s="33"/>
      <c r="D1739" s="146" t="s">
        <v>199</v>
      </c>
      <c r="F1739" s="147" t="s">
        <v>2577</v>
      </c>
      <c r="I1739" s="148"/>
      <c r="L1739" s="33"/>
      <c r="M1739" s="149"/>
      <c r="T1739" s="52"/>
      <c r="AT1739" s="18" t="s">
        <v>199</v>
      </c>
      <c r="AU1739" s="18" t="s">
        <v>87</v>
      </c>
    </row>
    <row r="1740" spans="2:65" s="12" customFormat="1">
      <c r="B1740" s="150"/>
      <c r="D1740" s="151" t="s">
        <v>201</v>
      </c>
      <c r="E1740" s="152" t="s">
        <v>19</v>
      </c>
      <c r="F1740" s="153" t="s">
        <v>1247</v>
      </c>
      <c r="H1740" s="152" t="s">
        <v>19</v>
      </c>
      <c r="I1740" s="154"/>
      <c r="L1740" s="150"/>
      <c r="M1740" s="155"/>
      <c r="T1740" s="156"/>
      <c r="AT1740" s="152" t="s">
        <v>201</v>
      </c>
      <c r="AU1740" s="152" t="s">
        <v>87</v>
      </c>
      <c r="AV1740" s="12" t="s">
        <v>81</v>
      </c>
      <c r="AW1740" s="12" t="s">
        <v>33</v>
      </c>
      <c r="AX1740" s="12" t="s">
        <v>74</v>
      </c>
      <c r="AY1740" s="152" t="s">
        <v>187</v>
      </c>
    </row>
    <row r="1741" spans="2:65" s="13" customFormat="1">
      <c r="B1741" s="157"/>
      <c r="D1741" s="151" t="s">
        <v>201</v>
      </c>
      <c r="E1741" s="158" t="s">
        <v>19</v>
      </c>
      <c r="F1741" s="159" t="s">
        <v>2578</v>
      </c>
      <c r="H1741" s="160">
        <v>71.063999999999993</v>
      </c>
      <c r="I1741" s="161"/>
      <c r="L1741" s="157"/>
      <c r="M1741" s="162"/>
      <c r="T1741" s="163"/>
      <c r="AT1741" s="158" t="s">
        <v>201</v>
      </c>
      <c r="AU1741" s="158" t="s">
        <v>87</v>
      </c>
      <c r="AV1741" s="13" t="s">
        <v>87</v>
      </c>
      <c r="AW1741" s="13" t="s">
        <v>33</v>
      </c>
      <c r="AX1741" s="13" t="s">
        <v>74</v>
      </c>
      <c r="AY1741" s="158" t="s">
        <v>187</v>
      </c>
    </row>
    <row r="1742" spans="2:65" s="13" customFormat="1">
      <c r="B1742" s="157"/>
      <c r="D1742" s="151" t="s">
        <v>201</v>
      </c>
      <c r="E1742" s="158" t="s">
        <v>19</v>
      </c>
      <c r="F1742" s="159" t="s">
        <v>2565</v>
      </c>
      <c r="H1742" s="160">
        <v>-6.3040000000000003</v>
      </c>
      <c r="I1742" s="161"/>
      <c r="L1742" s="157"/>
      <c r="M1742" s="162"/>
      <c r="T1742" s="163"/>
      <c r="AT1742" s="158" t="s">
        <v>201</v>
      </c>
      <c r="AU1742" s="158" t="s">
        <v>87</v>
      </c>
      <c r="AV1742" s="13" t="s">
        <v>87</v>
      </c>
      <c r="AW1742" s="13" t="s">
        <v>33</v>
      </c>
      <c r="AX1742" s="13" t="s">
        <v>74</v>
      </c>
      <c r="AY1742" s="158" t="s">
        <v>187</v>
      </c>
    </row>
    <row r="1743" spans="2:65" s="15" customFormat="1">
      <c r="B1743" s="171"/>
      <c r="D1743" s="151" t="s">
        <v>201</v>
      </c>
      <c r="E1743" s="172" t="s">
        <v>988</v>
      </c>
      <c r="F1743" s="173" t="s">
        <v>207</v>
      </c>
      <c r="H1743" s="174">
        <v>64.760000000000005</v>
      </c>
      <c r="I1743" s="175"/>
      <c r="L1743" s="171"/>
      <c r="M1743" s="176"/>
      <c r="T1743" s="177"/>
      <c r="AT1743" s="172" t="s">
        <v>201</v>
      </c>
      <c r="AU1743" s="172" t="s">
        <v>87</v>
      </c>
      <c r="AV1743" s="15" t="s">
        <v>193</v>
      </c>
      <c r="AW1743" s="15" t="s">
        <v>33</v>
      </c>
      <c r="AX1743" s="15" t="s">
        <v>81</v>
      </c>
      <c r="AY1743" s="172" t="s">
        <v>187</v>
      </c>
    </row>
    <row r="1744" spans="2:65" s="1" customFormat="1" ht="62.7" customHeight="1">
      <c r="B1744" s="33"/>
      <c r="C1744" s="133" t="s">
        <v>2579</v>
      </c>
      <c r="D1744" s="133" t="s">
        <v>189</v>
      </c>
      <c r="E1744" s="134" t="s">
        <v>2580</v>
      </c>
      <c r="F1744" s="135" t="s">
        <v>2581</v>
      </c>
      <c r="G1744" s="136" t="s">
        <v>138</v>
      </c>
      <c r="H1744" s="137">
        <v>6.6470000000000002</v>
      </c>
      <c r="I1744" s="138"/>
      <c r="J1744" s="139">
        <f>ROUND(I1744*H1744,2)</f>
        <v>0</v>
      </c>
      <c r="K1744" s="135" t="s">
        <v>197</v>
      </c>
      <c r="L1744" s="33"/>
      <c r="M1744" s="140" t="s">
        <v>19</v>
      </c>
      <c r="N1744" s="141" t="s">
        <v>46</v>
      </c>
      <c r="P1744" s="142">
        <f>O1744*H1744</f>
        <v>0</v>
      </c>
      <c r="Q1744" s="142">
        <v>1.55707E-2</v>
      </c>
      <c r="R1744" s="142">
        <f>Q1744*H1744</f>
        <v>0.1034984429</v>
      </c>
      <c r="S1744" s="142">
        <v>0</v>
      </c>
      <c r="T1744" s="143">
        <f>S1744*H1744</f>
        <v>0</v>
      </c>
      <c r="AR1744" s="144" t="s">
        <v>320</v>
      </c>
      <c r="AT1744" s="144" t="s">
        <v>189</v>
      </c>
      <c r="AU1744" s="144" t="s">
        <v>87</v>
      </c>
      <c r="AY1744" s="18" t="s">
        <v>187</v>
      </c>
      <c r="BE1744" s="145">
        <f>IF(N1744="základní",J1744,0)</f>
        <v>0</v>
      </c>
      <c r="BF1744" s="145">
        <f>IF(N1744="snížená",J1744,0)</f>
        <v>0</v>
      </c>
      <c r="BG1744" s="145">
        <f>IF(N1744="zákl. přenesená",J1744,0)</f>
        <v>0</v>
      </c>
      <c r="BH1744" s="145">
        <f>IF(N1744="sníž. přenesená",J1744,0)</f>
        <v>0</v>
      </c>
      <c r="BI1744" s="145">
        <f>IF(N1744="nulová",J1744,0)</f>
        <v>0</v>
      </c>
      <c r="BJ1744" s="18" t="s">
        <v>87</v>
      </c>
      <c r="BK1744" s="145">
        <f>ROUND(I1744*H1744,2)</f>
        <v>0</v>
      </c>
      <c r="BL1744" s="18" t="s">
        <v>320</v>
      </c>
      <c r="BM1744" s="144" t="s">
        <v>2582</v>
      </c>
    </row>
    <row r="1745" spans="2:65" s="1" customFormat="1">
      <c r="B1745" s="33"/>
      <c r="D1745" s="146" t="s">
        <v>199</v>
      </c>
      <c r="F1745" s="147" t="s">
        <v>2583</v>
      </c>
      <c r="I1745" s="148"/>
      <c r="L1745" s="33"/>
      <c r="M1745" s="149"/>
      <c r="T1745" s="52"/>
      <c r="AT1745" s="18" t="s">
        <v>199</v>
      </c>
      <c r="AU1745" s="18" t="s">
        <v>87</v>
      </c>
    </row>
    <row r="1746" spans="2:65" s="12" customFormat="1">
      <c r="B1746" s="150"/>
      <c r="D1746" s="151" t="s">
        <v>201</v>
      </c>
      <c r="E1746" s="152" t="s">
        <v>19</v>
      </c>
      <c r="F1746" s="153" t="s">
        <v>1247</v>
      </c>
      <c r="H1746" s="152" t="s">
        <v>19</v>
      </c>
      <c r="I1746" s="154"/>
      <c r="L1746" s="150"/>
      <c r="M1746" s="155"/>
      <c r="T1746" s="156"/>
      <c r="AT1746" s="152" t="s">
        <v>201</v>
      </c>
      <c r="AU1746" s="152" t="s">
        <v>87</v>
      </c>
      <c r="AV1746" s="12" t="s">
        <v>81</v>
      </c>
      <c r="AW1746" s="12" t="s">
        <v>33</v>
      </c>
      <c r="AX1746" s="12" t="s">
        <v>74</v>
      </c>
      <c r="AY1746" s="152" t="s">
        <v>187</v>
      </c>
    </row>
    <row r="1747" spans="2:65" s="13" customFormat="1">
      <c r="B1747" s="157"/>
      <c r="D1747" s="151" t="s">
        <v>201</v>
      </c>
      <c r="E1747" s="158" t="s">
        <v>19</v>
      </c>
      <c r="F1747" s="159" t="s">
        <v>2584</v>
      </c>
      <c r="H1747" s="160">
        <v>1.7250000000000001</v>
      </c>
      <c r="I1747" s="161"/>
      <c r="L1747" s="157"/>
      <c r="M1747" s="162"/>
      <c r="T1747" s="163"/>
      <c r="AT1747" s="158" t="s">
        <v>201</v>
      </c>
      <c r="AU1747" s="158" t="s">
        <v>87</v>
      </c>
      <c r="AV1747" s="13" t="s">
        <v>87</v>
      </c>
      <c r="AW1747" s="13" t="s">
        <v>33</v>
      </c>
      <c r="AX1747" s="13" t="s">
        <v>74</v>
      </c>
      <c r="AY1747" s="158" t="s">
        <v>187</v>
      </c>
    </row>
    <row r="1748" spans="2:65" s="13" customFormat="1">
      <c r="B1748" s="157"/>
      <c r="D1748" s="151" t="s">
        <v>201</v>
      </c>
      <c r="E1748" s="158" t="s">
        <v>19</v>
      </c>
      <c r="F1748" s="159" t="s">
        <v>2585</v>
      </c>
      <c r="H1748" s="160">
        <v>4.9219999999999997</v>
      </c>
      <c r="I1748" s="161"/>
      <c r="L1748" s="157"/>
      <c r="M1748" s="162"/>
      <c r="T1748" s="163"/>
      <c r="AT1748" s="158" t="s">
        <v>201</v>
      </c>
      <c r="AU1748" s="158" t="s">
        <v>87</v>
      </c>
      <c r="AV1748" s="13" t="s">
        <v>87</v>
      </c>
      <c r="AW1748" s="13" t="s">
        <v>33</v>
      </c>
      <c r="AX1748" s="13" t="s">
        <v>74</v>
      </c>
      <c r="AY1748" s="158" t="s">
        <v>187</v>
      </c>
    </row>
    <row r="1749" spans="2:65" s="15" customFormat="1">
      <c r="B1749" s="171"/>
      <c r="D1749" s="151" t="s">
        <v>201</v>
      </c>
      <c r="E1749" s="172" t="s">
        <v>994</v>
      </c>
      <c r="F1749" s="173" t="s">
        <v>207</v>
      </c>
      <c r="H1749" s="174">
        <v>6.6470000000000002</v>
      </c>
      <c r="I1749" s="175"/>
      <c r="L1749" s="171"/>
      <c r="M1749" s="176"/>
      <c r="T1749" s="177"/>
      <c r="AT1749" s="172" t="s">
        <v>201</v>
      </c>
      <c r="AU1749" s="172" t="s">
        <v>87</v>
      </c>
      <c r="AV1749" s="15" t="s">
        <v>193</v>
      </c>
      <c r="AW1749" s="15" t="s">
        <v>33</v>
      </c>
      <c r="AX1749" s="15" t="s">
        <v>81</v>
      </c>
      <c r="AY1749" s="172" t="s">
        <v>187</v>
      </c>
    </row>
    <row r="1750" spans="2:65" s="1" customFormat="1" ht="62.7" customHeight="1">
      <c r="B1750" s="33"/>
      <c r="C1750" s="133" t="s">
        <v>2586</v>
      </c>
      <c r="D1750" s="133" t="s">
        <v>189</v>
      </c>
      <c r="E1750" s="134" t="s">
        <v>2587</v>
      </c>
      <c r="F1750" s="135" t="s">
        <v>2588</v>
      </c>
      <c r="G1750" s="136" t="s">
        <v>138</v>
      </c>
      <c r="H1750" s="137">
        <v>28.599</v>
      </c>
      <c r="I1750" s="138"/>
      <c r="J1750" s="139">
        <f>ROUND(I1750*H1750,2)</f>
        <v>0</v>
      </c>
      <c r="K1750" s="135" t="s">
        <v>197</v>
      </c>
      <c r="L1750" s="33"/>
      <c r="M1750" s="140" t="s">
        <v>19</v>
      </c>
      <c r="N1750" s="141" t="s">
        <v>46</v>
      </c>
      <c r="P1750" s="142">
        <f>O1750*H1750</f>
        <v>0</v>
      </c>
      <c r="Q1750" s="142">
        <v>1.6244700000000001E-2</v>
      </c>
      <c r="R1750" s="142">
        <f>Q1750*H1750</f>
        <v>0.46458217530000001</v>
      </c>
      <c r="S1750" s="142">
        <v>0</v>
      </c>
      <c r="T1750" s="143">
        <f>S1750*H1750</f>
        <v>0</v>
      </c>
      <c r="AR1750" s="144" t="s">
        <v>320</v>
      </c>
      <c r="AT1750" s="144" t="s">
        <v>189</v>
      </c>
      <c r="AU1750" s="144" t="s">
        <v>87</v>
      </c>
      <c r="AY1750" s="18" t="s">
        <v>187</v>
      </c>
      <c r="BE1750" s="145">
        <f>IF(N1750="základní",J1750,0)</f>
        <v>0</v>
      </c>
      <c r="BF1750" s="145">
        <f>IF(N1750="snížená",J1750,0)</f>
        <v>0</v>
      </c>
      <c r="BG1750" s="145">
        <f>IF(N1750="zákl. přenesená",J1750,0)</f>
        <v>0</v>
      </c>
      <c r="BH1750" s="145">
        <f>IF(N1750="sníž. přenesená",J1750,0)</f>
        <v>0</v>
      </c>
      <c r="BI1750" s="145">
        <f>IF(N1750="nulová",J1750,0)</f>
        <v>0</v>
      </c>
      <c r="BJ1750" s="18" t="s">
        <v>87</v>
      </c>
      <c r="BK1750" s="145">
        <f>ROUND(I1750*H1750,2)</f>
        <v>0</v>
      </c>
      <c r="BL1750" s="18" t="s">
        <v>320</v>
      </c>
      <c r="BM1750" s="144" t="s">
        <v>2589</v>
      </c>
    </row>
    <row r="1751" spans="2:65" s="1" customFormat="1">
      <c r="B1751" s="33"/>
      <c r="D1751" s="146" t="s">
        <v>199</v>
      </c>
      <c r="F1751" s="147" t="s">
        <v>2590</v>
      </c>
      <c r="I1751" s="148"/>
      <c r="L1751" s="33"/>
      <c r="M1751" s="149"/>
      <c r="T1751" s="52"/>
      <c r="AT1751" s="18" t="s">
        <v>199</v>
      </c>
      <c r="AU1751" s="18" t="s">
        <v>87</v>
      </c>
    </row>
    <row r="1752" spans="2:65" s="12" customFormat="1">
      <c r="B1752" s="150"/>
      <c r="D1752" s="151" t="s">
        <v>201</v>
      </c>
      <c r="E1752" s="152" t="s">
        <v>19</v>
      </c>
      <c r="F1752" s="153" t="s">
        <v>1247</v>
      </c>
      <c r="H1752" s="152" t="s">
        <v>19</v>
      </c>
      <c r="I1752" s="154"/>
      <c r="L1752" s="150"/>
      <c r="M1752" s="155"/>
      <c r="T1752" s="156"/>
      <c r="AT1752" s="152" t="s">
        <v>201</v>
      </c>
      <c r="AU1752" s="152" t="s">
        <v>87</v>
      </c>
      <c r="AV1752" s="12" t="s">
        <v>81</v>
      </c>
      <c r="AW1752" s="12" t="s">
        <v>33</v>
      </c>
      <c r="AX1752" s="12" t="s">
        <v>74</v>
      </c>
      <c r="AY1752" s="152" t="s">
        <v>187</v>
      </c>
    </row>
    <row r="1753" spans="2:65" s="13" customFormat="1">
      <c r="B1753" s="157"/>
      <c r="D1753" s="151" t="s">
        <v>201</v>
      </c>
      <c r="E1753" s="158" t="s">
        <v>19</v>
      </c>
      <c r="F1753" s="159" t="s">
        <v>2591</v>
      </c>
      <c r="H1753" s="160">
        <v>3.2090000000000001</v>
      </c>
      <c r="I1753" s="161"/>
      <c r="L1753" s="157"/>
      <c r="M1753" s="162"/>
      <c r="T1753" s="163"/>
      <c r="AT1753" s="158" t="s">
        <v>201</v>
      </c>
      <c r="AU1753" s="158" t="s">
        <v>87</v>
      </c>
      <c r="AV1753" s="13" t="s">
        <v>87</v>
      </c>
      <c r="AW1753" s="13" t="s">
        <v>33</v>
      </c>
      <c r="AX1753" s="13" t="s">
        <v>74</v>
      </c>
      <c r="AY1753" s="158" t="s">
        <v>187</v>
      </c>
    </row>
    <row r="1754" spans="2:65" s="13" customFormat="1">
      <c r="B1754" s="157"/>
      <c r="D1754" s="151" t="s">
        <v>201</v>
      </c>
      <c r="E1754" s="158" t="s">
        <v>19</v>
      </c>
      <c r="F1754" s="159" t="s">
        <v>2592</v>
      </c>
      <c r="H1754" s="160">
        <v>4.28</v>
      </c>
      <c r="I1754" s="161"/>
      <c r="L1754" s="157"/>
      <c r="M1754" s="162"/>
      <c r="T1754" s="163"/>
      <c r="AT1754" s="158" t="s">
        <v>201</v>
      </c>
      <c r="AU1754" s="158" t="s">
        <v>87</v>
      </c>
      <c r="AV1754" s="13" t="s">
        <v>87</v>
      </c>
      <c r="AW1754" s="13" t="s">
        <v>33</v>
      </c>
      <c r="AX1754" s="13" t="s">
        <v>74</v>
      </c>
      <c r="AY1754" s="158" t="s">
        <v>187</v>
      </c>
    </row>
    <row r="1755" spans="2:65" s="13" customFormat="1">
      <c r="B1755" s="157"/>
      <c r="D1755" s="151" t="s">
        <v>201</v>
      </c>
      <c r="E1755" s="158" t="s">
        <v>19</v>
      </c>
      <c r="F1755" s="159" t="s">
        <v>2593</v>
      </c>
      <c r="H1755" s="160">
        <v>1.68</v>
      </c>
      <c r="I1755" s="161"/>
      <c r="L1755" s="157"/>
      <c r="M1755" s="162"/>
      <c r="T1755" s="163"/>
      <c r="AT1755" s="158" t="s">
        <v>201</v>
      </c>
      <c r="AU1755" s="158" t="s">
        <v>87</v>
      </c>
      <c r="AV1755" s="13" t="s">
        <v>87</v>
      </c>
      <c r="AW1755" s="13" t="s">
        <v>33</v>
      </c>
      <c r="AX1755" s="13" t="s">
        <v>74</v>
      </c>
      <c r="AY1755" s="158" t="s">
        <v>187</v>
      </c>
    </row>
    <row r="1756" spans="2:65" s="13" customFormat="1">
      <c r="B1756" s="157"/>
      <c r="D1756" s="151" t="s">
        <v>201</v>
      </c>
      <c r="E1756" s="158" t="s">
        <v>19</v>
      </c>
      <c r="F1756" s="159" t="s">
        <v>2594</v>
      </c>
      <c r="H1756" s="160">
        <v>4.0999999999999996</v>
      </c>
      <c r="I1756" s="161"/>
      <c r="L1756" s="157"/>
      <c r="M1756" s="162"/>
      <c r="T1756" s="163"/>
      <c r="AT1756" s="158" t="s">
        <v>201</v>
      </c>
      <c r="AU1756" s="158" t="s">
        <v>87</v>
      </c>
      <c r="AV1756" s="13" t="s">
        <v>87</v>
      </c>
      <c r="AW1756" s="13" t="s">
        <v>33</v>
      </c>
      <c r="AX1756" s="13" t="s">
        <v>74</v>
      </c>
      <c r="AY1756" s="158" t="s">
        <v>187</v>
      </c>
    </row>
    <row r="1757" spans="2:65" s="13" customFormat="1">
      <c r="B1757" s="157"/>
      <c r="D1757" s="151" t="s">
        <v>201</v>
      </c>
      <c r="E1757" s="158" t="s">
        <v>19</v>
      </c>
      <c r="F1757" s="159" t="s">
        <v>2595</v>
      </c>
      <c r="H1757" s="160">
        <v>4.0999999999999996</v>
      </c>
      <c r="I1757" s="161"/>
      <c r="L1757" s="157"/>
      <c r="M1757" s="162"/>
      <c r="T1757" s="163"/>
      <c r="AT1757" s="158" t="s">
        <v>201</v>
      </c>
      <c r="AU1757" s="158" t="s">
        <v>87</v>
      </c>
      <c r="AV1757" s="13" t="s">
        <v>87</v>
      </c>
      <c r="AW1757" s="13" t="s">
        <v>33</v>
      </c>
      <c r="AX1757" s="13" t="s">
        <v>74</v>
      </c>
      <c r="AY1757" s="158" t="s">
        <v>187</v>
      </c>
    </row>
    <row r="1758" spans="2:65" s="13" customFormat="1">
      <c r="B1758" s="157"/>
      <c r="D1758" s="151" t="s">
        <v>201</v>
      </c>
      <c r="E1758" s="158" t="s">
        <v>19</v>
      </c>
      <c r="F1758" s="159" t="s">
        <v>2596</v>
      </c>
      <c r="H1758" s="160">
        <v>2.54</v>
      </c>
      <c r="I1758" s="161"/>
      <c r="L1758" s="157"/>
      <c r="M1758" s="162"/>
      <c r="T1758" s="163"/>
      <c r="AT1758" s="158" t="s">
        <v>201</v>
      </c>
      <c r="AU1758" s="158" t="s">
        <v>87</v>
      </c>
      <c r="AV1758" s="13" t="s">
        <v>87</v>
      </c>
      <c r="AW1758" s="13" t="s">
        <v>33</v>
      </c>
      <c r="AX1758" s="13" t="s">
        <v>74</v>
      </c>
      <c r="AY1758" s="158" t="s">
        <v>187</v>
      </c>
    </row>
    <row r="1759" spans="2:65" s="13" customFormat="1">
      <c r="B1759" s="157"/>
      <c r="D1759" s="151" t="s">
        <v>201</v>
      </c>
      <c r="E1759" s="158" t="s">
        <v>19</v>
      </c>
      <c r="F1759" s="159" t="s">
        <v>2597</v>
      </c>
      <c r="H1759" s="160">
        <v>4.3449999999999998</v>
      </c>
      <c r="I1759" s="161"/>
      <c r="L1759" s="157"/>
      <c r="M1759" s="162"/>
      <c r="T1759" s="163"/>
      <c r="AT1759" s="158" t="s">
        <v>201</v>
      </c>
      <c r="AU1759" s="158" t="s">
        <v>87</v>
      </c>
      <c r="AV1759" s="13" t="s">
        <v>87</v>
      </c>
      <c r="AW1759" s="13" t="s">
        <v>33</v>
      </c>
      <c r="AX1759" s="13" t="s">
        <v>74</v>
      </c>
      <c r="AY1759" s="158" t="s">
        <v>187</v>
      </c>
    </row>
    <row r="1760" spans="2:65" s="13" customFormat="1">
      <c r="B1760" s="157"/>
      <c r="D1760" s="151" t="s">
        <v>201</v>
      </c>
      <c r="E1760" s="158" t="s">
        <v>19</v>
      </c>
      <c r="F1760" s="159" t="s">
        <v>2598</v>
      </c>
      <c r="H1760" s="160">
        <v>4.3449999999999998</v>
      </c>
      <c r="I1760" s="161"/>
      <c r="L1760" s="157"/>
      <c r="M1760" s="162"/>
      <c r="T1760" s="163"/>
      <c r="AT1760" s="158" t="s">
        <v>201</v>
      </c>
      <c r="AU1760" s="158" t="s">
        <v>87</v>
      </c>
      <c r="AV1760" s="13" t="s">
        <v>87</v>
      </c>
      <c r="AW1760" s="13" t="s">
        <v>33</v>
      </c>
      <c r="AX1760" s="13" t="s">
        <v>74</v>
      </c>
      <c r="AY1760" s="158" t="s">
        <v>187</v>
      </c>
    </row>
    <row r="1761" spans="2:65" s="15" customFormat="1">
      <c r="B1761" s="171"/>
      <c r="D1761" s="151" t="s">
        <v>201</v>
      </c>
      <c r="E1761" s="172" t="s">
        <v>997</v>
      </c>
      <c r="F1761" s="173" t="s">
        <v>207</v>
      </c>
      <c r="H1761" s="174">
        <v>28.599</v>
      </c>
      <c r="I1761" s="175"/>
      <c r="L1761" s="171"/>
      <c r="M1761" s="176"/>
      <c r="T1761" s="177"/>
      <c r="AT1761" s="172" t="s">
        <v>201</v>
      </c>
      <c r="AU1761" s="172" t="s">
        <v>87</v>
      </c>
      <c r="AV1761" s="15" t="s">
        <v>193</v>
      </c>
      <c r="AW1761" s="15" t="s">
        <v>33</v>
      </c>
      <c r="AX1761" s="15" t="s">
        <v>81</v>
      </c>
      <c r="AY1761" s="172" t="s">
        <v>187</v>
      </c>
    </row>
    <row r="1762" spans="2:65" s="1" customFormat="1" ht="62.7" customHeight="1">
      <c r="B1762" s="33"/>
      <c r="C1762" s="133" t="s">
        <v>2599</v>
      </c>
      <c r="D1762" s="133" t="s">
        <v>189</v>
      </c>
      <c r="E1762" s="134" t="s">
        <v>2600</v>
      </c>
      <c r="F1762" s="135" t="s">
        <v>2601</v>
      </c>
      <c r="G1762" s="136" t="s">
        <v>138</v>
      </c>
      <c r="H1762" s="137">
        <v>23.728000000000002</v>
      </c>
      <c r="I1762" s="138"/>
      <c r="J1762" s="139">
        <f>ROUND(I1762*H1762,2)</f>
        <v>0</v>
      </c>
      <c r="K1762" s="135" t="s">
        <v>197</v>
      </c>
      <c r="L1762" s="33"/>
      <c r="M1762" s="140" t="s">
        <v>19</v>
      </c>
      <c r="N1762" s="141" t="s">
        <v>46</v>
      </c>
      <c r="P1762" s="142">
        <f>O1762*H1762</f>
        <v>0</v>
      </c>
      <c r="Q1762" s="142">
        <v>2.9641399999999998E-2</v>
      </c>
      <c r="R1762" s="142">
        <f>Q1762*H1762</f>
        <v>0.70333113920000001</v>
      </c>
      <c r="S1762" s="142">
        <v>0</v>
      </c>
      <c r="T1762" s="143">
        <f>S1762*H1762</f>
        <v>0</v>
      </c>
      <c r="AR1762" s="144" t="s">
        <v>320</v>
      </c>
      <c r="AT1762" s="144" t="s">
        <v>189</v>
      </c>
      <c r="AU1762" s="144" t="s">
        <v>87</v>
      </c>
      <c r="AY1762" s="18" t="s">
        <v>187</v>
      </c>
      <c r="BE1762" s="145">
        <f>IF(N1762="základní",J1762,0)</f>
        <v>0</v>
      </c>
      <c r="BF1762" s="145">
        <f>IF(N1762="snížená",J1762,0)</f>
        <v>0</v>
      </c>
      <c r="BG1762" s="145">
        <f>IF(N1762="zákl. přenesená",J1762,0)</f>
        <v>0</v>
      </c>
      <c r="BH1762" s="145">
        <f>IF(N1762="sníž. přenesená",J1762,0)</f>
        <v>0</v>
      </c>
      <c r="BI1762" s="145">
        <f>IF(N1762="nulová",J1762,0)</f>
        <v>0</v>
      </c>
      <c r="BJ1762" s="18" t="s">
        <v>87</v>
      </c>
      <c r="BK1762" s="145">
        <f>ROUND(I1762*H1762,2)</f>
        <v>0</v>
      </c>
      <c r="BL1762" s="18" t="s">
        <v>320</v>
      </c>
      <c r="BM1762" s="144" t="s">
        <v>2602</v>
      </c>
    </row>
    <row r="1763" spans="2:65" s="1" customFormat="1">
      <c r="B1763" s="33"/>
      <c r="D1763" s="146" t="s">
        <v>199</v>
      </c>
      <c r="F1763" s="147" t="s">
        <v>2603</v>
      </c>
      <c r="I1763" s="148"/>
      <c r="L1763" s="33"/>
      <c r="M1763" s="149"/>
      <c r="T1763" s="52"/>
      <c r="AT1763" s="18" t="s">
        <v>199</v>
      </c>
      <c r="AU1763" s="18" t="s">
        <v>87</v>
      </c>
    </row>
    <row r="1764" spans="2:65" s="12" customFormat="1">
      <c r="B1764" s="150"/>
      <c r="D1764" s="151" t="s">
        <v>201</v>
      </c>
      <c r="E1764" s="152" t="s">
        <v>19</v>
      </c>
      <c r="F1764" s="153" t="s">
        <v>251</v>
      </c>
      <c r="H1764" s="152" t="s">
        <v>19</v>
      </c>
      <c r="I1764" s="154"/>
      <c r="L1764" s="150"/>
      <c r="M1764" s="155"/>
      <c r="T1764" s="156"/>
      <c r="AT1764" s="152" t="s">
        <v>201</v>
      </c>
      <c r="AU1764" s="152" t="s">
        <v>87</v>
      </c>
      <c r="AV1764" s="12" t="s">
        <v>81</v>
      </c>
      <c r="AW1764" s="12" t="s">
        <v>33</v>
      </c>
      <c r="AX1764" s="12" t="s">
        <v>74</v>
      </c>
      <c r="AY1764" s="152" t="s">
        <v>187</v>
      </c>
    </row>
    <row r="1765" spans="2:65" s="13" customFormat="1">
      <c r="B1765" s="157"/>
      <c r="D1765" s="151" t="s">
        <v>201</v>
      </c>
      <c r="E1765" s="158" t="s">
        <v>19</v>
      </c>
      <c r="F1765" s="159" t="s">
        <v>2604</v>
      </c>
      <c r="H1765" s="160">
        <v>2.2799999999999998</v>
      </c>
      <c r="I1765" s="161"/>
      <c r="L1765" s="157"/>
      <c r="M1765" s="162"/>
      <c r="T1765" s="163"/>
      <c r="AT1765" s="158" t="s">
        <v>201</v>
      </c>
      <c r="AU1765" s="158" t="s">
        <v>87</v>
      </c>
      <c r="AV1765" s="13" t="s">
        <v>87</v>
      </c>
      <c r="AW1765" s="13" t="s">
        <v>33</v>
      </c>
      <c r="AX1765" s="13" t="s">
        <v>74</v>
      </c>
      <c r="AY1765" s="158" t="s">
        <v>187</v>
      </c>
    </row>
    <row r="1766" spans="2:65" s="13" customFormat="1">
      <c r="B1766" s="157"/>
      <c r="D1766" s="151" t="s">
        <v>201</v>
      </c>
      <c r="E1766" s="158" t="s">
        <v>19</v>
      </c>
      <c r="F1766" s="159" t="s">
        <v>2605</v>
      </c>
      <c r="H1766" s="160">
        <v>3.2280000000000002</v>
      </c>
      <c r="I1766" s="161"/>
      <c r="L1766" s="157"/>
      <c r="M1766" s="162"/>
      <c r="T1766" s="163"/>
      <c r="AT1766" s="158" t="s">
        <v>201</v>
      </c>
      <c r="AU1766" s="158" t="s">
        <v>87</v>
      </c>
      <c r="AV1766" s="13" t="s">
        <v>87</v>
      </c>
      <c r="AW1766" s="13" t="s">
        <v>33</v>
      </c>
      <c r="AX1766" s="13" t="s">
        <v>74</v>
      </c>
      <c r="AY1766" s="158" t="s">
        <v>187</v>
      </c>
    </row>
    <row r="1767" spans="2:65" s="13" customFormat="1">
      <c r="B1767" s="157"/>
      <c r="D1767" s="151" t="s">
        <v>201</v>
      </c>
      <c r="E1767" s="158" t="s">
        <v>19</v>
      </c>
      <c r="F1767" s="159" t="s">
        <v>2606</v>
      </c>
      <c r="H1767" s="160">
        <v>1.8</v>
      </c>
      <c r="I1767" s="161"/>
      <c r="L1767" s="157"/>
      <c r="M1767" s="162"/>
      <c r="T1767" s="163"/>
      <c r="AT1767" s="158" t="s">
        <v>201</v>
      </c>
      <c r="AU1767" s="158" t="s">
        <v>87</v>
      </c>
      <c r="AV1767" s="13" t="s">
        <v>87</v>
      </c>
      <c r="AW1767" s="13" t="s">
        <v>33</v>
      </c>
      <c r="AX1767" s="13" t="s">
        <v>74</v>
      </c>
      <c r="AY1767" s="158" t="s">
        <v>187</v>
      </c>
    </row>
    <row r="1768" spans="2:65" s="13" customFormat="1">
      <c r="B1768" s="157"/>
      <c r="D1768" s="151" t="s">
        <v>201</v>
      </c>
      <c r="E1768" s="158" t="s">
        <v>19</v>
      </c>
      <c r="F1768" s="159" t="s">
        <v>2607</v>
      </c>
      <c r="H1768" s="160">
        <v>0.88200000000000001</v>
      </c>
      <c r="I1768" s="161"/>
      <c r="L1768" s="157"/>
      <c r="M1768" s="162"/>
      <c r="T1768" s="163"/>
      <c r="AT1768" s="158" t="s">
        <v>201</v>
      </c>
      <c r="AU1768" s="158" t="s">
        <v>87</v>
      </c>
      <c r="AV1768" s="13" t="s">
        <v>87</v>
      </c>
      <c r="AW1768" s="13" t="s">
        <v>33</v>
      </c>
      <c r="AX1768" s="13" t="s">
        <v>74</v>
      </c>
      <c r="AY1768" s="158" t="s">
        <v>187</v>
      </c>
    </row>
    <row r="1769" spans="2:65" s="13" customFormat="1">
      <c r="B1769" s="157"/>
      <c r="D1769" s="151" t="s">
        <v>201</v>
      </c>
      <c r="E1769" s="158" t="s">
        <v>19</v>
      </c>
      <c r="F1769" s="159" t="s">
        <v>2608</v>
      </c>
      <c r="H1769" s="160">
        <v>1.2</v>
      </c>
      <c r="I1769" s="161"/>
      <c r="L1769" s="157"/>
      <c r="M1769" s="162"/>
      <c r="T1769" s="163"/>
      <c r="AT1769" s="158" t="s">
        <v>201</v>
      </c>
      <c r="AU1769" s="158" t="s">
        <v>87</v>
      </c>
      <c r="AV1769" s="13" t="s">
        <v>87</v>
      </c>
      <c r="AW1769" s="13" t="s">
        <v>33</v>
      </c>
      <c r="AX1769" s="13" t="s">
        <v>74</v>
      </c>
      <c r="AY1769" s="158" t="s">
        <v>187</v>
      </c>
    </row>
    <row r="1770" spans="2:65" s="14" customFormat="1">
      <c r="B1770" s="164"/>
      <c r="D1770" s="151" t="s">
        <v>201</v>
      </c>
      <c r="E1770" s="165" t="s">
        <v>19</v>
      </c>
      <c r="F1770" s="166" t="s">
        <v>204</v>
      </c>
      <c r="H1770" s="167">
        <v>9.39</v>
      </c>
      <c r="I1770" s="168"/>
      <c r="L1770" s="164"/>
      <c r="M1770" s="169"/>
      <c r="T1770" s="170"/>
      <c r="AT1770" s="165" t="s">
        <v>201</v>
      </c>
      <c r="AU1770" s="165" t="s">
        <v>87</v>
      </c>
      <c r="AV1770" s="14" t="s">
        <v>96</v>
      </c>
      <c r="AW1770" s="14" t="s">
        <v>33</v>
      </c>
      <c r="AX1770" s="14" t="s">
        <v>74</v>
      </c>
      <c r="AY1770" s="165" t="s">
        <v>187</v>
      </c>
    </row>
    <row r="1771" spans="2:65" s="12" customFormat="1">
      <c r="B1771" s="150"/>
      <c r="D1771" s="151" t="s">
        <v>201</v>
      </c>
      <c r="E1771" s="152" t="s">
        <v>19</v>
      </c>
      <c r="F1771" s="153" t="s">
        <v>1247</v>
      </c>
      <c r="H1771" s="152" t="s">
        <v>19</v>
      </c>
      <c r="I1771" s="154"/>
      <c r="L1771" s="150"/>
      <c r="M1771" s="155"/>
      <c r="T1771" s="156"/>
      <c r="AT1771" s="152" t="s">
        <v>201</v>
      </c>
      <c r="AU1771" s="152" t="s">
        <v>87</v>
      </c>
      <c r="AV1771" s="12" t="s">
        <v>81</v>
      </c>
      <c r="AW1771" s="12" t="s">
        <v>33</v>
      </c>
      <c r="AX1771" s="12" t="s">
        <v>74</v>
      </c>
      <c r="AY1771" s="152" t="s">
        <v>187</v>
      </c>
    </row>
    <row r="1772" spans="2:65" s="13" customFormat="1">
      <c r="B1772" s="157"/>
      <c r="D1772" s="151" t="s">
        <v>201</v>
      </c>
      <c r="E1772" s="158" t="s">
        <v>19</v>
      </c>
      <c r="F1772" s="159" t="s">
        <v>2609</v>
      </c>
      <c r="H1772" s="160">
        <v>3.9</v>
      </c>
      <c r="I1772" s="161"/>
      <c r="L1772" s="157"/>
      <c r="M1772" s="162"/>
      <c r="T1772" s="163"/>
      <c r="AT1772" s="158" t="s">
        <v>201</v>
      </c>
      <c r="AU1772" s="158" t="s">
        <v>87</v>
      </c>
      <c r="AV1772" s="13" t="s">
        <v>87</v>
      </c>
      <c r="AW1772" s="13" t="s">
        <v>33</v>
      </c>
      <c r="AX1772" s="13" t="s">
        <v>74</v>
      </c>
      <c r="AY1772" s="158" t="s">
        <v>187</v>
      </c>
    </row>
    <row r="1773" spans="2:65" s="13" customFormat="1">
      <c r="B1773" s="157"/>
      <c r="D1773" s="151" t="s">
        <v>201</v>
      </c>
      <c r="E1773" s="158" t="s">
        <v>19</v>
      </c>
      <c r="F1773" s="159" t="s">
        <v>2610</v>
      </c>
      <c r="H1773" s="160">
        <v>6.3479999999999999</v>
      </c>
      <c r="I1773" s="161"/>
      <c r="L1773" s="157"/>
      <c r="M1773" s="162"/>
      <c r="T1773" s="163"/>
      <c r="AT1773" s="158" t="s">
        <v>201</v>
      </c>
      <c r="AU1773" s="158" t="s">
        <v>87</v>
      </c>
      <c r="AV1773" s="13" t="s">
        <v>87</v>
      </c>
      <c r="AW1773" s="13" t="s">
        <v>33</v>
      </c>
      <c r="AX1773" s="13" t="s">
        <v>74</v>
      </c>
      <c r="AY1773" s="158" t="s">
        <v>187</v>
      </c>
    </row>
    <row r="1774" spans="2:65" s="13" customFormat="1">
      <c r="B1774" s="157"/>
      <c r="D1774" s="151" t="s">
        <v>201</v>
      </c>
      <c r="E1774" s="158" t="s">
        <v>19</v>
      </c>
      <c r="F1774" s="159" t="s">
        <v>2611</v>
      </c>
      <c r="H1774" s="160">
        <v>4.09</v>
      </c>
      <c r="I1774" s="161"/>
      <c r="L1774" s="157"/>
      <c r="M1774" s="162"/>
      <c r="T1774" s="163"/>
      <c r="AT1774" s="158" t="s">
        <v>201</v>
      </c>
      <c r="AU1774" s="158" t="s">
        <v>87</v>
      </c>
      <c r="AV1774" s="13" t="s">
        <v>87</v>
      </c>
      <c r="AW1774" s="13" t="s">
        <v>33</v>
      </c>
      <c r="AX1774" s="13" t="s">
        <v>74</v>
      </c>
      <c r="AY1774" s="158" t="s">
        <v>187</v>
      </c>
    </row>
    <row r="1775" spans="2:65" s="14" customFormat="1">
      <c r="B1775" s="164"/>
      <c r="D1775" s="151" t="s">
        <v>201</v>
      </c>
      <c r="E1775" s="165" t="s">
        <v>19</v>
      </c>
      <c r="F1775" s="166" t="s">
        <v>204</v>
      </c>
      <c r="H1775" s="167">
        <v>14.337999999999999</v>
      </c>
      <c r="I1775" s="168"/>
      <c r="L1775" s="164"/>
      <c r="M1775" s="169"/>
      <c r="T1775" s="170"/>
      <c r="AT1775" s="165" t="s">
        <v>201</v>
      </c>
      <c r="AU1775" s="165" t="s">
        <v>87</v>
      </c>
      <c r="AV1775" s="14" t="s">
        <v>96</v>
      </c>
      <c r="AW1775" s="14" t="s">
        <v>33</v>
      </c>
      <c r="AX1775" s="14" t="s">
        <v>74</v>
      </c>
      <c r="AY1775" s="165" t="s">
        <v>187</v>
      </c>
    </row>
    <row r="1776" spans="2:65" s="15" customFormat="1">
      <c r="B1776" s="171"/>
      <c r="D1776" s="151" t="s">
        <v>201</v>
      </c>
      <c r="E1776" s="172" t="s">
        <v>870</v>
      </c>
      <c r="F1776" s="173" t="s">
        <v>207</v>
      </c>
      <c r="H1776" s="174">
        <v>23.728000000000002</v>
      </c>
      <c r="I1776" s="175"/>
      <c r="L1776" s="171"/>
      <c r="M1776" s="176"/>
      <c r="T1776" s="177"/>
      <c r="AT1776" s="172" t="s">
        <v>201</v>
      </c>
      <c r="AU1776" s="172" t="s">
        <v>87</v>
      </c>
      <c r="AV1776" s="15" t="s">
        <v>193</v>
      </c>
      <c r="AW1776" s="15" t="s">
        <v>33</v>
      </c>
      <c r="AX1776" s="15" t="s">
        <v>81</v>
      </c>
      <c r="AY1776" s="172" t="s">
        <v>187</v>
      </c>
    </row>
    <row r="1777" spans="2:65" s="1" customFormat="1" ht="49.2" customHeight="1">
      <c r="B1777" s="33"/>
      <c r="C1777" s="133" t="s">
        <v>2612</v>
      </c>
      <c r="D1777" s="133" t="s">
        <v>189</v>
      </c>
      <c r="E1777" s="134" t="s">
        <v>2613</v>
      </c>
      <c r="F1777" s="135" t="s">
        <v>2614</v>
      </c>
      <c r="G1777" s="136" t="s">
        <v>138</v>
      </c>
      <c r="H1777" s="137">
        <v>22.5</v>
      </c>
      <c r="I1777" s="138"/>
      <c r="J1777" s="139">
        <f>ROUND(I1777*H1777,2)</f>
        <v>0</v>
      </c>
      <c r="K1777" s="135" t="s">
        <v>197</v>
      </c>
      <c r="L1777" s="33"/>
      <c r="M1777" s="140" t="s">
        <v>19</v>
      </c>
      <c r="N1777" s="141" t="s">
        <v>46</v>
      </c>
      <c r="P1777" s="142">
        <f>O1777*H1777</f>
        <v>0</v>
      </c>
      <c r="Q1777" s="142">
        <v>1.2204690900000001E-2</v>
      </c>
      <c r="R1777" s="142">
        <f>Q1777*H1777</f>
        <v>0.27460554525000003</v>
      </c>
      <c r="S1777" s="142">
        <v>0</v>
      </c>
      <c r="T1777" s="143">
        <f>S1777*H1777</f>
        <v>0</v>
      </c>
      <c r="AR1777" s="144" t="s">
        <v>320</v>
      </c>
      <c r="AT1777" s="144" t="s">
        <v>189</v>
      </c>
      <c r="AU1777" s="144" t="s">
        <v>87</v>
      </c>
      <c r="AY1777" s="18" t="s">
        <v>187</v>
      </c>
      <c r="BE1777" s="145">
        <f>IF(N1777="základní",J1777,0)</f>
        <v>0</v>
      </c>
      <c r="BF1777" s="145">
        <f>IF(N1777="snížená",J1777,0)</f>
        <v>0</v>
      </c>
      <c r="BG1777" s="145">
        <f>IF(N1777="zákl. přenesená",J1777,0)</f>
        <v>0</v>
      </c>
      <c r="BH1777" s="145">
        <f>IF(N1777="sníž. přenesená",J1777,0)</f>
        <v>0</v>
      </c>
      <c r="BI1777" s="145">
        <f>IF(N1777="nulová",J1777,0)</f>
        <v>0</v>
      </c>
      <c r="BJ1777" s="18" t="s">
        <v>87</v>
      </c>
      <c r="BK1777" s="145">
        <f>ROUND(I1777*H1777,2)</f>
        <v>0</v>
      </c>
      <c r="BL1777" s="18" t="s">
        <v>320</v>
      </c>
      <c r="BM1777" s="144" t="s">
        <v>2615</v>
      </c>
    </row>
    <row r="1778" spans="2:65" s="1" customFormat="1">
      <c r="B1778" s="33"/>
      <c r="D1778" s="146" t="s">
        <v>199</v>
      </c>
      <c r="F1778" s="147" t="s">
        <v>2616</v>
      </c>
      <c r="I1778" s="148"/>
      <c r="L1778" s="33"/>
      <c r="M1778" s="149"/>
      <c r="T1778" s="52"/>
      <c r="AT1778" s="18" t="s">
        <v>199</v>
      </c>
      <c r="AU1778" s="18" t="s">
        <v>87</v>
      </c>
    </row>
    <row r="1779" spans="2:65" s="12" customFormat="1">
      <c r="B1779" s="150"/>
      <c r="D1779" s="151" t="s">
        <v>201</v>
      </c>
      <c r="E1779" s="152" t="s">
        <v>19</v>
      </c>
      <c r="F1779" s="153" t="s">
        <v>251</v>
      </c>
      <c r="H1779" s="152" t="s">
        <v>19</v>
      </c>
      <c r="I1779" s="154"/>
      <c r="L1779" s="150"/>
      <c r="M1779" s="155"/>
      <c r="T1779" s="156"/>
      <c r="AT1779" s="152" t="s">
        <v>201</v>
      </c>
      <c r="AU1779" s="152" t="s">
        <v>87</v>
      </c>
      <c r="AV1779" s="12" t="s">
        <v>81</v>
      </c>
      <c r="AW1779" s="12" t="s">
        <v>33</v>
      </c>
      <c r="AX1779" s="12" t="s">
        <v>74</v>
      </c>
      <c r="AY1779" s="152" t="s">
        <v>187</v>
      </c>
    </row>
    <row r="1780" spans="2:65" s="13" customFormat="1">
      <c r="B1780" s="157"/>
      <c r="D1780" s="151" t="s">
        <v>201</v>
      </c>
      <c r="E1780" s="158" t="s">
        <v>19</v>
      </c>
      <c r="F1780" s="159" t="s">
        <v>2617</v>
      </c>
      <c r="H1780" s="160">
        <v>22.5</v>
      </c>
      <c r="I1780" s="161"/>
      <c r="L1780" s="157"/>
      <c r="M1780" s="162"/>
      <c r="T1780" s="163"/>
      <c r="AT1780" s="158" t="s">
        <v>201</v>
      </c>
      <c r="AU1780" s="158" t="s">
        <v>87</v>
      </c>
      <c r="AV1780" s="13" t="s">
        <v>87</v>
      </c>
      <c r="AW1780" s="13" t="s">
        <v>33</v>
      </c>
      <c r="AX1780" s="13" t="s">
        <v>74</v>
      </c>
      <c r="AY1780" s="158" t="s">
        <v>187</v>
      </c>
    </row>
    <row r="1781" spans="2:65" s="15" customFormat="1">
      <c r="B1781" s="171"/>
      <c r="D1781" s="151" t="s">
        <v>201</v>
      </c>
      <c r="E1781" s="172" t="s">
        <v>882</v>
      </c>
      <c r="F1781" s="173" t="s">
        <v>207</v>
      </c>
      <c r="H1781" s="174">
        <v>22.5</v>
      </c>
      <c r="I1781" s="175"/>
      <c r="L1781" s="171"/>
      <c r="M1781" s="176"/>
      <c r="T1781" s="177"/>
      <c r="AT1781" s="172" t="s">
        <v>201</v>
      </c>
      <c r="AU1781" s="172" t="s">
        <v>87</v>
      </c>
      <c r="AV1781" s="15" t="s">
        <v>193</v>
      </c>
      <c r="AW1781" s="15" t="s">
        <v>33</v>
      </c>
      <c r="AX1781" s="15" t="s">
        <v>81</v>
      </c>
      <c r="AY1781" s="172" t="s">
        <v>187</v>
      </c>
    </row>
    <row r="1782" spans="2:65" s="1" customFormat="1" ht="55.5" customHeight="1">
      <c r="B1782" s="33"/>
      <c r="C1782" s="133" t="s">
        <v>2618</v>
      </c>
      <c r="D1782" s="133" t="s">
        <v>189</v>
      </c>
      <c r="E1782" s="134" t="s">
        <v>2619</v>
      </c>
      <c r="F1782" s="135" t="s">
        <v>2620</v>
      </c>
      <c r="G1782" s="136" t="s">
        <v>138</v>
      </c>
      <c r="H1782" s="137">
        <v>104.434</v>
      </c>
      <c r="I1782" s="138"/>
      <c r="J1782" s="139">
        <f>ROUND(I1782*H1782,2)</f>
        <v>0</v>
      </c>
      <c r="K1782" s="135" t="s">
        <v>197</v>
      </c>
      <c r="L1782" s="33"/>
      <c r="M1782" s="140" t="s">
        <v>19</v>
      </c>
      <c r="N1782" s="141" t="s">
        <v>46</v>
      </c>
      <c r="P1782" s="142">
        <f>O1782*H1782</f>
        <v>0</v>
      </c>
      <c r="Q1782" s="142">
        <v>1.3855019999999999E-2</v>
      </c>
      <c r="R1782" s="142">
        <f>Q1782*H1782</f>
        <v>1.4469351586799999</v>
      </c>
      <c r="S1782" s="142">
        <v>0</v>
      </c>
      <c r="T1782" s="143">
        <f>S1782*H1782</f>
        <v>0</v>
      </c>
      <c r="AR1782" s="144" t="s">
        <v>320</v>
      </c>
      <c r="AT1782" s="144" t="s">
        <v>189</v>
      </c>
      <c r="AU1782" s="144" t="s">
        <v>87</v>
      </c>
      <c r="AY1782" s="18" t="s">
        <v>187</v>
      </c>
      <c r="BE1782" s="145">
        <f>IF(N1782="základní",J1782,0)</f>
        <v>0</v>
      </c>
      <c r="BF1782" s="145">
        <f>IF(N1782="snížená",J1782,0)</f>
        <v>0</v>
      </c>
      <c r="BG1782" s="145">
        <f>IF(N1782="zákl. přenesená",J1782,0)</f>
        <v>0</v>
      </c>
      <c r="BH1782" s="145">
        <f>IF(N1782="sníž. přenesená",J1782,0)</f>
        <v>0</v>
      </c>
      <c r="BI1782" s="145">
        <f>IF(N1782="nulová",J1782,0)</f>
        <v>0</v>
      </c>
      <c r="BJ1782" s="18" t="s">
        <v>87</v>
      </c>
      <c r="BK1782" s="145">
        <f>ROUND(I1782*H1782,2)</f>
        <v>0</v>
      </c>
      <c r="BL1782" s="18" t="s">
        <v>320</v>
      </c>
      <c r="BM1782" s="144" t="s">
        <v>2621</v>
      </c>
    </row>
    <row r="1783" spans="2:65" s="1" customFormat="1">
      <c r="B1783" s="33"/>
      <c r="D1783" s="146" t="s">
        <v>199</v>
      </c>
      <c r="F1783" s="147" t="s">
        <v>2622</v>
      </c>
      <c r="I1783" s="148"/>
      <c r="L1783" s="33"/>
      <c r="M1783" s="149"/>
      <c r="T1783" s="52"/>
      <c r="AT1783" s="18" t="s">
        <v>199</v>
      </c>
      <c r="AU1783" s="18" t="s">
        <v>87</v>
      </c>
    </row>
    <row r="1784" spans="2:65" s="12" customFormat="1">
      <c r="B1784" s="150"/>
      <c r="D1784" s="151" t="s">
        <v>201</v>
      </c>
      <c r="E1784" s="152" t="s">
        <v>19</v>
      </c>
      <c r="F1784" s="153" t="s">
        <v>1247</v>
      </c>
      <c r="H1784" s="152" t="s">
        <v>19</v>
      </c>
      <c r="I1784" s="154"/>
      <c r="L1784" s="150"/>
      <c r="M1784" s="155"/>
      <c r="T1784" s="156"/>
      <c r="AT1784" s="152" t="s">
        <v>201</v>
      </c>
      <c r="AU1784" s="152" t="s">
        <v>87</v>
      </c>
      <c r="AV1784" s="12" t="s">
        <v>81</v>
      </c>
      <c r="AW1784" s="12" t="s">
        <v>33</v>
      </c>
      <c r="AX1784" s="12" t="s">
        <v>74</v>
      </c>
      <c r="AY1784" s="152" t="s">
        <v>187</v>
      </c>
    </row>
    <row r="1785" spans="2:65" s="13" customFormat="1">
      <c r="B1785" s="157"/>
      <c r="D1785" s="151" t="s">
        <v>201</v>
      </c>
      <c r="E1785" s="158" t="s">
        <v>19</v>
      </c>
      <c r="F1785" s="159" t="s">
        <v>2079</v>
      </c>
      <c r="H1785" s="160">
        <v>26.5</v>
      </c>
      <c r="I1785" s="161"/>
      <c r="L1785" s="157"/>
      <c r="M1785" s="162"/>
      <c r="T1785" s="163"/>
      <c r="AT1785" s="158" t="s">
        <v>201</v>
      </c>
      <c r="AU1785" s="158" t="s">
        <v>87</v>
      </c>
      <c r="AV1785" s="13" t="s">
        <v>87</v>
      </c>
      <c r="AW1785" s="13" t="s">
        <v>33</v>
      </c>
      <c r="AX1785" s="13" t="s">
        <v>74</v>
      </c>
      <c r="AY1785" s="158" t="s">
        <v>187</v>
      </c>
    </row>
    <row r="1786" spans="2:65" s="14" customFormat="1">
      <c r="B1786" s="164"/>
      <c r="D1786" s="151" t="s">
        <v>201</v>
      </c>
      <c r="E1786" s="165" t="s">
        <v>19</v>
      </c>
      <c r="F1786" s="166" t="s">
        <v>204</v>
      </c>
      <c r="H1786" s="167">
        <v>26.5</v>
      </c>
      <c r="I1786" s="168"/>
      <c r="L1786" s="164"/>
      <c r="M1786" s="169"/>
      <c r="T1786" s="170"/>
      <c r="AT1786" s="165" t="s">
        <v>201</v>
      </c>
      <c r="AU1786" s="165" t="s">
        <v>87</v>
      </c>
      <c r="AV1786" s="14" t="s">
        <v>96</v>
      </c>
      <c r="AW1786" s="14" t="s">
        <v>33</v>
      </c>
      <c r="AX1786" s="14" t="s">
        <v>74</v>
      </c>
      <c r="AY1786" s="165" t="s">
        <v>187</v>
      </c>
    </row>
    <row r="1787" spans="2:65" s="12" customFormat="1">
      <c r="B1787" s="150"/>
      <c r="D1787" s="151" t="s">
        <v>201</v>
      </c>
      <c r="E1787" s="152" t="s">
        <v>19</v>
      </c>
      <c r="F1787" s="153" t="s">
        <v>1247</v>
      </c>
      <c r="H1787" s="152" t="s">
        <v>19</v>
      </c>
      <c r="I1787" s="154"/>
      <c r="L1787" s="150"/>
      <c r="M1787" s="155"/>
      <c r="T1787" s="156"/>
      <c r="AT1787" s="152" t="s">
        <v>201</v>
      </c>
      <c r="AU1787" s="152" t="s">
        <v>87</v>
      </c>
      <c r="AV1787" s="12" t="s">
        <v>81</v>
      </c>
      <c r="AW1787" s="12" t="s">
        <v>33</v>
      </c>
      <c r="AX1787" s="12" t="s">
        <v>74</v>
      </c>
      <c r="AY1787" s="152" t="s">
        <v>187</v>
      </c>
    </row>
    <row r="1788" spans="2:65" s="12" customFormat="1">
      <c r="B1788" s="150"/>
      <c r="D1788" s="151" t="s">
        <v>201</v>
      </c>
      <c r="E1788" s="152" t="s">
        <v>19</v>
      </c>
      <c r="F1788" s="153" t="s">
        <v>1658</v>
      </c>
      <c r="H1788" s="152" t="s">
        <v>19</v>
      </c>
      <c r="I1788" s="154"/>
      <c r="L1788" s="150"/>
      <c r="M1788" s="155"/>
      <c r="T1788" s="156"/>
      <c r="AT1788" s="152" t="s">
        <v>201</v>
      </c>
      <c r="AU1788" s="152" t="s">
        <v>87</v>
      </c>
      <c r="AV1788" s="12" t="s">
        <v>81</v>
      </c>
      <c r="AW1788" s="12" t="s">
        <v>33</v>
      </c>
      <c r="AX1788" s="12" t="s">
        <v>74</v>
      </c>
      <c r="AY1788" s="152" t="s">
        <v>187</v>
      </c>
    </row>
    <row r="1789" spans="2:65" s="13" customFormat="1">
      <c r="B1789" s="157"/>
      <c r="D1789" s="151" t="s">
        <v>201</v>
      </c>
      <c r="E1789" s="158" t="s">
        <v>19</v>
      </c>
      <c r="F1789" s="159" t="s">
        <v>1839</v>
      </c>
      <c r="H1789" s="160">
        <v>8.5</v>
      </c>
      <c r="I1789" s="161"/>
      <c r="L1789" s="157"/>
      <c r="M1789" s="162"/>
      <c r="T1789" s="163"/>
      <c r="AT1789" s="158" t="s">
        <v>201</v>
      </c>
      <c r="AU1789" s="158" t="s">
        <v>87</v>
      </c>
      <c r="AV1789" s="13" t="s">
        <v>87</v>
      </c>
      <c r="AW1789" s="13" t="s">
        <v>33</v>
      </c>
      <c r="AX1789" s="13" t="s">
        <v>74</v>
      </c>
      <c r="AY1789" s="158" t="s">
        <v>187</v>
      </c>
    </row>
    <row r="1790" spans="2:65" s="13" customFormat="1">
      <c r="B1790" s="157"/>
      <c r="D1790" s="151" t="s">
        <v>201</v>
      </c>
      <c r="E1790" s="158" t="s">
        <v>19</v>
      </c>
      <c r="F1790" s="159" t="s">
        <v>1840</v>
      </c>
      <c r="H1790" s="160">
        <v>7.2</v>
      </c>
      <c r="I1790" s="161"/>
      <c r="L1790" s="157"/>
      <c r="M1790" s="162"/>
      <c r="T1790" s="163"/>
      <c r="AT1790" s="158" t="s">
        <v>201</v>
      </c>
      <c r="AU1790" s="158" t="s">
        <v>87</v>
      </c>
      <c r="AV1790" s="13" t="s">
        <v>87</v>
      </c>
      <c r="AW1790" s="13" t="s">
        <v>33</v>
      </c>
      <c r="AX1790" s="13" t="s">
        <v>74</v>
      </c>
      <c r="AY1790" s="158" t="s">
        <v>187</v>
      </c>
    </row>
    <row r="1791" spans="2:65" s="13" customFormat="1">
      <c r="B1791" s="157"/>
      <c r="D1791" s="151" t="s">
        <v>201</v>
      </c>
      <c r="E1791" s="158" t="s">
        <v>19</v>
      </c>
      <c r="F1791" s="159" t="s">
        <v>2623</v>
      </c>
      <c r="H1791" s="160">
        <v>7.19</v>
      </c>
      <c r="I1791" s="161"/>
      <c r="L1791" s="157"/>
      <c r="M1791" s="162"/>
      <c r="T1791" s="163"/>
      <c r="AT1791" s="158" t="s">
        <v>201</v>
      </c>
      <c r="AU1791" s="158" t="s">
        <v>87</v>
      </c>
      <c r="AV1791" s="13" t="s">
        <v>87</v>
      </c>
      <c r="AW1791" s="13" t="s">
        <v>33</v>
      </c>
      <c r="AX1791" s="13" t="s">
        <v>74</v>
      </c>
      <c r="AY1791" s="158" t="s">
        <v>187</v>
      </c>
    </row>
    <row r="1792" spans="2:65" s="13" customFormat="1">
      <c r="B1792" s="157"/>
      <c r="D1792" s="151" t="s">
        <v>201</v>
      </c>
      <c r="E1792" s="158" t="s">
        <v>19</v>
      </c>
      <c r="F1792" s="159" t="s">
        <v>2624</v>
      </c>
      <c r="H1792" s="160">
        <v>10.101000000000001</v>
      </c>
      <c r="I1792" s="161"/>
      <c r="L1792" s="157"/>
      <c r="M1792" s="162"/>
      <c r="T1792" s="163"/>
      <c r="AT1792" s="158" t="s">
        <v>201</v>
      </c>
      <c r="AU1792" s="158" t="s">
        <v>87</v>
      </c>
      <c r="AV1792" s="13" t="s">
        <v>87</v>
      </c>
      <c r="AW1792" s="13" t="s">
        <v>33</v>
      </c>
      <c r="AX1792" s="13" t="s">
        <v>74</v>
      </c>
      <c r="AY1792" s="158" t="s">
        <v>187</v>
      </c>
    </row>
    <row r="1793" spans="2:65" s="13" customFormat="1">
      <c r="B1793" s="157"/>
      <c r="D1793" s="151" t="s">
        <v>201</v>
      </c>
      <c r="E1793" s="158" t="s">
        <v>19</v>
      </c>
      <c r="F1793" s="159" t="s">
        <v>2625</v>
      </c>
      <c r="H1793" s="160">
        <v>3.08</v>
      </c>
      <c r="I1793" s="161"/>
      <c r="L1793" s="157"/>
      <c r="M1793" s="162"/>
      <c r="T1793" s="163"/>
      <c r="AT1793" s="158" t="s">
        <v>201</v>
      </c>
      <c r="AU1793" s="158" t="s">
        <v>87</v>
      </c>
      <c r="AV1793" s="13" t="s">
        <v>87</v>
      </c>
      <c r="AW1793" s="13" t="s">
        <v>33</v>
      </c>
      <c r="AX1793" s="13" t="s">
        <v>74</v>
      </c>
      <c r="AY1793" s="158" t="s">
        <v>187</v>
      </c>
    </row>
    <row r="1794" spans="2:65" s="13" customFormat="1">
      <c r="B1794" s="157"/>
      <c r="D1794" s="151" t="s">
        <v>201</v>
      </c>
      <c r="E1794" s="158" t="s">
        <v>19</v>
      </c>
      <c r="F1794" s="159" t="s">
        <v>2626</v>
      </c>
      <c r="H1794" s="160">
        <v>8.1999999999999993</v>
      </c>
      <c r="I1794" s="161"/>
      <c r="L1794" s="157"/>
      <c r="M1794" s="162"/>
      <c r="T1794" s="163"/>
      <c r="AT1794" s="158" t="s">
        <v>201</v>
      </c>
      <c r="AU1794" s="158" t="s">
        <v>87</v>
      </c>
      <c r="AV1794" s="13" t="s">
        <v>87</v>
      </c>
      <c r="AW1794" s="13" t="s">
        <v>33</v>
      </c>
      <c r="AX1794" s="13" t="s">
        <v>74</v>
      </c>
      <c r="AY1794" s="158" t="s">
        <v>187</v>
      </c>
    </row>
    <row r="1795" spans="2:65" s="13" customFormat="1">
      <c r="B1795" s="157"/>
      <c r="D1795" s="151" t="s">
        <v>201</v>
      </c>
      <c r="E1795" s="158" t="s">
        <v>19</v>
      </c>
      <c r="F1795" s="159" t="s">
        <v>2627</v>
      </c>
      <c r="H1795" s="160">
        <v>8.61</v>
      </c>
      <c r="I1795" s="161"/>
      <c r="L1795" s="157"/>
      <c r="M1795" s="162"/>
      <c r="T1795" s="163"/>
      <c r="AT1795" s="158" t="s">
        <v>201</v>
      </c>
      <c r="AU1795" s="158" t="s">
        <v>87</v>
      </c>
      <c r="AV1795" s="13" t="s">
        <v>87</v>
      </c>
      <c r="AW1795" s="13" t="s">
        <v>33</v>
      </c>
      <c r="AX1795" s="13" t="s">
        <v>74</v>
      </c>
      <c r="AY1795" s="158" t="s">
        <v>187</v>
      </c>
    </row>
    <row r="1796" spans="2:65" s="13" customFormat="1">
      <c r="B1796" s="157"/>
      <c r="D1796" s="151" t="s">
        <v>201</v>
      </c>
      <c r="E1796" s="158" t="s">
        <v>19</v>
      </c>
      <c r="F1796" s="159" t="s">
        <v>2628</v>
      </c>
      <c r="H1796" s="160">
        <v>7.2389999999999999</v>
      </c>
      <c r="I1796" s="161"/>
      <c r="L1796" s="157"/>
      <c r="M1796" s="162"/>
      <c r="T1796" s="163"/>
      <c r="AT1796" s="158" t="s">
        <v>201</v>
      </c>
      <c r="AU1796" s="158" t="s">
        <v>87</v>
      </c>
      <c r="AV1796" s="13" t="s">
        <v>87</v>
      </c>
      <c r="AW1796" s="13" t="s">
        <v>33</v>
      </c>
      <c r="AX1796" s="13" t="s">
        <v>74</v>
      </c>
      <c r="AY1796" s="158" t="s">
        <v>187</v>
      </c>
    </row>
    <row r="1797" spans="2:65" s="13" customFormat="1">
      <c r="B1797" s="157"/>
      <c r="D1797" s="151" t="s">
        <v>201</v>
      </c>
      <c r="E1797" s="158" t="s">
        <v>19</v>
      </c>
      <c r="F1797" s="159" t="s">
        <v>2629</v>
      </c>
      <c r="H1797" s="160">
        <v>8.907</v>
      </c>
      <c r="I1797" s="161"/>
      <c r="L1797" s="157"/>
      <c r="M1797" s="162"/>
      <c r="T1797" s="163"/>
      <c r="AT1797" s="158" t="s">
        <v>201</v>
      </c>
      <c r="AU1797" s="158" t="s">
        <v>87</v>
      </c>
      <c r="AV1797" s="13" t="s">
        <v>87</v>
      </c>
      <c r="AW1797" s="13" t="s">
        <v>33</v>
      </c>
      <c r="AX1797" s="13" t="s">
        <v>74</v>
      </c>
      <c r="AY1797" s="158" t="s">
        <v>187</v>
      </c>
    </row>
    <row r="1798" spans="2:65" s="13" customFormat="1">
      <c r="B1798" s="157"/>
      <c r="D1798" s="151" t="s">
        <v>201</v>
      </c>
      <c r="E1798" s="158" t="s">
        <v>19</v>
      </c>
      <c r="F1798" s="159" t="s">
        <v>2630</v>
      </c>
      <c r="H1798" s="160">
        <v>8.907</v>
      </c>
      <c r="I1798" s="161"/>
      <c r="L1798" s="157"/>
      <c r="M1798" s="162"/>
      <c r="T1798" s="163"/>
      <c r="AT1798" s="158" t="s">
        <v>201</v>
      </c>
      <c r="AU1798" s="158" t="s">
        <v>87</v>
      </c>
      <c r="AV1798" s="13" t="s">
        <v>87</v>
      </c>
      <c r="AW1798" s="13" t="s">
        <v>33</v>
      </c>
      <c r="AX1798" s="13" t="s">
        <v>74</v>
      </c>
      <c r="AY1798" s="158" t="s">
        <v>187</v>
      </c>
    </row>
    <row r="1799" spans="2:65" s="14" customFormat="1">
      <c r="B1799" s="164"/>
      <c r="D1799" s="151" t="s">
        <v>201</v>
      </c>
      <c r="E1799" s="165" t="s">
        <v>19</v>
      </c>
      <c r="F1799" s="166" t="s">
        <v>204</v>
      </c>
      <c r="H1799" s="167">
        <v>77.933999999999997</v>
      </c>
      <c r="I1799" s="168"/>
      <c r="L1799" s="164"/>
      <c r="M1799" s="169"/>
      <c r="T1799" s="170"/>
      <c r="AT1799" s="165" t="s">
        <v>201</v>
      </c>
      <c r="AU1799" s="165" t="s">
        <v>87</v>
      </c>
      <c r="AV1799" s="14" t="s">
        <v>96</v>
      </c>
      <c r="AW1799" s="14" t="s">
        <v>33</v>
      </c>
      <c r="AX1799" s="14" t="s">
        <v>74</v>
      </c>
      <c r="AY1799" s="165" t="s">
        <v>187</v>
      </c>
    </row>
    <row r="1800" spans="2:65" s="15" customFormat="1">
      <c r="B1800" s="171"/>
      <c r="D1800" s="151" t="s">
        <v>201</v>
      </c>
      <c r="E1800" s="172" t="s">
        <v>974</v>
      </c>
      <c r="F1800" s="173" t="s">
        <v>207</v>
      </c>
      <c r="H1800" s="174">
        <v>104.434</v>
      </c>
      <c r="I1800" s="175"/>
      <c r="L1800" s="171"/>
      <c r="M1800" s="176"/>
      <c r="T1800" s="177"/>
      <c r="AT1800" s="172" t="s">
        <v>201</v>
      </c>
      <c r="AU1800" s="172" t="s">
        <v>87</v>
      </c>
      <c r="AV1800" s="15" t="s">
        <v>193</v>
      </c>
      <c r="AW1800" s="15" t="s">
        <v>33</v>
      </c>
      <c r="AX1800" s="15" t="s">
        <v>81</v>
      </c>
      <c r="AY1800" s="172" t="s">
        <v>187</v>
      </c>
    </row>
    <row r="1801" spans="2:65" s="1" customFormat="1" ht="49.2" customHeight="1">
      <c r="B1801" s="33"/>
      <c r="C1801" s="133" t="s">
        <v>2631</v>
      </c>
      <c r="D1801" s="133" t="s">
        <v>189</v>
      </c>
      <c r="E1801" s="134" t="s">
        <v>2632</v>
      </c>
      <c r="F1801" s="135" t="s">
        <v>2633</v>
      </c>
      <c r="G1801" s="136" t="s">
        <v>138</v>
      </c>
      <c r="H1801" s="137">
        <v>28.1</v>
      </c>
      <c r="I1801" s="138"/>
      <c r="J1801" s="139">
        <f>ROUND(I1801*H1801,2)</f>
        <v>0</v>
      </c>
      <c r="K1801" s="135" t="s">
        <v>197</v>
      </c>
      <c r="L1801" s="33"/>
      <c r="M1801" s="140" t="s">
        <v>19</v>
      </c>
      <c r="N1801" s="141" t="s">
        <v>46</v>
      </c>
      <c r="P1801" s="142">
        <f>O1801*H1801</f>
        <v>0</v>
      </c>
      <c r="Q1801" s="142">
        <v>1.259502E-2</v>
      </c>
      <c r="R1801" s="142">
        <f>Q1801*H1801</f>
        <v>0.35392006200000004</v>
      </c>
      <c r="S1801" s="142">
        <v>0</v>
      </c>
      <c r="T1801" s="143">
        <f>S1801*H1801</f>
        <v>0</v>
      </c>
      <c r="AR1801" s="144" t="s">
        <v>320</v>
      </c>
      <c r="AT1801" s="144" t="s">
        <v>189</v>
      </c>
      <c r="AU1801" s="144" t="s">
        <v>87</v>
      </c>
      <c r="AY1801" s="18" t="s">
        <v>187</v>
      </c>
      <c r="BE1801" s="145">
        <f>IF(N1801="základní",J1801,0)</f>
        <v>0</v>
      </c>
      <c r="BF1801" s="145">
        <f>IF(N1801="snížená",J1801,0)</f>
        <v>0</v>
      </c>
      <c r="BG1801" s="145">
        <f>IF(N1801="zákl. přenesená",J1801,0)</f>
        <v>0</v>
      </c>
      <c r="BH1801" s="145">
        <f>IF(N1801="sníž. přenesená",J1801,0)</f>
        <v>0</v>
      </c>
      <c r="BI1801" s="145">
        <f>IF(N1801="nulová",J1801,0)</f>
        <v>0</v>
      </c>
      <c r="BJ1801" s="18" t="s">
        <v>87</v>
      </c>
      <c r="BK1801" s="145">
        <f>ROUND(I1801*H1801,2)</f>
        <v>0</v>
      </c>
      <c r="BL1801" s="18" t="s">
        <v>320</v>
      </c>
      <c r="BM1801" s="144" t="s">
        <v>2634</v>
      </c>
    </row>
    <row r="1802" spans="2:65" s="1" customFormat="1">
      <c r="B1802" s="33"/>
      <c r="D1802" s="146" t="s">
        <v>199</v>
      </c>
      <c r="F1802" s="147" t="s">
        <v>2635</v>
      </c>
      <c r="I1802" s="148"/>
      <c r="L1802" s="33"/>
      <c r="M1802" s="149"/>
      <c r="T1802" s="52"/>
      <c r="AT1802" s="18" t="s">
        <v>199</v>
      </c>
      <c r="AU1802" s="18" t="s">
        <v>87</v>
      </c>
    </row>
    <row r="1803" spans="2:65" s="12" customFormat="1">
      <c r="B1803" s="150"/>
      <c r="D1803" s="151" t="s">
        <v>201</v>
      </c>
      <c r="E1803" s="152" t="s">
        <v>19</v>
      </c>
      <c r="F1803" s="153" t="s">
        <v>251</v>
      </c>
      <c r="H1803" s="152" t="s">
        <v>19</v>
      </c>
      <c r="I1803" s="154"/>
      <c r="L1803" s="150"/>
      <c r="M1803" s="155"/>
      <c r="T1803" s="156"/>
      <c r="AT1803" s="152" t="s">
        <v>201</v>
      </c>
      <c r="AU1803" s="152" t="s">
        <v>87</v>
      </c>
      <c r="AV1803" s="12" t="s">
        <v>81</v>
      </c>
      <c r="AW1803" s="12" t="s">
        <v>33</v>
      </c>
      <c r="AX1803" s="12" t="s">
        <v>74</v>
      </c>
      <c r="AY1803" s="152" t="s">
        <v>187</v>
      </c>
    </row>
    <row r="1804" spans="2:65" s="12" customFormat="1">
      <c r="B1804" s="150"/>
      <c r="D1804" s="151" t="s">
        <v>201</v>
      </c>
      <c r="E1804" s="152" t="s">
        <v>19</v>
      </c>
      <c r="F1804" s="153" t="s">
        <v>2636</v>
      </c>
      <c r="H1804" s="152" t="s">
        <v>19</v>
      </c>
      <c r="I1804" s="154"/>
      <c r="L1804" s="150"/>
      <c r="M1804" s="155"/>
      <c r="T1804" s="156"/>
      <c r="AT1804" s="152" t="s">
        <v>201</v>
      </c>
      <c r="AU1804" s="152" t="s">
        <v>87</v>
      </c>
      <c r="AV1804" s="12" t="s">
        <v>81</v>
      </c>
      <c r="AW1804" s="12" t="s">
        <v>33</v>
      </c>
      <c r="AX1804" s="12" t="s">
        <v>74</v>
      </c>
      <c r="AY1804" s="152" t="s">
        <v>187</v>
      </c>
    </row>
    <row r="1805" spans="2:65" s="13" customFormat="1">
      <c r="B1805" s="157"/>
      <c r="D1805" s="151" t="s">
        <v>201</v>
      </c>
      <c r="E1805" s="158" t="s">
        <v>19</v>
      </c>
      <c r="F1805" s="159" t="s">
        <v>1834</v>
      </c>
      <c r="H1805" s="160">
        <v>11.9</v>
      </c>
      <c r="I1805" s="161"/>
      <c r="L1805" s="157"/>
      <c r="M1805" s="162"/>
      <c r="T1805" s="163"/>
      <c r="AT1805" s="158" t="s">
        <v>201</v>
      </c>
      <c r="AU1805" s="158" t="s">
        <v>87</v>
      </c>
      <c r="AV1805" s="13" t="s">
        <v>87</v>
      </c>
      <c r="AW1805" s="13" t="s">
        <v>33</v>
      </c>
      <c r="AX1805" s="13" t="s">
        <v>74</v>
      </c>
      <c r="AY1805" s="158" t="s">
        <v>187</v>
      </c>
    </row>
    <row r="1806" spans="2:65" s="13" customFormat="1">
      <c r="B1806" s="157"/>
      <c r="D1806" s="151" t="s">
        <v>201</v>
      </c>
      <c r="E1806" s="158" t="s">
        <v>19</v>
      </c>
      <c r="F1806" s="159" t="s">
        <v>1835</v>
      </c>
      <c r="H1806" s="160">
        <v>6.3</v>
      </c>
      <c r="I1806" s="161"/>
      <c r="L1806" s="157"/>
      <c r="M1806" s="162"/>
      <c r="T1806" s="163"/>
      <c r="AT1806" s="158" t="s">
        <v>201</v>
      </c>
      <c r="AU1806" s="158" t="s">
        <v>87</v>
      </c>
      <c r="AV1806" s="13" t="s">
        <v>87</v>
      </c>
      <c r="AW1806" s="13" t="s">
        <v>33</v>
      </c>
      <c r="AX1806" s="13" t="s">
        <v>74</v>
      </c>
      <c r="AY1806" s="158" t="s">
        <v>187</v>
      </c>
    </row>
    <row r="1807" spans="2:65" s="13" customFormat="1">
      <c r="B1807" s="157"/>
      <c r="D1807" s="151" t="s">
        <v>201</v>
      </c>
      <c r="E1807" s="158" t="s">
        <v>19</v>
      </c>
      <c r="F1807" s="159" t="s">
        <v>1836</v>
      </c>
      <c r="H1807" s="160">
        <v>7.1</v>
      </c>
      <c r="I1807" s="161"/>
      <c r="L1807" s="157"/>
      <c r="M1807" s="162"/>
      <c r="T1807" s="163"/>
      <c r="AT1807" s="158" t="s">
        <v>201</v>
      </c>
      <c r="AU1807" s="158" t="s">
        <v>87</v>
      </c>
      <c r="AV1807" s="13" t="s">
        <v>87</v>
      </c>
      <c r="AW1807" s="13" t="s">
        <v>33</v>
      </c>
      <c r="AX1807" s="13" t="s">
        <v>74</v>
      </c>
      <c r="AY1807" s="158" t="s">
        <v>187</v>
      </c>
    </row>
    <row r="1808" spans="2:65" s="13" customFormat="1">
      <c r="B1808" s="157"/>
      <c r="D1808" s="151" t="s">
        <v>201</v>
      </c>
      <c r="E1808" s="158" t="s">
        <v>19</v>
      </c>
      <c r="F1808" s="159" t="s">
        <v>2637</v>
      </c>
      <c r="H1808" s="160">
        <v>2.8</v>
      </c>
      <c r="I1808" s="161"/>
      <c r="L1808" s="157"/>
      <c r="M1808" s="162"/>
      <c r="T1808" s="163"/>
      <c r="AT1808" s="158" t="s">
        <v>201</v>
      </c>
      <c r="AU1808" s="158" t="s">
        <v>87</v>
      </c>
      <c r="AV1808" s="13" t="s">
        <v>87</v>
      </c>
      <c r="AW1808" s="13" t="s">
        <v>33</v>
      </c>
      <c r="AX1808" s="13" t="s">
        <v>74</v>
      </c>
      <c r="AY1808" s="158" t="s">
        <v>187</v>
      </c>
    </row>
    <row r="1809" spans="2:65" s="15" customFormat="1">
      <c r="B1809" s="171"/>
      <c r="D1809" s="151" t="s">
        <v>201</v>
      </c>
      <c r="E1809" s="172" t="s">
        <v>915</v>
      </c>
      <c r="F1809" s="173" t="s">
        <v>207</v>
      </c>
      <c r="H1809" s="174">
        <v>28.1</v>
      </c>
      <c r="I1809" s="175"/>
      <c r="L1809" s="171"/>
      <c r="M1809" s="176"/>
      <c r="T1809" s="177"/>
      <c r="AT1809" s="172" t="s">
        <v>201</v>
      </c>
      <c r="AU1809" s="172" t="s">
        <v>87</v>
      </c>
      <c r="AV1809" s="15" t="s">
        <v>193</v>
      </c>
      <c r="AW1809" s="15" t="s">
        <v>33</v>
      </c>
      <c r="AX1809" s="15" t="s">
        <v>81</v>
      </c>
      <c r="AY1809" s="172" t="s">
        <v>187</v>
      </c>
    </row>
    <row r="1810" spans="2:65" s="1" customFormat="1" ht="55.5" customHeight="1">
      <c r="B1810" s="33"/>
      <c r="C1810" s="133" t="s">
        <v>2638</v>
      </c>
      <c r="D1810" s="133" t="s">
        <v>189</v>
      </c>
      <c r="E1810" s="134" t="s">
        <v>2639</v>
      </c>
      <c r="F1810" s="135" t="s">
        <v>2640</v>
      </c>
      <c r="G1810" s="136" t="s">
        <v>138</v>
      </c>
      <c r="H1810" s="137">
        <v>22</v>
      </c>
      <c r="I1810" s="138"/>
      <c r="J1810" s="139">
        <f>ROUND(I1810*H1810,2)</f>
        <v>0</v>
      </c>
      <c r="K1810" s="135" t="s">
        <v>197</v>
      </c>
      <c r="L1810" s="33"/>
      <c r="M1810" s="140" t="s">
        <v>19</v>
      </c>
      <c r="N1810" s="141" t="s">
        <v>46</v>
      </c>
      <c r="P1810" s="142">
        <f>O1810*H1810</f>
        <v>0</v>
      </c>
      <c r="Q1810" s="142">
        <v>1.3855019999999999E-2</v>
      </c>
      <c r="R1810" s="142">
        <f>Q1810*H1810</f>
        <v>0.30481043999999996</v>
      </c>
      <c r="S1810" s="142">
        <v>0</v>
      </c>
      <c r="T1810" s="143">
        <f>S1810*H1810</f>
        <v>0</v>
      </c>
      <c r="AR1810" s="144" t="s">
        <v>320</v>
      </c>
      <c r="AT1810" s="144" t="s">
        <v>189</v>
      </c>
      <c r="AU1810" s="144" t="s">
        <v>87</v>
      </c>
      <c r="AY1810" s="18" t="s">
        <v>187</v>
      </c>
      <c r="BE1810" s="145">
        <f>IF(N1810="základní",J1810,0)</f>
        <v>0</v>
      </c>
      <c r="BF1810" s="145">
        <f>IF(N1810="snížená",J1810,0)</f>
        <v>0</v>
      </c>
      <c r="BG1810" s="145">
        <f>IF(N1810="zákl. přenesená",J1810,0)</f>
        <v>0</v>
      </c>
      <c r="BH1810" s="145">
        <f>IF(N1810="sníž. přenesená",J1810,0)</f>
        <v>0</v>
      </c>
      <c r="BI1810" s="145">
        <f>IF(N1810="nulová",J1810,0)</f>
        <v>0</v>
      </c>
      <c r="BJ1810" s="18" t="s">
        <v>87</v>
      </c>
      <c r="BK1810" s="145">
        <f>ROUND(I1810*H1810,2)</f>
        <v>0</v>
      </c>
      <c r="BL1810" s="18" t="s">
        <v>320</v>
      </c>
      <c r="BM1810" s="144" t="s">
        <v>2641</v>
      </c>
    </row>
    <row r="1811" spans="2:65" s="1" customFormat="1">
      <c r="B1811" s="33"/>
      <c r="D1811" s="146" t="s">
        <v>199</v>
      </c>
      <c r="F1811" s="147" t="s">
        <v>2642</v>
      </c>
      <c r="I1811" s="148"/>
      <c r="L1811" s="33"/>
      <c r="M1811" s="149"/>
      <c r="T1811" s="52"/>
      <c r="AT1811" s="18" t="s">
        <v>199</v>
      </c>
      <c r="AU1811" s="18" t="s">
        <v>87</v>
      </c>
    </row>
    <row r="1812" spans="2:65" s="12" customFormat="1">
      <c r="B1812" s="150"/>
      <c r="D1812" s="151" t="s">
        <v>201</v>
      </c>
      <c r="E1812" s="152" t="s">
        <v>19</v>
      </c>
      <c r="F1812" s="153" t="s">
        <v>1247</v>
      </c>
      <c r="H1812" s="152" t="s">
        <v>19</v>
      </c>
      <c r="I1812" s="154"/>
      <c r="L1812" s="150"/>
      <c r="M1812" s="155"/>
      <c r="T1812" s="156"/>
      <c r="AT1812" s="152" t="s">
        <v>201</v>
      </c>
      <c r="AU1812" s="152" t="s">
        <v>87</v>
      </c>
      <c r="AV1812" s="12" t="s">
        <v>81</v>
      </c>
      <c r="AW1812" s="12" t="s">
        <v>33</v>
      </c>
      <c r="AX1812" s="12" t="s">
        <v>74</v>
      </c>
      <c r="AY1812" s="152" t="s">
        <v>187</v>
      </c>
    </row>
    <row r="1813" spans="2:65" s="12" customFormat="1">
      <c r="B1813" s="150"/>
      <c r="D1813" s="151" t="s">
        <v>201</v>
      </c>
      <c r="E1813" s="152" t="s">
        <v>19</v>
      </c>
      <c r="F1813" s="153" t="s">
        <v>1658</v>
      </c>
      <c r="H1813" s="152" t="s">
        <v>19</v>
      </c>
      <c r="I1813" s="154"/>
      <c r="L1813" s="150"/>
      <c r="M1813" s="155"/>
      <c r="T1813" s="156"/>
      <c r="AT1813" s="152" t="s">
        <v>201</v>
      </c>
      <c r="AU1813" s="152" t="s">
        <v>87</v>
      </c>
      <c r="AV1813" s="12" t="s">
        <v>81</v>
      </c>
      <c r="AW1813" s="12" t="s">
        <v>33</v>
      </c>
      <c r="AX1813" s="12" t="s">
        <v>74</v>
      </c>
      <c r="AY1813" s="152" t="s">
        <v>187</v>
      </c>
    </row>
    <row r="1814" spans="2:65" s="13" customFormat="1">
      <c r="B1814" s="157"/>
      <c r="D1814" s="151" t="s">
        <v>201</v>
      </c>
      <c r="E1814" s="158" t="s">
        <v>19</v>
      </c>
      <c r="F1814" s="159" t="s">
        <v>1845</v>
      </c>
      <c r="H1814" s="160">
        <v>7.5</v>
      </c>
      <c r="I1814" s="161"/>
      <c r="L1814" s="157"/>
      <c r="M1814" s="162"/>
      <c r="T1814" s="163"/>
      <c r="AT1814" s="158" t="s">
        <v>201</v>
      </c>
      <c r="AU1814" s="158" t="s">
        <v>87</v>
      </c>
      <c r="AV1814" s="13" t="s">
        <v>87</v>
      </c>
      <c r="AW1814" s="13" t="s">
        <v>33</v>
      </c>
      <c r="AX1814" s="13" t="s">
        <v>74</v>
      </c>
      <c r="AY1814" s="158" t="s">
        <v>187</v>
      </c>
    </row>
    <row r="1815" spans="2:65" s="13" customFormat="1">
      <c r="B1815" s="157"/>
      <c r="D1815" s="151" t="s">
        <v>201</v>
      </c>
      <c r="E1815" s="158" t="s">
        <v>19</v>
      </c>
      <c r="F1815" s="159" t="s">
        <v>2078</v>
      </c>
      <c r="H1815" s="160">
        <v>8</v>
      </c>
      <c r="I1815" s="161"/>
      <c r="L1815" s="157"/>
      <c r="M1815" s="162"/>
      <c r="T1815" s="163"/>
      <c r="AT1815" s="158" t="s">
        <v>201</v>
      </c>
      <c r="AU1815" s="158" t="s">
        <v>87</v>
      </c>
      <c r="AV1815" s="13" t="s">
        <v>87</v>
      </c>
      <c r="AW1815" s="13" t="s">
        <v>33</v>
      </c>
      <c r="AX1815" s="13" t="s">
        <v>74</v>
      </c>
      <c r="AY1815" s="158" t="s">
        <v>187</v>
      </c>
    </row>
    <row r="1816" spans="2:65" s="13" customFormat="1">
      <c r="B1816" s="157"/>
      <c r="D1816" s="151" t="s">
        <v>201</v>
      </c>
      <c r="E1816" s="158" t="s">
        <v>19</v>
      </c>
      <c r="F1816" s="159" t="s">
        <v>1851</v>
      </c>
      <c r="H1816" s="160">
        <v>6.5</v>
      </c>
      <c r="I1816" s="161"/>
      <c r="L1816" s="157"/>
      <c r="M1816" s="162"/>
      <c r="T1816" s="163"/>
      <c r="AT1816" s="158" t="s">
        <v>201</v>
      </c>
      <c r="AU1816" s="158" t="s">
        <v>87</v>
      </c>
      <c r="AV1816" s="13" t="s">
        <v>87</v>
      </c>
      <c r="AW1816" s="13" t="s">
        <v>33</v>
      </c>
      <c r="AX1816" s="13" t="s">
        <v>74</v>
      </c>
      <c r="AY1816" s="158" t="s">
        <v>187</v>
      </c>
    </row>
    <row r="1817" spans="2:65" s="15" customFormat="1">
      <c r="B1817" s="171"/>
      <c r="D1817" s="151" t="s">
        <v>201</v>
      </c>
      <c r="E1817" s="172" t="s">
        <v>977</v>
      </c>
      <c r="F1817" s="173" t="s">
        <v>207</v>
      </c>
      <c r="H1817" s="174">
        <v>22</v>
      </c>
      <c r="I1817" s="175"/>
      <c r="L1817" s="171"/>
      <c r="M1817" s="176"/>
      <c r="T1817" s="177"/>
      <c r="AT1817" s="172" t="s">
        <v>201</v>
      </c>
      <c r="AU1817" s="172" t="s">
        <v>87</v>
      </c>
      <c r="AV1817" s="15" t="s">
        <v>193</v>
      </c>
      <c r="AW1817" s="15" t="s">
        <v>33</v>
      </c>
      <c r="AX1817" s="15" t="s">
        <v>81</v>
      </c>
      <c r="AY1817" s="172" t="s">
        <v>187</v>
      </c>
    </row>
    <row r="1818" spans="2:65" s="1" customFormat="1" ht="44.25" customHeight="1">
      <c r="B1818" s="33"/>
      <c r="C1818" s="133" t="s">
        <v>2643</v>
      </c>
      <c r="D1818" s="133" t="s">
        <v>189</v>
      </c>
      <c r="E1818" s="134" t="s">
        <v>2644</v>
      </c>
      <c r="F1818" s="135" t="s">
        <v>2645</v>
      </c>
      <c r="G1818" s="136" t="s">
        <v>138</v>
      </c>
      <c r="H1818" s="137">
        <v>229.90899999999999</v>
      </c>
      <c r="I1818" s="138"/>
      <c r="J1818" s="139">
        <f>ROUND(I1818*H1818,2)</f>
        <v>0</v>
      </c>
      <c r="K1818" s="135" t="s">
        <v>197</v>
      </c>
      <c r="L1818" s="33"/>
      <c r="M1818" s="140" t="s">
        <v>19</v>
      </c>
      <c r="N1818" s="141" t="s">
        <v>46</v>
      </c>
      <c r="P1818" s="142">
        <f>O1818*H1818</f>
        <v>0</v>
      </c>
      <c r="Q1818" s="142">
        <v>0</v>
      </c>
      <c r="R1818" s="142">
        <f>Q1818*H1818</f>
        <v>0</v>
      </c>
      <c r="S1818" s="142">
        <v>0</v>
      </c>
      <c r="T1818" s="143">
        <f>S1818*H1818</f>
        <v>0</v>
      </c>
      <c r="AR1818" s="144" t="s">
        <v>320</v>
      </c>
      <c r="AT1818" s="144" t="s">
        <v>189</v>
      </c>
      <c r="AU1818" s="144" t="s">
        <v>87</v>
      </c>
      <c r="AY1818" s="18" t="s">
        <v>187</v>
      </c>
      <c r="BE1818" s="145">
        <f>IF(N1818="základní",J1818,0)</f>
        <v>0</v>
      </c>
      <c r="BF1818" s="145">
        <f>IF(N1818="snížená",J1818,0)</f>
        <v>0</v>
      </c>
      <c r="BG1818" s="145">
        <f>IF(N1818="zákl. přenesená",J1818,0)</f>
        <v>0</v>
      </c>
      <c r="BH1818" s="145">
        <f>IF(N1818="sníž. přenesená",J1818,0)</f>
        <v>0</v>
      </c>
      <c r="BI1818" s="145">
        <f>IF(N1818="nulová",J1818,0)</f>
        <v>0</v>
      </c>
      <c r="BJ1818" s="18" t="s">
        <v>87</v>
      </c>
      <c r="BK1818" s="145">
        <f>ROUND(I1818*H1818,2)</f>
        <v>0</v>
      </c>
      <c r="BL1818" s="18" t="s">
        <v>320</v>
      </c>
      <c r="BM1818" s="144" t="s">
        <v>2646</v>
      </c>
    </row>
    <row r="1819" spans="2:65" s="1" customFormat="1">
      <c r="B1819" s="33"/>
      <c r="D1819" s="146" t="s">
        <v>199</v>
      </c>
      <c r="F1819" s="147" t="s">
        <v>2647</v>
      </c>
      <c r="I1819" s="148"/>
      <c r="L1819" s="33"/>
      <c r="M1819" s="149"/>
      <c r="T1819" s="52"/>
      <c r="AT1819" s="18" t="s">
        <v>199</v>
      </c>
      <c r="AU1819" s="18" t="s">
        <v>87</v>
      </c>
    </row>
    <row r="1820" spans="2:65" s="12" customFormat="1">
      <c r="B1820" s="150"/>
      <c r="D1820" s="151" t="s">
        <v>201</v>
      </c>
      <c r="E1820" s="152" t="s">
        <v>19</v>
      </c>
      <c r="F1820" s="153" t="s">
        <v>1247</v>
      </c>
      <c r="H1820" s="152" t="s">
        <v>19</v>
      </c>
      <c r="I1820" s="154"/>
      <c r="L1820" s="150"/>
      <c r="M1820" s="155"/>
      <c r="T1820" s="156"/>
      <c r="AT1820" s="152" t="s">
        <v>201</v>
      </c>
      <c r="AU1820" s="152" t="s">
        <v>87</v>
      </c>
      <c r="AV1820" s="12" t="s">
        <v>81</v>
      </c>
      <c r="AW1820" s="12" t="s">
        <v>33</v>
      </c>
      <c r="AX1820" s="12" t="s">
        <v>74</v>
      </c>
      <c r="AY1820" s="152" t="s">
        <v>187</v>
      </c>
    </row>
    <row r="1821" spans="2:65" s="12" customFormat="1">
      <c r="B1821" s="150"/>
      <c r="D1821" s="151" t="s">
        <v>201</v>
      </c>
      <c r="E1821" s="152" t="s">
        <v>19</v>
      </c>
      <c r="F1821" s="153" t="s">
        <v>1658</v>
      </c>
      <c r="H1821" s="152" t="s">
        <v>19</v>
      </c>
      <c r="I1821" s="154"/>
      <c r="L1821" s="150"/>
      <c r="M1821" s="155"/>
      <c r="T1821" s="156"/>
      <c r="AT1821" s="152" t="s">
        <v>201</v>
      </c>
      <c r="AU1821" s="152" t="s">
        <v>87</v>
      </c>
      <c r="AV1821" s="12" t="s">
        <v>81</v>
      </c>
      <c r="AW1821" s="12" t="s">
        <v>33</v>
      </c>
      <c r="AX1821" s="12" t="s">
        <v>74</v>
      </c>
      <c r="AY1821" s="152" t="s">
        <v>187</v>
      </c>
    </row>
    <row r="1822" spans="2:65" s="13" customFormat="1" ht="20.399999999999999">
      <c r="B1822" s="157"/>
      <c r="D1822" s="151" t="s">
        <v>201</v>
      </c>
      <c r="E1822" s="158" t="s">
        <v>19</v>
      </c>
      <c r="F1822" s="159" t="s">
        <v>2648</v>
      </c>
      <c r="H1822" s="160">
        <v>229.90899999999999</v>
      </c>
      <c r="I1822" s="161"/>
      <c r="L1822" s="157"/>
      <c r="M1822" s="162"/>
      <c r="T1822" s="163"/>
      <c r="AT1822" s="158" t="s">
        <v>201</v>
      </c>
      <c r="AU1822" s="158" t="s">
        <v>87</v>
      </c>
      <c r="AV1822" s="13" t="s">
        <v>87</v>
      </c>
      <c r="AW1822" s="13" t="s">
        <v>33</v>
      </c>
      <c r="AX1822" s="13" t="s">
        <v>74</v>
      </c>
      <c r="AY1822" s="158" t="s">
        <v>187</v>
      </c>
    </row>
    <row r="1823" spans="2:65" s="15" customFormat="1">
      <c r="B1823" s="171"/>
      <c r="D1823" s="151" t="s">
        <v>201</v>
      </c>
      <c r="E1823" s="172" t="s">
        <v>19</v>
      </c>
      <c r="F1823" s="173" t="s">
        <v>207</v>
      </c>
      <c r="H1823" s="174">
        <v>229.90899999999999</v>
      </c>
      <c r="I1823" s="175"/>
      <c r="L1823" s="171"/>
      <c r="M1823" s="176"/>
      <c r="T1823" s="177"/>
      <c r="AT1823" s="172" t="s">
        <v>201</v>
      </c>
      <c r="AU1823" s="172" t="s">
        <v>87</v>
      </c>
      <c r="AV1823" s="15" t="s">
        <v>193</v>
      </c>
      <c r="AW1823" s="15" t="s">
        <v>33</v>
      </c>
      <c r="AX1823" s="15" t="s">
        <v>81</v>
      </c>
      <c r="AY1823" s="172" t="s">
        <v>187</v>
      </c>
    </row>
    <row r="1824" spans="2:65" s="1" customFormat="1" ht="24.15" customHeight="1">
      <c r="B1824" s="33"/>
      <c r="C1824" s="178" t="s">
        <v>2649</v>
      </c>
      <c r="D1824" s="178" t="s">
        <v>238</v>
      </c>
      <c r="E1824" s="179" t="s">
        <v>2650</v>
      </c>
      <c r="F1824" s="180" t="s">
        <v>2651</v>
      </c>
      <c r="G1824" s="181" t="s">
        <v>138</v>
      </c>
      <c r="H1824" s="182">
        <v>258.303</v>
      </c>
      <c r="I1824" s="183"/>
      <c r="J1824" s="184">
        <f>ROUND(I1824*H1824,2)</f>
        <v>0</v>
      </c>
      <c r="K1824" s="180" t="s">
        <v>197</v>
      </c>
      <c r="L1824" s="185"/>
      <c r="M1824" s="186" t="s">
        <v>19</v>
      </c>
      <c r="N1824" s="187" t="s">
        <v>46</v>
      </c>
      <c r="P1824" s="142">
        <f>O1824*H1824</f>
        <v>0</v>
      </c>
      <c r="Q1824" s="142">
        <v>1.6000000000000001E-4</v>
      </c>
      <c r="R1824" s="142">
        <f>Q1824*H1824</f>
        <v>4.1328480000000001E-2</v>
      </c>
      <c r="S1824" s="142">
        <v>0</v>
      </c>
      <c r="T1824" s="143">
        <f>S1824*H1824</f>
        <v>0</v>
      </c>
      <c r="AR1824" s="144" t="s">
        <v>425</v>
      </c>
      <c r="AT1824" s="144" t="s">
        <v>238</v>
      </c>
      <c r="AU1824" s="144" t="s">
        <v>87</v>
      </c>
      <c r="AY1824" s="18" t="s">
        <v>187</v>
      </c>
      <c r="BE1824" s="145">
        <f>IF(N1824="základní",J1824,0)</f>
        <v>0</v>
      </c>
      <c r="BF1824" s="145">
        <f>IF(N1824="snížená",J1824,0)</f>
        <v>0</v>
      </c>
      <c r="BG1824" s="145">
        <f>IF(N1824="zákl. přenesená",J1824,0)</f>
        <v>0</v>
      </c>
      <c r="BH1824" s="145">
        <f>IF(N1824="sníž. přenesená",J1824,0)</f>
        <v>0</v>
      </c>
      <c r="BI1824" s="145">
        <f>IF(N1824="nulová",J1824,0)</f>
        <v>0</v>
      </c>
      <c r="BJ1824" s="18" t="s">
        <v>87</v>
      </c>
      <c r="BK1824" s="145">
        <f>ROUND(I1824*H1824,2)</f>
        <v>0</v>
      </c>
      <c r="BL1824" s="18" t="s">
        <v>320</v>
      </c>
      <c r="BM1824" s="144" t="s">
        <v>2652</v>
      </c>
    </row>
    <row r="1825" spans="2:65" s="13" customFormat="1">
      <c r="B1825" s="157"/>
      <c r="D1825" s="151" t="s">
        <v>201</v>
      </c>
      <c r="F1825" s="159" t="s">
        <v>2653</v>
      </c>
      <c r="H1825" s="160">
        <v>258.303</v>
      </c>
      <c r="I1825" s="161"/>
      <c r="L1825" s="157"/>
      <c r="M1825" s="162"/>
      <c r="T1825" s="163"/>
      <c r="AT1825" s="158" t="s">
        <v>201</v>
      </c>
      <c r="AU1825" s="158" t="s">
        <v>87</v>
      </c>
      <c r="AV1825" s="13" t="s">
        <v>87</v>
      </c>
      <c r="AW1825" s="13" t="s">
        <v>4</v>
      </c>
      <c r="AX1825" s="13" t="s">
        <v>81</v>
      </c>
      <c r="AY1825" s="158" t="s">
        <v>187</v>
      </c>
    </row>
    <row r="1826" spans="2:65" s="1" customFormat="1" ht="49.2" customHeight="1">
      <c r="B1826" s="33"/>
      <c r="C1826" s="133" t="s">
        <v>2654</v>
      </c>
      <c r="D1826" s="133" t="s">
        <v>189</v>
      </c>
      <c r="E1826" s="134" t="s">
        <v>2655</v>
      </c>
      <c r="F1826" s="135" t="s">
        <v>2656</v>
      </c>
      <c r="G1826" s="136" t="s">
        <v>138</v>
      </c>
      <c r="H1826" s="137">
        <v>68.228999999999999</v>
      </c>
      <c r="I1826" s="138"/>
      <c r="J1826" s="139">
        <f>ROUND(I1826*H1826,2)</f>
        <v>0</v>
      </c>
      <c r="K1826" s="135" t="s">
        <v>197</v>
      </c>
      <c r="L1826" s="33"/>
      <c r="M1826" s="140" t="s">
        <v>19</v>
      </c>
      <c r="N1826" s="141" t="s">
        <v>46</v>
      </c>
      <c r="P1826" s="142">
        <f>O1826*H1826</f>
        <v>0</v>
      </c>
      <c r="Q1826" s="142">
        <v>1.358973E-2</v>
      </c>
      <c r="R1826" s="142">
        <f>Q1826*H1826</f>
        <v>0.92721368816999994</v>
      </c>
      <c r="S1826" s="142">
        <v>0</v>
      </c>
      <c r="T1826" s="143">
        <f>S1826*H1826</f>
        <v>0</v>
      </c>
      <c r="AR1826" s="144" t="s">
        <v>320</v>
      </c>
      <c r="AT1826" s="144" t="s">
        <v>189</v>
      </c>
      <c r="AU1826" s="144" t="s">
        <v>87</v>
      </c>
      <c r="AY1826" s="18" t="s">
        <v>187</v>
      </c>
      <c r="BE1826" s="145">
        <f>IF(N1826="základní",J1826,0)</f>
        <v>0</v>
      </c>
      <c r="BF1826" s="145">
        <f>IF(N1826="snížená",J1826,0)</f>
        <v>0</v>
      </c>
      <c r="BG1826" s="145">
        <f>IF(N1826="zákl. přenesená",J1826,0)</f>
        <v>0</v>
      </c>
      <c r="BH1826" s="145">
        <f>IF(N1826="sníž. přenesená",J1826,0)</f>
        <v>0</v>
      </c>
      <c r="BI1826" s="145">
        <f>IF(N1826="nulová",J1826,0)</f>
        <v>0</v>
      </c>
      <c r="BJ1826" s="18" t="s">
        <v>87</v>
      </c>
      <c r="BK1826" s="145">
        <f>ROUND(I1826*H1826,2)</f>
        <v>0</v>
      </c>
      <c r="BL1826" s="18" t="s">
        <v>320</v>
      </c>
      <c r="BM1826" s="144" t="s">
        <v>2657</v>
      </c>
    </row>
    <row r="1827" spans="2:65" s="1" customFormat="1">
      <c r="B1827" s="33"/>
      <c r="D1827" s="146" t="s">
        <v>199</v>
      </c>
      <c r="F1827" s="147" t="s">
        <v>2658</v>
      </c>
      <c r="I1827" s="148"/>
      <c r="L1827" s="33"/>
      <c r="M1827" s="149"/>
      <c r="T1827" s="52"/>
      <c r="AT1827" s="18" t="s">
        <v>199</v>
      </c>
      <c r="AU1827" s="18" t="s">
        <v>87</v>
      </c>
    </row>
    <row r="1828" spans="2:65" s="12" customFormat="1">
      <c r="B1828" s="150"/>
      <c r="D1828" s="151" t="s">
        <v>201</v>
      </c>
      <c r="E1828" s="152" t="s">
        <v>19</v>
      </c>
      <c r="F1828" s="153" t="s">
        <v>1247</v>
      </c>
      <c r="H1828" s="152" t="s">
        <v>19</v>
      </c>
      <c r="I1828" s="154"/>
      <c r="L1828" s="150"/>
      <c r="M1828" s="155"/>
      <c r="T1828" s="156"/>
      <c r="AT1828" s="152" t="s">
        <v>201</v>
      </c>
      <c r="AU1828" s="152" t="s">
        <v>87</v>
      </c>
      <c r="AV1828" s="12" t="s">
        <v>81</v>
      </c>
      <c r="AW1828" s="12" t="s">
        <v>33</v>
      </c>
      <c r="AX1828" s="12" t="s">
        <v>74</v>
      </c>
      <c r="AY1828" s="152" t="s">
        <v>187</v>
      </c>
    </row>
    <row r="1829" spans="2:65" s="12" customFormat="1">
      <c r="B1829" s="150"/>
      <c r="D1829" s="151" t="s">
        <v>201</v>
      </c>
      <c r="E1829" s="152" t="s">
        <v>19</v>
      </c>
      <c r="F1829" s="153" t="s">
        <v>1658</v>
      </c>
      <c r="H1829" s="152" t="s">
        <v>19</v>
      </c>
      <c r="I1829" s="154"/>
      <c r="L1829" s="150"/>
      <c r="M1829" s="155"/>
      <c r="T1829" s="156"/>
      <c r="AT1829" s="152" t="s">
        <v>201</v>
      </c>
      <c r="AU1829" s="152" t="s">
        <v>87</v>
      </c>
      <c r="AV1829" s="12" t="s">
        <v>81</v>
      </c>
      <c r="AW1829" s="12" t="s">
        <v>33</v>
      </c>
      <c r="AX1829" s="12" t="s">
        <v>74</v>
      </c>
      <c r="AY1829" s="152" t="s">
        <v>187</v>
      </c>
    </row>
    <row r="1830" spans="2:65" s="13" customFormat="1">
      <c r="B1830" s="157"/>
      <c r="D1830" s="151" t="s">
        <v>201</v>
      </c>
      <c r="E1830" s="158" t="s">
        <v>19</v>
      </c>
      <c r="F1830" s="159" t="s">
        <v>2659</v>
      </c>
      <c r="H1830" s="160">
        <v>6.5570000000000004</v>
      </c>
      <c r="I1830" s="161"/>
      <c r="L1830" s="157"/>
      <c r="M1830" s="162"/>
      <c r="T1830" s="163"/>
      <c r="AT1830" s="158" t="s">
        <v>201</v>
      </c>
      <c r="AU1830" s="158" t="s">
        <v>87</v>
      </c>
      <c r="AV1830" s="13" t="s">
        <v>87</v>
      </c>
      <c r="AW1830" s="13" t="s">
        <v>33</v>
      </c>
      <c r="AX1830" s="13" t="s">
        <v>74</v>
      </c>
      <c r="AY1830" s="158" t="s">
        <v>187</v>
      </c>
    </row>
    <row r="1831" spans="2:65" s="13" customFormat="1">
      <c r="B1831" s="157"/>
      <c r="D1831" s="151" t="s">
        <v>201</v>
      </c>
      <c r="E1831" s="158" t="s">
        <v>19</v>
      </c>
      <c r="F1831" s="159" t="s">
        <v>2660</v>
      </c>
      <c r="H1831" s="160">
        <v>3.5249999999999999</v>
      </c>
      <c r="I1831" s="161"/>
      <c r="L1831" s="157"/>
      <c r="M1831" s="162"/>
      <c r="T1831" s="163"/>
      <c r="AT1831" s="158" t="s">
        <v>201</v>
      </c>
      <c r="AU1831" s="158" t="s">
        <v>87</v>
      </c>
      <c r="AV1831" s="13" t="s">
        <v>87</v>
      </c>
      <c r="AW1831" s="13" t="s">
        <v>33</v>
      </c>
      <c r="AX1831" s="13" t="s">
        <v>74</v>
      </c>
      <c r="AY1831" s="158" t="s">
        <v>187</v>
      </c>
    </row>
    <row r="1832" spans="2:65" s="13" customFormat="1">
      <c r="B1832" s="157"/>
      <c r="D1832" s="151" t="s">
        <v>201</v>
      </c>
      <c r="E1832" s="158" t="s">
        <v>19</v>
      </c>
      <c r="F1832" s="159" t="s">
        <v>2661</v>
      </c>
      <c r="H1832" s="160">
        <v>10.058</v>
      </c>
      <c r="I1832" s="161"/>
      <c r="L1832" s="157"/>
      <c r="M1832" s="162"/>
      <c r="T1832" s="163"/>
      <c r="AT1832" s="158" t="s">
        <v>201</v>
      </c>
      <c r="AU1832" s="158" t="s">
        <v>87</v>
      </c>
      <c r="AV1832" s="13" t="s">
        <v>87</v>
      </c>
      <c r="AW1832" s="13" t="s">
        <v>33</v>
      </c>
      <c r="AX1832" s="13" t="s">
        <v>74</v>
      </c>
      <c r="AY1832" s="158" t="s">
        <v>187</v>
      </c>
    </row>
    <row r="1833" spans="2:65" s="13" customFormat="1">
      <c r="B1833" s="157"/>
      <c r="D1833" s="151" t="s">
        <v>201</v>
      </c>
      <c r="E1833" s="158" t="s">
        <v>19</v>
      </c>
      <c r="F1833" s="159" t="s">
        <v>2662</v>
      </c>
      <c r="H1833" s="160">
        <v>7.8739999999999997</v>
      </c>
      <c r="I1833" s="161"/>
      <c r="L1833" s="157"/>
      <c r="M1833" s="162"/>
      <c r="T1833" s="163"/>
      <c r="AT1833" s="158" t="s">
        <v>201</v>
      </c>
      <c r="AU1833" s="158" t="s">
        <v>87</v>
      </c>
      <c r="AV1833" s="13" t="s">
        <v>87</v>
      </c>
      <c r="AW1833" s="13" t="s">
        <v>33</v>
      </c>
      <c r="AX1833" s="13" t="s">
        <v>74</v>
      </c>
      <c r="AY1833" s="158" t="s">
        <v>187</v>
      </c>
    </row>
    <row r="1834" spans="2:65" s="13" customFormat="1">
      <c r="B1834" s="157"/>
      <c r="D1834" s="151" t="s">
        <v>201</v>
      </c>
      <c r="E1834" s="158" t="s">
        <v>19</v>
      </c>
      <c r="F1834" s="159" t="s">
        <v>2663</v>
      </c>
      <c r="H1834" s="160">
        <v>3.29</v>
      </c>
      <c r="I1834" s="161"/>
      <c r="L1834" s="157"/>
      <c r="M1834" s="162"/>
      <c r="T1834" s="163"/>
      <c r="AT1834" s="158" t="s">
        <v>201</v>
      </c>
      <c r="AU1834" s="158" t="s">
        <v>87</v>
      </c>
      <c r="AV1834" s="13" t="s">
        <v>87</v>
      </c>
      <c r="AW1834" s="13" t="s">
        <v>33</v>
      </c>
      <c r="AX1834" s="13" t="s">
        <v>74</v>
      </c>
      <c r="AY1834" s="158" t="s">
        <v>187</v>
      </c>
    </row>
    <row r="1835" spans="2:65" s="13" customFormat="1">
      <c r="B1835" s="157"/>
      <c r="D1835" s="151" t="s">
        <v>201</v>
      </c>
      <c r="E1835" s="158" t="s">
        <v>19</v>
      </c>
      <c r="F1835" s="159" t="s">
        <v>2664</v>
      </c>
      <c r="H1835" s="160">
        <v>7.4509999999999996</v>
      </c>
      <c r="I1835" s="161"/>
      <c r="L1835" s="157"/>
      <c r="M1835" s="162"/>
      <c r="T1835" s="163"/>
      <c r="AT1835" s="158" t="s">
        <v>201</v>
      </c>
      <c r="AU1835" s="158" t="s">
        <v>87</v>
      </c>
      <c r="AV1835" s="13" t="s">
        <v>87</v>
      </c>
      <c r="AW1835" s="13" t="s">
        <v>33</v>
      </c>
      <c r="AX1835" s="13" t="s">
        <v>74</v>
      </c>
      <c r="AY1835" s="158" t="s">
        <v>187</v>
      </c>
    </row>
    <row r="1836" spans="2:65" s="13" customFormat="1">
      <c r="B1836" s="157"/>
      <c r="D1836" s="151" t="s">
        <v>201</v>
      </c>
      <c r="E1836" s="158" t="s">
        <v>19</v>
      </c>
      <c r="F1836" s="159" t="s">
        <v>2665</v>
      </c>
      <c r="H1836" s="160">
        <v>7.4509999999999996</v>
      </c>
      <c r="I1836" s="161"/>
      <c r="L1836" s="157"/>
      <c r="M1836" s="162"/>
      <c r="T1836" s="163"/>
      <c r="AT1836" s="158" t="s">
        <v>201</v>
      </c>
      <c r="AU1836" s="158" t="s">
        <v>87</v>
      </c>
      <c r="AV1836" s="13" t="s">
        <v>87</v>
      </c>
      <c r="AW1836" s="13" t="s">
        <v>33</v>
      </c>
      <c r="AX1836" s="13" t="s">
        <v>74</v>
      </c>
      <c r="AY1836" s="158" t="s">
        <v>187</v>
      </c>
    </row>
    <row r="1837" spans="2:65" s="13" customFormat="1">
      <c r="B1837" s="157"/>
      <c r="D1837" s="151" t="s">
        <v>201</v>
      </c>
      <c r="E1837" s="158" t="s">
        <v>19</v>
      </c>
      <c r="F1837" s="159" t="s">
        <v>2666</v>
      </c>
      <c r="H1837" s="160">
        <v>4.8769999999999998</v>
      </c>
      <c r="I1837" s="161"/>
      <c r="L1837" s="157"/>
      <c r="M1837" s="162"/>
      <c r="T1837" s="163"/>
      <c r="AT1837" s="158" t="s">
        <v>201</v>
      </c>
      <c r="AU1837" s="158" t="s">
        <v>87</v>
      </c>
      <c r="AV1837" s="13" t="s">
        <v>87</v>
      </c>
      <c r="AW1837" s="13" t="s">
        <v>33</v>
      </c>
      <c r="AX1837" s="13" t="s">
        <v>74</v>
      </c>
      <c r="AY1837" s="158" t="s">
        <v>187</v>
      </c>
    </row>
    <row r="1838" spans="2:65" s="13" customFormat="1">
      <c r="B1838" s="157"/>
      <c r="D1838" s="151" t="s">
        <v>201</v>
      </c>
      <c r="E1838" s="158" t="s">
        <v>19</v>
      </c>
      <c r="F1838" s="159" t="s">
        <v>2667</v>
      </c>
      <c r="H1838" s="160">
        <v>9.1189999999999998</v>
      </c>
      <c r="I1838" s="161"/>
      <c r="L1838" s="157"/>
      <c r="M1838" s="162"/>
      <c r="T1838" s="163"/>
      <c r="AT1838" s="158" t="s">
        <v>201</v>
      </c>
      <c r="AU1838" s="158" t="s">
        <v>87</v>
      </c>
      <c r="AV1838" s="13" t="s">
        <v>87</v>
      </c>
      <c r="AW1838" s="13" t="s">
        <v>33</v>
      </c>
      <c r="AX1838" s="13" t="s">
        <v>74</v>
      </c>
      <c r="AY1838" s="158" t="s">
        <v>187</v>
      </c>
    </row>
    <row r="1839" spans="2:65" s="13" customFormat="1">
      <c r="B1839" s="157"/>
      <c r="D1839" s="151" t="s">
        <v>201</v>
      </c>
      <c r="E1839" s="158" t="s">
        <v>19</v>
      </c>
      <c r="F1839" s="159" t="s">
        <v>2668</v>
      </c>
      <c r="H1839" s="160">
        <v>8.0269999999999992</v>
      </c>
      <c r="I1839" s="161"/>
      <c r="L1839" s="157"/>
      <c r="M1839" s="162"/>
      <c r="T1839" s="163"/>
      <c r="AT1839" s="158" t="s">
        <v>201</v>
      </c>
      <c r="AU1839" s="158" t="s">
        <v>87</v>
      </c>
      <c r="AV1839" s="13" t="s">
        <v>87</v>
      </c>
      <c r="AW1839" s="13" t="s">
        <v>33</v>
      </c>
      <c r="AX1839" s="13" t="s">
        <v>74</v>
      </c>
      <c r="AY1839" s="158" t="s">
        <v>187</v>
      </c>
    </row>
    <row r="1840" spans="2:65" s="15" customFormat="1">
      <c r="B1840" s="171"/>
      <c r="D1840" s="151" t="s">
        <v>201</v>
      </c>
      <c r="E1840" s="172" t="s">
        <v>979</v>
      </c>
      <c r="F1840" s="173" t="s">
        <v>207</v>
      </c>
      <c r="H1840" s="174">
        <v>68.228999999999999</v>
      </c>
      <c r="I1840" s="175"/>
      <c r="L1840" s="171"/>
      <c r="M1840" s="176"/>
      <c r="T1840" s="177"/>
      <c r="AT1840" s="172" t="s">
        <v>201</v>
      </c>
      <c r="AU1840" s="172" t="s">
        <v>87</v>
      </c>
      <c r="AV1840" s="15" t="s">
        <v>193</v>
      </c>
      <c r="AW1840" s="15" t="s">
        <v>33</v>
      </c>
      <c r="AX1840" s="15" t="s">
        <v>81</v>
      </c>
      <c r="AY1840" s="172" t="s">
        <v>187</v>
      </c>
    </row>
    <row r="1841" spans="2:65" s="1" customFormat="1" ht="33" customHeight="1">
      <c r="B1841" s="33"/>
      <c r="C1841" s="133" t="s">
        <v>2669</v>
      </c>
      <c r="D1841" s="133" t="s">
        <v>189</v>
      </c>
      <c r="E1841" s="134" t="s">
        <v>2670</v>
      </c>
      <c r="F1841" s="135" t="s">
        <v>2671</v>
      </c>
      <c r="G1841" s="136" t="s">
        <v>248</v>
      </c>
      <c r="H1841" s="137">
        <v>2</v>
      </c>
      <c r="I1841" s="138"/>
      <c r="J1841" s="139">
        <f>ROUND(I1841*H1841,2)</f>
        <v>0</v>
      </c>
      <c r="K1841" s="135" t="s">
        <v>197</v>
      </c>
      <c r="L1841" s="33"/>
      <c r="M1841" s="140" t="s">
        <v>19</v>
      </c>
      <c r="N1841" s="141" t="s">
        <v>46</v>
      </c>
      <c r="P1841" s="142">
        <f>O1841*H1841</f>
        <v>0</v>
      </c>
      <c r="Q1841" s="142">
        <v>2.2000000000000001E-4</v>
      </c>
      <c r="R1841" s="142">
        <f>Q1841*H1841</f>
        <v>4.4000000000000002E-4</v>
      </c>
      <c r="S1841" s="142">
        <v>0</v>
      </c>
      <c r="T1841" s="143">
        <f>S1841*H1841</f>
        <v>0</v>
      </c>
      <c r="AR1841" s="144" t="s">
        <v>320</v>
      </c>
      <c r="AT1841" s="144" t="s">
        <v>189</v>
      </c>
      <c r="AU1841" s="144" t="s">
        <v>87</v>
      </c>
      <c r="AY1841" s="18" t="s">
        <v>187</v>
      </c>
      <c r="BE1841" s="145">
        <f>IF(N1841="základní",J1841,0)</f>
        <v>0</v>
      </c>
      <c r="BF1841" s="145">
        <f>IF(N1841="snížená",J1841,0)</f>
        <v>0</v>
      </c>
      <c r="BG1841" s="145">
        <f>IF(N1841="zákl. přenesená",J1841,0)</f>
        <v>0</v>
      </c>
      <c r="BH1841" s="145">
        <f>IF(N1841="sníž. přenesená",J1841,0)</f>
        <v>0</v>
      </c>
      <c r="BI1841" s="145">
        <f>IF(N1841="nulová",J1841,0)</f>
        <v>0</v>
      </c>
      <c r="BJ1841" s="18" t="s">
        <v>87</v>
      </c>
      <c r="BK1841" s="145">
        <f>ROUND(I1841*H1841,2)</f>
        <v>0</v>
      </c>
      <c r="BL1841" s="18" t="s">
        <v>320</v>
      </c>
      <c r="BM1841" s="144" t="s">
        <v>2672</v>
      </c>
    </row>
    <row r="1842" spans="2:65" s="1" customFormat="1">
      <c r="B1842" s="33"/>
      <c r="D1842" s="146" t="s">
        <v>199</v>
      </c>
      <c r="F1842" s="147" t="s">
        <v>2673</v>
      </c>
      <c r="I1842" s="148"/>
      <c r="L1842" s="33"/>
      <c r="M1842" s="149"/>
      <c r="T1842" s="52"/>
      <c r="AT1842" s="18" t="s">
        <v>199</v>
      </c>
      <c r="AU1842" s="18" t="s">
        <v>87</v>
      </c>
    </row>
    <row r="1843" spans="2:65" s="12" customFormat="1">
      <c r="B1843" s="150"/>
      <c r="D1843" s="151" t="s">
        <v>201</v>
      </c>
      <c r="E1843" s="152" t="s">
        <v>19</v>
      </c>
      <c r="F1843" s="153" t="s">
        <v>1247</v>
      </c>
      <c r="H1843" s="152" t="s">
        <v>19</v>
      </c>
      <c r="I1843" s="154"/>
      <c r="L1843" s="150"/>
      <c r="M1843" s="155"/>
      <c r="T1843" s="156"/>
      <c r="AT1843" s="152" t="s">
        <v>201</v>
      </c>
      <c r="AU1843" s="152" t="s">
        <v>87</v>
      </c>
      <c r="AV1843" s="12" t="s">
        <v>81</v>
      </c>
      <c r="AW1843" s="12" t="s">
        <v>33</v>
      </c>
      <c r="AX1843" s="12" t="s">
        <v>74</v>
      </c>
      <c r="AY1843" s="152" t="s">
        <v>187</v>
      </c>
    </row>
    <row r="1844" spans="2:65" s="13" customFormat="1">
      <c r="B1844" s="157"/>
      <c r="D1844" s="151" t="s">
        <v>201</v>
      </c>
      <c r="E1844" s="158" t="s">
        <v>19</v>
      </c>
      <c r="F1844" s="159" t="s">
        <v>2674</v>
      </c>
      <c r="H1844" s="160">
        <v>1</v>
      </c>
      <c r="I1844" s="161"/>
      <c r="L1844" s="157"/>
      <c r="M1844" s="162"/>
      <c r="T1844" s="163"/>
      <c r="AT1844" s="158" t="s">
        <v>201</v>
      </c>
      <c r="AU1844" s="158" t="s">
        <v>87</v>
      </c>
      <c r="AV1844" s="13" t="s">
        <v>87</v>
      </c>
      <c r="AW1844" s="13" t="s">
        <v>33</v>
      </c>
      <c r="AX1844" s="13" t="s">
        <v>74</v>
      </c>
      <c r="AY1844" s="158" t="s">
        <v>187</v>
      </c>
    </row>
    <row r="1845" spans="2:65" s="13" customFormat="1">
      <c r="B1845" s="157"/>
      <c r="D1845" s="151" t="s">
        <v>201</v>
      </c>
      <c r="E1845" s="158" t="s">
        <v>19</v>
      </c>
      <c r="F1845" s="159" t="s">
        <v>2675</v>
      </c>
      <c r="H1845" s="160">
        <v>1</v>
      </c>
      <c r="I1845" s="161"/>
      <c r="L1845" s="157"/>
      <c r="M1845" s="162"/>
      <c r="T1845" s="163"/>
      <c r="AT1845" s="158" t="s">
        <v>201</v>
      </c>
      <c r="AU1845" s="158" t="s">
        <v>87</v>
      </c>
      <c r="AV1845" s="13" t="s">
        <v>87</v>
      </c>
      <c r="AW1845" s="13" t="s">
        <v>33</v>
      </c>
      <c r="AX1845" s="13" t="s">
        <v>74</v>
      </c>
      <c r="AY1845" s="158" t="s">
        <v>187</v>
      </c>
    </row>
    <row r="1846" spans="2:65" s="15" customFormat="1">
      <c r="B1846" s="171"/>
      <c r="D1846" s="151" t="s">
        <v>201</v>
      </c>
      <c r="E1846" s="172" t="s">
        <v>19</v>
      </c>
      <c r="F1846" s="173" t="s">
        <v>207</v>
      </c>
      <c r="H1846" s="174">
        <v>2</v>
      </c>
      <c r="I1846" s="175"/>
      <c r="L1846" s="171"/>
      <c r="M1846" s="176"/>
      <c r="T1846" s="177"/>
      <c r="AT1846" s="172" t="s">
        <v>201</v>
      </c>
      <c r="AU1846" s="172" t="s">
        <v>87</v>
      </c>
      <c r="AV1846" s="15" t="s">
        <v>193</v>
      </c>
      <c r="AW1846" s="15" t="s">
        <v>33</v>
      </c>
      <c r="AX1846" s="15" t="s">
        <v>81</v>
      </c>
      <c r="AY1846" s="172" t="s">
        <v>187</v>
      </c>
    </row>
    <row r="1847" spans="2:65" s="1" customFormat="1" ht="37.950000000000003" customHeight="1">
      <c r="B1847" s="33"/>
      <c r="C1847" s="178" t="s">
        <v>2676</v>
      </c>
      <c r="D1847" s="178" t="s">
        <v>238</v>
      </c>
      <c r="E1847" s="179" t="s">
        <v>1782</v>
      </c>
      <c r="F1847" s="180" t="s">
        <v>1783</v>
      </c>
      <c r="G1847" s="181" t="s">
        <v>248</v>
      </c>
      <c r="H1847" s="182">
        <v>2</v>
      </c>
      <c r="I1847" s="183"/>
      <c r="J1847" s="184">
        <f>ROUND(I1847*H1847,2)</f>
        <v>0</v>
      </c>
      <c r="K1847" s="180" t="s">
        <v>197</v>
      </c>
      <c r="L1847" s="185"/>
      <c r="M1847" s="186" t="s">
        <v>19</v>
      </c>
      <c r="N1847" s="187" t="s">
        <v>46</v>
      </c>
      <c r="P1847" s="142">
        <f>O1847*H1847</f>
        <v>0</v>
      </c>
      <c r="Q1847" s="142">
        <v>1.7930000000000001E-2</v>
      </c>
      <c r="R1847" s="142">
        <f>Q1847*H1847</f>
        <v>3.5860000000000003E-2</v>
      </c>
      <c r="S1847" s="142">
        <v>0</v>
      </c>
      <c r="T1847" s="143">
        <f>S1847*H1847</f>
        <v>0</v>
      </c>
      <c r="AR1847" s="144" t="s">
        <v>425</v>
      </c>
      <c r="AT1847" s="144" t="s">
        <v>238</v>
      </c>
      <c r="AU1847" s="144" t="s">
        <v>87</v>
      </c>
      <c r="AY1847" s="18" t="s">
        <v>187</v>
      </c>
      <c r="BE1847" s="145">
        <f>IF(N1847="základní",J1847,0)</f>
        <v>0</v>
      </c>
      <c r="BF1847" s="145">
        <f>IF(N1847="snížená",J1847,0)</f>
        <v>0</v>
      </c>
      <c r="BG1847" s="145">
        <f>IF(N1847="zákl. přenesená",J1847,0)</f>
        <v>0</v>
      </c>
      <c r="BH1847" s="145">
        <f>IF(N1847="sníž. přenesená",J1847,0)</f>
        <v>0</v>
      </c>
      <c r="BI1847" s="145">
        <f>IF(N1847="nulová",J1847,0)</f>
        <v>0</v>
      </c>
      <c r="BJ1847" s="18" t="s">
        <v>87</v>
      </c>
      <c r="BK1847" s="145">
        <f>ROUND(I1847*H1847,2)</f>
        <v>0</v>
      </c>
      <c r="BL1847" s="18" t="s">
        <v>320</v>
      </c>
      <c r="BM1847" s="144" t="s">
        <v>2677</v>
      </c>
    </row>
    <row r="1848" spans="2:65" s="1" customFormat="1" ht="37.950000000000003" customHeight="1">
      <c r="B1848" s="33"/>
      <c r="C1848" s="133" t="s">
        <v>2678</v>
      </c>
      <c r="D1848" s="133" t="s">
        <v>189</v>
      </c>
      <c r="E1848" s="134" t="s">
        <v>2679</v>
      </c>
      <c r="F1848" s="135" t="s">
        <v>2680</v>
      </c>
      <c r="G1848" s="136" t="s">
        <v>248</v>
      </c>
      <c r="H1848" s="137">
        <v>4</v>
      </c>
      <c r="I1848" s="138"/>
      <c r="J1848" s="139">
        <f>ROUND(I1848*H1848,2)</f>
        <v>0</v>
      </c>
      <c r="K1848" s="135" t="s">
        <v>197</v>
      </c>
      <c r="L1848" s="33"/>
      <c r="M1848" s="140" t="s">
        <v>19</v>
      </c>
      <c r="N1848" s="141" t="s">
        <v>46</v>
      </c>
      <c r="P1848" s="142">
        <f>O1848*H1848</f>
        <v>0</v>
      </c>
      <c r="Q1848" s="142">
        <v>5.0280000000000004E-3</v>
      </c>
      <c r="R1848" s="142">
        <f>Q1848*H1848</f>
        <v>2.0112000000000001E-2</v>
      </c>
      <c r="S1848" s="142">
        <v>0</v>
      </c>
      <c r="T1848" s="143">
        <f>S1848*H1848</f>
        <v>0</v>
      </c>
      <c r="AR1848" s="144" t="s">
        <v>320</v>
      </c>
      <c r="AT1848" s="144" t="s">
        <v>189</v>
      </c>
      <c r="AU1848" s="144" t="s">
        <v>87</v>
      </c>
      <c r="AY1848" s="18" t="s">
        <v>187</v>
      </c>
      <c r="BE1848" s="145">
        <f>IF(N1848="základní",J1848,0)</f>
        <v>0</v>
      </c>
      <c r="BF1848" s="145">
        <f>IF(N1848="snížená",J1848,0)</f>
        <v>0</v>
      </c>
      <c r="BG1848" s="145">
        <f>IF(N1848="zákl. přenesená",J1848,0)</f>
        <v>0</v>
      </c>
      <c r="BH1848" s="145">
        <f>IF(N1848="sníž. přenesená",J1848,0)</f>
        <v>0</v>
      </c>
      <c r="BI1848" s="145">
        <f>IF(N1848="nulová",J1848,0)</f>
        <v>0</v>
      </c>
      <c r="BJ1848" s="18" t="s">
        <v>87</v>
      </c>
      <c r="BK1848" s="145">
        <f>ROUND(I1848*H1848,2)</f>
        <v>0</v>
      </c>
      <c r="BL1848" s="18" t="s">
        <v>320</v>
      </c>
      <c r="BM1848" s="144" t="s">
        <v>2681</v>
      </c>
    </row>
    <row r="1849" spans="2:65" s="1" customFormat="1">
      <c r="B1849" s="33"/>
      <c r="D1849" s="146" t="s">
        <v>199</v>
      </c>
      <c r="F1849" s="147" t="s">
        <v>2682</v>
      </c>
      <c r="I1849" s="148"/>
      <c r="L1849" s="33"/>
      <c r="M1849" s="149"/>
      <c r="T1849" s="52"/>
      <c r="AT1849" s="18" t="s">
        <v>199</v>
      </c>
      <c r="AU1849" s="18" t="s">
        <v>87</v>
      </c>
    </row>
    <row r="1850" spans="2:65" s="12" customFormat="1">
      <c r="B1850" s="150"/>
      <c r="D1850" s="151" t="s">
        <v>201</v>
      </c>
      <c r="E1850" s="152" t="s">
        <v>19</v>
      </c>
      <c r="F1850" s="153" t="s">
        <v>1247</v>
      </c>
      <c r="H1850" s="152" t="s">
        <v>19</v>
      </c>
      <c r="I1850" s="154"/>
      <c r="L1850" s="150"/>
      <c r="M1850" s="155"/>
      <c r="T1850" s="156"/>
      <c r="AT1850" s="152" t="s">
        <v>201</v>
      </c>
      <c r="AU1850" s="152" t="s">
        <v>87</v>
      </c>
      <c r="AV1850" s="12" t="s">
        <v>81</v>
      </c>
      <c r="AW1850" s="12" t="s">
        <v>33</v>
      </c>
      <c r="AX1850" s="12" t="s">
        <v>74</v>
      </c>
      <c r="AY1850" s="152" t="s">
        <v>187</v>
      </c>
    </row>
    <row r="1851" spans="2:65" s="13" customFormat="1">
      <c r="B1851" s="157"/>
      <c r="D1851" s="151" t="s">
        <v>201</v>
      </c>
      <c r="E1851" s="158" t="s">
        <v>19</v>
      </c>
      <c r="F1851" s="159" t="s">
        <v>2683</v>
      </c>
      <c r="H1851" s="160">
        <v>2</v>
      </c>
      <c r="I1851" s="161"/>
      <c r="L1851" s="157"/>
      <c r="M1851" s="162"/>
      <c r="T1851" s="163"/>
      <c r="AT1851" s="158" t="s">
        <v>201</v>
      </c>
      <c r="AU1851" s="158" t="s">
        <v>87</v>
      </c>
      <c r="AV1851" s="13" t="s">
        <v>87</v>
      </c>
      <c r="AW1851" s="13" t="s">
        <v>33</v>
      </c>
      <c r="AX1851" s="13" t="s">
        <v>74</v>
      </c>
      <c r="AY1851" s="158" t="s">
        <v>187</v>
      </c>
    </row>
    <row r="1852" spans="2:65" s="13" customFormat="1">
      <c r="B1852" s="157"/>
      <c r="D1852" s="151" t="s">
        <v>201</v>
      </c>
      <c r="E1852" s="158" t="s">
        <v>19</v>
      </c>
      <c r="F1852" s="159" t="s">
        <v>2684</v>
      </c>
      <c r="H1852" s="160">
        <v>2</v>
      </c>
      <c r="I1852" s="161"/>
      <c r="L1852" s="157"/>
      <c r="M1852" s="162"/>
      <c r="T1852" s="163"/>
      <c r="AT1852" s="158" t="s">
        <v>201</v>
      </c>
      <c r="AU1852" s="158" t="s">
        <v>87</v>
      </c>
      <c r="AV1852" s="13" t="s">
        <v>87</v>
      </c>
      <c r="AW1852" s="13" t="s">
        <v>33</v>
      </c>
      <c r="AX1852" s="13" t="s">
        <v>74</v>
      </c>
      <c r="AY1852" s="158" t="s">
        <v>187</v>
      </c>
    </row>
    <row r="1853" spans="2:65" s="15" customFormat="1">
      <c r="B1853" s="171"/>
      <c r="D1853" s="151" t="s">
        <v>201</v>
      </c>
      <c r="E1853" s="172" t="s">
        <v>19</v>
      </c>
      <c r="F1853" s="173" t="s">
        <v>207</v>
      </c>
      <c r="H1853" s="174">
        <v>4</v>
      </c>
      <c r="I1853" s="175"/>
      <c r="L1853" s="171"/>
      <c r="M1853" s="176"/>
      <c r="T1853" s="177"/>
      <c r="AT1853" s="172" t="s">
        <v>201</v>
      </c>
      <c r="AU1853" s="172" t="s">
        <v>87</v>
      </c>
      <c r="AV1853" s="15" t="s">
        <v>193</v>
      </c>
      <c r="AW1853" s="15" t="s">
        <v>33</v>
      </c>
      <c r="AX1853" s="15" t="s">
        <v>81</v>
      </c>
      <c r="AY1853" s="172" t="s">
        <v>187</v>
      </c>
    </row>
    <row r="1854" spans="2:65" s="1" customFormat="1" ht="37.950000000000003" customHeight="1">
      <c r="B1854" s="33"/>
      <c r="C1854" s="133" t="s">
        <v>2685</v>
      </c>
      <c r="D1854" s="133" t="s">
        <v>189</v>
      </c>
      <c r="E1854" s="134" t="s">
        <v>2686</v>
      </c>
      <c r="F1854" s="135" t="s">
        <v>2687</v>
      </c>
      <c r="G1854" s="136" t="s">
        <v>384</v>
      </c>
      <c r="H1854" s="137">
        <v>43.6</v>
      </c>
      <c r="I1854" s="138"/>
      <c r="J1854" s="139">
        <f>ROUND(I1854*H1854,2)</f>
        <v>0</v>
      </c>
      <c r="K1854" s="135" t="s">
        <v>197</v>
      </c>
      <c r="L1854" s="33"/>
      <c r="M1854" s="140" t="s">
        <v>19</v>
      </c>
      <c r="N1854" s="141" t="s">
        <v>46</v>
      </c>
      <c r="P1854" s="142">
        <f>O1854*H1854</f>
        <v>0</v>
      </c>
      <c r="Q1854" s="142">
        <v>5.5430000000000002E-3</v>
      </c>
      <c r="R1854" s="142">
        <f>Q1854*H1854</f>
        <v>0.24167480000000002</v>
      </c>
      <c r="S1854" s="142">
        <v>0</v>
      </c>
      <c r="T1854" s="143">
        <f>S1854*H1854</f>
        <v>0</v>
      </c>
      <c r="AR1854" s="144" t="s">
        <v>320</v>
      </c>
      <c r="AT1854" s="144" t="s">
        <v>189</v>
      </c>
      <c r="AU1854" s="144" t="s">
        <v>87</v>
      </c>
      <c r="AY1854" s="18" t="s">
        <v>187</v>
      </c>
      <c r="BE1854" s="145">
        <f>IF(N1854="základní",J1854,0)</f>
        <v>0</v>
      </c>
      <c r="BF1854" s="145">
        <f>IF(N1854="snížená",J1854,0)</f>
        <v>0</v>
      </c>
      <c r="BG1854" s="145">
        <f>IF(N1854="zákl. přenesená",J1854,0)</f>
        <v>0</v>
      </c>
      <c r="BH1854" s="145">
        <f>IF(N1854="sníž. přenesená",J1854,0)</f>
        <v>0</v>
      </c>
      <c r="BI1854" s="145">
        <f>IF(N1854="nulová",J1854,0)</f>
        <v>0</v>
      </c>
      <c r="BJ1854" s="18" t="s">
        <v>87</v>
      </c>
      <c r="BK1854" s="145">
        <f>ROUND(I1854*H1854,2)</f>
        <v>0</v>
      </c>
      <c r="BL1854" s="18" t="s">
        <v>320</v>
      </c>
      <c r="BM1854" s="144" t="s">
        <v>2688</v>
      </c>
    </row>
    <row r="1855" spans="2:65" s="1" customFormat="1">
      <c r="B1855" s="33"/>
      <c r="D1855" s="146" t="s">
        <v>199</v>
      </c>
      <c r="F1855" s="147" t="s">
        <v>2689</v>
      </c>
      <c r="I1855" s="148"/>
      <c r="L1855" s="33"/>
      <c r="M1855" s="149"/>
      <c r="T1855" s="52"/>
      <c r="AT1855" s="18" t="s">
        <v>199</v>
      </c>
      <c r="AU1855" s="18" t="s">
        <v>87</v>
      </c>
    </row>
    <row r="1856" spans="2:65" s="12" customFormat="1">
      <c r="B1856" s="150"/>
      <c r="D1856" s="151" t="s">
        <v>201</v>
      </c>
      <c r="E1856" s="152" t="s">
        <v>19</v>
      </c>
      <c r="F1856" s="153" t="s">
        <v>1247</v>
      </c>
      <c r="H1856" s="152" t="s">
        <v>19</v>
      </c>
      <c r="I1856" s="154"/>
      <c r="L1856" s="150"/>
      <c r="M1856" s="155"/>
      <c r="T1856" s="156"/>
      <c r="AT1856" s="152" t="s">
        <v>201</v>
      </c>
      <c r="AU1856" s="152" t="s">
        <v>87</v>
      </c>
      <c r="AV1856" s="12" t="s">
        <v>81</v>
      </c>
      <c r="AW1856" s="12" t="s">
        <v>33</v>
      </c>
      <c r="AX1856" s="12" t="s">
        <v>74</v>
      </c>
      <c r="AY1856" s="152" t="s">
        <v>187</v>
      </c>
    </row>
    <row r="1857" spans="2:65" s="12" customFormat="1">
      <c r="B1857" s="150"/>
      <c r="D1857" s="151" t="s">
        <v>201</v>
      </c>
      <c r="E1857" s="152" t="s">
        <v>19</v>
      </c>
      <c r="F1857" s="153" t="s">
        <v>1658</v>
      </c>
      <c r="H1857" s="152" t="s">
        <v>19</v>
      </c>
      <c r="I1857" s="154"/>
      <c r="L1857" s="150"/>
      <c r="M1857" s="155"/>
      <c r="T1857" s="156"/>
      <c r="AT1857" s="152" t="s">
        <v>201</v>
      </c>
      <c r="AU1857" s="152" t="s">
        <v>87</v>
      </c>
      <c r="AV1857" s="12" t="s">
        <v>81</v>
      </c>
      <c r="AW1857" s="12" t="s">
        <v>33</v>
      </c>
      <c r="AX1857" s="12" t="s">
        <v>74</v>
      </c>
      <c r="AY1857" s="152" t="s">
        <v>187</v>
      </c>
    </row>
    <row r="1858" spans="2:65" s="13" customFormat="1">
      <c r="B1858" s="157"/>
      <c r="D1858" s="151" t="s">
        <v>201</v>
      </c>
      <c r="E1858" s="158" t="s">
        <v>19</v>
      </c>
      <c r="F1858" s="159" t="s">
        <v>2690</v>
      </c>
      <c r="H1858" s="160">
        <v>8.7200000000000006</v>
      </c>
      <c r="I1858" s="161"/>
      <c r="L1858" s="157"/>
      <c r="M1858" s="162"/>
      <c r="T1858" s="163"/>
      <c r="AT1858" s="158" t="s">
        <v>201</v>
      </c>
      <c r="AU1858" s="158" t="s">
        <v>87</v>
      </c>
      <c r="AV1858" s="13" t="s">
        <v>87</v>
      </c>
      <c r="AW1858" s="13" t="s">
        <v>33</v>
      </c>
      <c r="AX1858" s="13" t="s">
        <v>74</v>
      </c>
      <c r="AY1858" s="158" t="s">
        <v>187</v>
      </c>
    </row>
    <row r="1859" spans="2:65" s="13" customFormat="1">
      <c r="B1859" s="157"/>
      <c r="D1859" s="151" t="s">
        <v>201</v>
      </c>
      <c r="E1859" s="158" t="s">
        <v>19</v>
      </c>
      <c r="F1859" s="159" t="s">
        <v>2691</v>
      </c>
      <c r="H1859" s="160">
        <v>8.7200000000000006</v>
      </c>
      <c r="I1859" s="161"/>
      <c r="L1859" s="157"/>
      <c r="M1859" s="162"/>
      <c r="T1859" s="163"/>
      <c r="AT1859" s="158" t="s">
        <v>201</v>
      </c>
      <c r="AU1859" s="158" t="s">
        <v>87</v>
      </c>
      <c r="AV1859" s="13" t="s">
        <v>87</v>
      </c>
      <c r="AW1859" s="13" t="s">
        <v>33</v>
      </c>
      <c r="AX1859" s="13" t="s">
        <v>74</v>
      </c>
      <c r="AY1859" s="158" t="s">
        <v>187</v>
      </c>
    </row>
    <row r="1860" spans="2:65" s="13" customFormat="1">
      <c r="B1860" s="157"/>
      <c r="D1860" s="151" t="s">
        <v>201</v>
      </c>
      <c r="E1860" s="158" t="s">
        <v>19</v>
      </c>
      <c r="F1860" s="159" t="s">
        <v>2692</v>
      </c>
      <c r="H1860" s="160">
        <v>8.7200000000000006</v>
      </c>
      <c r="I1860" s="161"/>
      <c r="L1860" s="157"/>
      <c r="M1860" s="162"/>
      <c r="T1860" s="163"/>
      <c r="AT1860" s="158" t="s">
        <v>201</v>
      </c>
      <c r="AU1860" s="158" t="s">
        <v>87</v>
      </c>
      <c r="AV1860" s="13" t="s">
        <v>87</v>
      </c>
      <c r="AW1860" s="13" t="s">
        <v>33</v>
      </c>
      <c r="AX1860" s="13" t="s">
        <v>74</v>
      </c>
      <c r="AY1860" s="158" t="s">
        <v>187</v>
      </c>
    </row>
    <row r="1861" spans="2:65" s="13" customFormat="1">
      <c r="B1861" s="157"/>
      <c r="D1861" s="151" t="s">
        <v>201</v>
      </c>
      <c r="E1861" s="158" t="s">
        <v>19</v>
      </c>
      <c r="F1861" s="159" t="s">
        <v>2693</v>
      </c>
      <c r="H1861" s="160">
        <v>4.3600000000000003</v>
      </c>
      <c r="I1861" s="161"/>
      <c r="L1861" s="157"/>
      <c r="M1861" s="162"/>
      <c r="T1861" s="163"/>
      <c r="AT1861" s="158" t="s">
        <v>201</v>
      </c>
      <c r="AU1861" s="158" t="s">
        <v>87</v>
      </c>
      <c r="AV1861" s="13" t="s">
        <v>87</v>
      </c>
      <c r="AW1861" s="13" t="s">
        <v>33</v>
      </c>
      <c r="AX1861" s="13" t="s">
        <v>74</v>
      </c>
      <c r="AY1861" s="158" t="s">
        <v>187</v>
      </c>
    </row>
    <row r="1862" spans="2:65" s="13" customFormat="1">
      <c r="B1862" s="157"/>
      <c r="D1862" s="151" t="s">
        <v>201</v>
      </c>
      <c r="E1862" s="158" t="s">
        <v>19</v>
      </c>
      <c r="F1862" s="159" t="s">
        <v>2694</v>
      </c>
      <c r="H1862" s="160">
        <v>4.3600000000000003</v>
      </c>
      <c r="I1862" s="161"/>
      <c r="L1862" s="157"/>
      <c r="M1862" s="162"/>
      <c r="T1862" s="163"/>
      <c r="AT1862" s="158" t="s">
        <v>201</v>
      </c>
      <c r="AU1862" s="158" t="s">
        <v>87</v>
      </c>
      <c r="AV1862" s="13" t="s">
        <v>87</v>
      </c>
      <c r="AW1862" s="13" t="s">
        <v>33</v>
      </c>
      <c r="AX1862" s="13" t="s">
        <v>74</v>
      </c>
      <c r="AY1862" s="158" t="s">
        <v>187</v>
      </c>
    </row>
    <row r="1863" spans="2:65" s="13" customFormat="1">
      <c r="B1863" s="157"/>
      <c r="D1863" s="151" t="s">
        <v>201</v>
      </c>
      <c r="E1863" s="158" t="s">
        <v>19</v>
      </c>
      <c r="F1863" s="159" t="s">
        <v>2695</v>
      </c>
      <c r="H1863" s="160">
        <v>8.7200000000000006</v>
      </c>
      <c r="I1863" s="161"/>
      <c r="L1863" s="157"/>
      <c r="M1863" s="162"/>
      <c r="T1863" s="163"/>
      <c r="AT1863" s="158" t="s">
        <v>201</v>
      </c>
      <c r="AU1863" s="158" t="s">
        <v>87</v>
      </c>
      <c r="AV1863" s="13" t="s">
        <v>87</v>
      </c>
      <c r="AW1863" s="13" t="s">
        <v>33</v>
      </c>
      <c r="AX1863" s="13" t="s">
        <v>74</v>
      </c>
      <c r="AY1863" s="158" t="s">
        <v>187</v>
      </c>
    </row>
    <row r="1864" spans="2:65" s="15" customFormat="1">
      <c r="B1864" s="171"/>
      <c r="D1864" s="151" t="s">
        <v>201</v>
      </c>
      <c r="E1864" s="172" t="s">
        <v>991</v>
      </c>
      <c r="F1864" s="173" t="s">
        <v>207</v>
      </c>
      <c r="H1864" s="174">
        <v>43.6</v>
      </c>
      <c r="I1864" s="175"/>
      <c r="L1864" s="171"/>
      <c r="M1864" s="176"/>
      <c r="T1864" s="177"/>
      <c r="AT1864" s="172" t="s">
        <v>201</v>
      </c>
      <c r="AU1864" s="172" t="s">
        <v>87</v>
      </c>
      <c r="AV1864" s="15" t="s">
        <v>193</v>
      </c>
      <c r="AW1864" s="15" t="s">
        <v>33</v>
      </c>
      <c r="AX1864" s="15" t="s">
        <v>81</v>
      </c>
      <c r="AY1864" s="172" t="s">
        <v>187</v>
      </c>
    </row>
    <row r="1865" spans="2:65" s="1" customFormat="1" ht="66.75" customHeight="1">
      <c r="B1865" s="33"/>
      <c r="C1865" s="133" t="s">
        <v>2696</v>
      </c>
      <c r="D1865" s="133" t="s">
        <v>189</v>
      </c>
      <c r="E1865" s="134" t="s">
        <v>2697</v>
      </c>
      <c r="F1865" s="135" t="s">
        <v>2698</v>
      </c>
      <c r="G1865" s="136" t="s">
        <v>2018</v>
      </c>
      <c r="H1865" s="194"/>
      <c r="I1865" s="138"/>
      <c r="J1865" s="139">
        <f>ROUND(I1865*H1865,2)</f>
        <v>0</v>
      </c>
      <c r="K1865" s="135" t="s">
        <v>197</v>
      </c>
      <c r="L1865" s="33"/>
      <c r="M1865" s="140" t="s">
        <v>19</v>
      </c>
      <c r="N1865" s="141" t="s">
        <v>46</v>
      </c>
      <c r="P1865" s="142">
        <f>O1865*H1865</f>
        <v>0</v>
      </c>
      <c r="Q1865" s="142">
        <v>0</v>
      </c>
      <c r="R1865" s="142">
        <f>Q1865*H1865</f>
        <v>0</v>
      </c>
      <c r="S1865" s="142">
        <v>0</v>
      </c>
      <c r="T1865" s="143">
        <f>S1865*H1865</f>
        <v>0</v>
      </c>
      <c r="AR1865" s="144" t="s">
        <v>320</v>
      </c>
      <c r="AT1865" s="144" t="s">
        <v>189</v>
      </c>
      <c r="AU1865" s="144" t="s">
        <v>87</v>
      </c>
      <c r="AY1865" s="18" t="s">
        <v>187</v>
      </c>
      <c r="BE1865" s="145">
        <f>IF(N1865="základní",J1865,0)</f>
        <v>0</v>
      </c>
      <c r="BF1865" s="145">
        <f>IF(N1865="snížená",J1865,0)</f>
        <v>0</v>
      </c>
      <c r="BG1865" s="145">
        <f>IF(N1865="zákl. přenesená",J1865,0)</f>
        <v>0</v>
      </c>
      <c r="BH1865" s="145">
        <f>IF(N1865="sníž. přenesená",J1865,0)</f>
        <v>0</v>
      </c>
      <c r="BI1865" s="145">
        <f>IF(N1865="nulová",J1865,0)</f>
        <v>0</v>
      </c>
      <c r="BJ1865" s="18" t="s">
        <v>87</v>
      </c>
      <c r="BK1865" s="145">
        <f>ROUND(I1865*H1865,2)</f>
        <v>0</v>
      </c>
      <c r="BL1865" s="18" t="s">
        <v>320</v>
      </c>
      <c r="BM1865" s="144" t="s">
        <v>2699</v>
      </c>
    </row>
    <row r="1866" spans="2:65" s="1" customFormat="1">
      <c r="B1866" s="33"/>
      <c r="D1866" s="146" t="s">
        <v>199</v>
      </c>
      <c r="F1866" s="147" t="s">
        <v>2700</v>
      </c>
      <c r="I1866" s="148"/>
      <c r="L1866" s="33"/>
      <c r="M1866" s="149"/>
      <c r="T1866" s="52"/>
      <c r="AT1866" s="18" t="s">
        <v>199</v>
      </c>
      <c r="AU1866" s="18" t="s">
        <v>87</v>
      </c>
    </row>
    <row r="1867" spans="2:65" s="11" customFormat="1" ht="22.95" customHeight="1">
      <c r="B1867" s="121"/>
      <c r="D1867" s="122" t="s">
        <v>73</v>
      </c>
      <c r="E1867" s="131" t="s">
        <v>685</v>
      </c>
      <c r="F1867" s="131" t="s">
        <v>686</v>
      </c>
      <c r="I1867" s="124"/>
      <c r="J1867" s="132">
        <f>BK1867</f>
        <v>0</v>
      </c>
      <c r="L1867" s="121"/>
      <c r="M1867" s="126"/>
      <c r="P1867" s="127">
        <f>SUM(P1868:P2020)</f>
        <v>0</v>
      </c>
      <c r="R1867" s="127">
        <f>SUM(R1868:R2020)</f>
        <v>1.9908436672000003</v>
      </c>
      <c r="T1867" s="128">
        <f>SUM(T1868:T2020)</f>
        <v>0</v>
      </c>
      <c r="AR1867" s="122" t="s">
        <v>87</v>
      </c>
      <c r="AT1867" s="129" t="s">
        <v>73</v>
      </c>
      <c r="AU1867" s="129" t="s">
        <v>81</v>
      </c>
      <c r="AY1867" s="122" t="s">
        <v>187</v>
      </c>
      <c r="BK1867" s="130">
        <f>SUM(BK1868:BK2020)</f>
        <v>0</v>
      </c>
    </row>
    <row r="1868" spans="2:65" s="1" customFormat="1" ht="21.75" customHeight="1">
      <c r="B1868" s="33"/>
      <c r="C1868" s="133" t="s">
        <v>2701</v>
      </c>
      <c r="D1868" s="133" t="s">
        <v>189</v>
      </c>
      <c r="E1868" s="134" t="s">
        <v>2702</v>
      </c>
      <c r="F1868" s="135" t="s">
        <v>2703</v>
      </c>
      <c r="G1868" s="136" t="s">
        <v>384</v>
      </c>
      <c r="H1868" s="137">
        <v>8.3000000000000007</v>
      </c>
      <c r="I1868" s="138"/>
      <c r="J1868" s="139">
        <f>ROUND(I1868*H1868,2)</f>
        <v>0</v>
      </c>
      <c r="K1868" s="135" t="s">
        <v>197</v>
      </c>
      <c r="L1868" s="33"/>
      <c r="M1868" s="140" t="s">
        <v>19</v>
      </c>
      <c r="N1868" s="141" t="s">
        <v>46</v>
      </c>
      <c r="P1868" s="142">
        <f>O1868*H1868</f>
        <v>0</v>
      </c>
      <c r="Q1868" s="142">
        <v>3.8775000000000002E-4</v>
      </c>
      <c r="R1868" s="142">
        <f>Q1868*H1868</f>
        <v>3.2183250000000006E-3</v>
      </c>
      <c r="S1868" s="142">
        <v>0</v>
      </c>
      <c r="T1868" s="143">
        <f>S1868*H1868</f>
        <v>0</v>
      </c>
      <c r="AR1868" s="144" t="s">
        <v>320</v>
      </c>
      <c r="AT1868" s="144" t="s">
        <v>189</v>
      </c>
      <c r="AU1868" s="144" t="s">
        <v>87</v>
      </c>
      <c r="AY1868" s="18" t="s">
        <v>187</v>
      </c>
      <c r="BE1868" s="145">
        <f>IF(N1868="základní",J1868,0)</f>
        <v>0</v>
      </c>
      <c r="BF1868" s="145">
        <f>IF(N1868="snížená",J1868,0)</f>
        <v>0</v>
      </c>
      <c r="BG1868" s="145">
        <f>IF(N1868="zákl. přenesená",J1868,0)</f>
        <v>0</v>
      </c>
      <c r="BH1868" s="145">
        <f>IF(N1868="sníž. přenesená",J1868,0)</f>
        <v>0</v>
      </c>
      <c r="BI1868" s="145">
        <f>IF(N1868="nulová",J1868,0)</f>
        <v>0</v>
      </c>
      <c r="BJ1868" s="18" t="s">
        <v>87</v>
      </c>
      <c r="BK1868" s="145">
        <f>ROUND(I1868*H1868,2)</f>
        <v>0</v>
      </c>
      <c r="BL1868" s="18" t="s">
        <v>320</v>
      </c>
      <c r="BM1868" s="144" t="s">
        <v>2704</v>
      </c>
    </row>
    <row r="1869" spans="2:65" s="1" customFormat="1">
      <c r="B1869" s="33"/>
      <c r="D1869" s="146" t="s">
        <v>199</v>
      </c>
      <c r="F1869" s="147" t="s">
        <v>2705</v>
      </c>
      <c r="I1869" s="148"/>
      <c r="L1869" s="33"/>
      <c r="M1869" s="149"/>
      <c r="T1869" s="52"/>
      <c r="AT1869" s="18" t="s">
        <v>199</v>
      </c>
      <c r="AU1869" s="18" t="s">
        <v>87</v>
      </c>
    </row>
    <row r="1870" spans="2:65" s="12" customFormat="1">
      <c r="B1870" s="150"/>
      <c r="D1870" s="151" t="s">
        <v>201</v>
      </c>
      <c r="E1870" s="152" t="s">
        <v>19</v>
      </c>
      <c r="F1870" s="153" t="s">
        <v>1697</v>
      </c>
      <c r="H1870" s="152" t="s">
        <v>19</v>
      </c>
      <c r="I1870" s="154"/>
      <c r="L1870" s="150"/>
      <c r="M1870" s="155"/>
      <c r="T1870" s="156"/>
      <c r="AT1870" s="152" t="s">
        <v>201</v>
      </c>
      <c r="AU1870" s="152" t="s">
        <v>87</v>
      </c>
      <c r="AV1870" s="12" t="s">
        <v>81</v>
      </c>
      <c r="AW1870" s="12" t="s">
        <v>33</v>
      </c>
      <c r="AX1870" s="12" t="s">
        <v>74</v>
      </c>
      <c r="AY1870" s="152" t="s">
        <v>187</v>
      </c>
    </row>
    <row r="1871" spans="2:65" s="13" customFormat="1">
      <c r="B1871" s="157"/>
      <c r="D1871" s="151" t="s">
        <v>201</v>
      </c>
      <c r="E1871" s="158" t="s">
        <v>19</v>
      </c>
      <c r="F1871" s="159" t="s">
        <v>2706</v>
      </c>
      <c r="H1871" s="160">
        <v>8.3000000000000007</v>
      </c>
      <c r="I1871" s="161"/>
      <c r="L1871" s="157"/>
      <c r="M1871" s="162"/>
      <c r="T1871" s="163"/>
      <c r="AT1871" s="158" t="s">
        <v>201</v>
      </c>
      <c r="AU1871" s="158" t="s">
        <v>87</v>
      </c>
      <c r="AV1871" s="13" t="s">
        <v>87</v>
      </c>
      <c r="AW1871" s="13" t="s">
        <v>33</v>
      </c>
      <c r="AX1871" s="13" t="s">
        <v>74</v>
      </c>
      <c r="AY1871" s="158" t="s">
        <v>187</v>
      </c>
    </row>
    <row r="1872" spans="2:65" s="14" customFormat="1">
      <c r="B1872" s="164"/>
      <c r="D1872" s="151" t="s">
        <v>201</v>
      </c>
      <c r="E1872" s="165" t="s">
        <v>19</v>
      </c>
      <c r="F1872" s="166" t="s">
        <v>204</v>
      </c>
      <c r="H1872" s="167">
        <v>8.3000000000000007</v>
      </c>
      <c r="I1872" s="168"/>
      <c r="L1872" s="164"/>
      <c r="M1872" s="169"/>
      <c r="T1872" s="170"/>
      <c r="AT1872" s="165" t="s">
        <v>201</v>
      </c>
      <c r="AU1872" s="165" t="s">
        <v>87</v>
      </c>
      <c r="AV1872" s="14" t="s">
        <v>96</v>
      </c>
      <c r="AW1872" s="14" t="s">
        <v>33</v>
      </c>
      <c r="AX1872" s="14" t="s">
        <v>74</v>
      </c>
      <c r="AY1872" s="165" t="s">
        <v>187</v>
      </c>
    </row>
    <row r="1873" spans="2:65" s="15" customFormat="1">
      <c r="B1873" s="171"/>
      <c r="D1873" s="151" t="s">
        <v>201</v>
      </c>
      <c r="E1873" s="172" t="s">
        <v>19</v>
      </c>
      <c r="F1873" s="173" t="s">
        <v>207</v>
      </c>
      <c r="H1873" s="174">
        <v>8.3000000000000007</v>
      </c>
      <c r="I1873" s="175"/>
      <c r="L1873" s="171"/>
      <c r="M1873" s="176"/>
      <c r="T1873" s="177"/>
      <c r="AT1873" s="172" t="s">
        <v>201</v>
      </c>
      <c r="AU1873" s="172" t="s">
        <v>87</v>
      </c>
      <c r="AV1873" s="15" t="s">
        <v>193</v>
      </c>
      <c r="AW1873" s="15" t="s">
        <v>33</v>
      </c>
      <c r="AX1873" s="15" t="s">
        <v>81</v>
      </c>
      <c r="AY1873" s="172" t="s">
        <v>187</v>
      </c>
    </row>
    <row r="1874" spans="2:65" s="1" customFormat="1" ht="21.75" customHeight="1">
      <c r="B1874" s="33"/>
      <c r="C1874" s="133" t="s">
        <v>2707</v>
      </c>
      <c r="D1874" s="133" t="s">
        <v>189</v>
      </c>
      <c r="E1874" s="134" t="s">
        <v>2708</v>
      </c>
      <c r="F1874" s="135" t="s">
        <v>2709</v>
      </c>
      <c r="G1874" s="136" t="s">
        <v>384</v>
      </c>
      <c r="H1874" s="137">
        <v>74.8</v>
      </c>
      <c r="I1874" s="138"/>
      <c r="J1874" s="139">
        <f>ROUND(I1874*H1874,2)</f>
        <v>0</v>
      </c>
      <c r="K1874" s="135" t="s">
        <v>197</v>
      </c>
      <c r="L1874" s="33"/>
      <c r="M1874" s="140" t="s">
        <v>19</v>
      </c>
      <c r="N1874" s="141" t="s">
        <v>46</v>
      </c>
      <c r="P1874" s="142">
        <f>O1874*H1874</f>
        <v>0</v>
      </c>
      <c r="Q1874" s="142">
        <v>6.0625000000000002E-4</v>
      </c>
      <c r="R1874" s="142">
        <f>Q1874*H1874</f>
        <v>4.5347499999999999E-2</v>
      </c>
      <c r="S1874" s="142">
        <v>0</v>
      </c>
      <c r="T1874" s="143">
        <f>S1874*H1874</f>
        <v>0</v>
      </c>
      <c r="AR1874" s="144" t="s">
        <v>320</v>
      </c>
      <c r="AT1874" s="144" t="s">
        <v>189</v>
      </c>
      <c r="AU1874" s="144" t="s">
        <v>87</v>
      </c>
      <c r="AY1874" s="18" t="s">
        <v>187</v>
      </c>
      <c r="BE1874" s="145">
        <f>IF(N1874="základní",J1874,0)</f>
        <v>0</v>
      </c>
      <c r="BF1874" s="145">
        <f>IF(N1874="snížená",J1874,0)</f>
        <v>0</v>
      </c>
      <c r="BG1874" s="145">
        <f>IF(N1874="zákl. přenesená",J1874,0)</f>
        <v>0</v>
      </c>
      <c r="BH1874" s="145">
        <f>IF(N1874="sníž. přenesená",J1874,0)</f>
        <v>0</v>
      </c>
      <c r="BI1874" s="145">
        <f>IF(N1874="nulová",J1874,0)</f>
        <v>0</v>
      </c>
      <c r="BJ1874" s="18" t="s">
        <v>87</v>
      </c>
      <c r="BK1874" s="145">
        <f>ROUND(I1874*H1874,2)</f>
        <v>0</v>
      </c>
      <c r="BL1874" s="18" t="s">
        <v>320</v>
      </c>
      <c r="BM1874" s="144" t="s">
        <v>2710</v>
      </c>
    </row>
    <row r="1875" spans="2:65" s="1" customFormat="1">
      <c r="B1875" s="33"/>
      <c r="D1875" s="146" t="s">
        <v>199</v>
      </c>
      <c r="F1875" s="147" t="s">
        <v>2711</v>
      </c>
      <c r="I1875" s="148"/>
      <c r="L1875" s="33"/>
      <c r="M1875" s="149"/>
      <c r="T1875" s="52"/>
      <c r="AT1875" s="18" t="s">
        <v>199</v>
      </c>
      <c r="AU1875" s="18" t="s">
        <v>87</v>
      </c>
    </row>
    <row r="1876" spans="2:65" s="12" customFormat="1">
      <c r="B1876" s="150"/>
      <c r="D1876" s="151" t="s">
        <v>201</v>
      </c>
      <c r="E1876" s="152" t="s">
        <v>19</v>
      </c>
      <c r="F1876" s="153" t="s">
        <v>2419</v>
      </c>
      <c r="H1876" s="152" t="s">
        <v>19</v>
      </c>
      <c r="I1876" s="154"/>
      <c r="L1876" s="150"/>
      <c r="M1876" s="155"/>
      <c r="T1876" s="156"/>
      <c r="AT1876" s="152" t="s">
        <v>201</v>
      </c>
      <c r="AU1876" s="152" t="s">
        <v>87</v>
      </c>
      <c r="AV1876" s="12" t="s">
        <v>81</v>
      </c>
      <c r="AW1876" s="12" t="s">
        <v>33</v>
      </c>
      <c r="AX1876" s="12" t="s">
        <v>74</v>
      </c>
      <c r="AY1876" s="152" t="s">
        <v>187</v>
      </c>
    </row>
    <row r="1877" spans="2:65" s="12" customFormat="1">
      <c r="B1877" s="150"/>
      <c r="D1877" s="151" t="s">
        <v>201</v>
      </c>
      <c r="E1877" s="152" t="s">
        <v>19</v>
      </c>
      <c r="F1877" s="153" t="s">
        <v>1658</v>
      </c>
      <c r="H1877" s="152" t="s">
        <v>19</v>
      </c>
      <c r="I1877" s="154"/>
      <c r="L1877" s="150"/>
      <c r="M1877" s="155"/>
      <c r="T1877" s="156"/>
      <c r="AT1877" s="152" t="s">
        <v>201</v>
      </c>
      <c r="AU1877" s="152" t="s">
        <v>87</v>
      </c>
      <c r="AV1877" s="12" t="s">
        <v>81</v>
      </c>
      <c r="AW1877" s="12" t="s">
        <v>33</v>
      </c>
      <c r="AX1877" s="12" t="s">
        <v>74</v>
      </c>
      <c r="AY1877" s="152" t="s">
        <v>187</v>
      </c>
    </row>
    <row r="1878" spans="2:65" s="13" customFormat="1">
      <c r="B1878" s="157"/>
      <c r="D1878" s="151" t="s">
        <v>201</v>
      </c>
      <c r="E1878" s="158" t="s">
        <v>19</v>
      </c>
      <c r="F1878" s="159" t="s">
        <v>2712</v>
      </c>
      <c r="H1878" s="160">
        <v>74.8</v>
      </c>
      <c r="I1878" s="161"/>
      <c r="L1878" s="157"/>
      <c r="M1878" s="162"/>
      <c r="T1878" s="163"/>
      <c r="AT1878" s="158" t="s">
        <v>201</v>
      </c>
      <c r="AU1878" s="158" t="s">
        <v>87</v>
      </c>
      <c r="AV1878" s="13" t="s">
        <v>87</v>
      </c>
      <c r="AW1878" s="13" t="s">
        <v>33</v>
      </c>
      <c r="AX1878" s="13" t="s">
        <v>74</v>
      </c>
      <c r="AY1878" s="158" t="s">
        <v>187</v>
      </c>
    </row>
    <row r="1879" spans="2:65" s="15" customFormat="1">
      <c r="B1879" s="171"/>
      <c r="D1879" s="151" t="s">
        <v>201</v>
      </c>
      <c r="E1879" s="172" t="s">
        <v>19</v>
      </c>
      <c r="F1879" s="173" t="s">
        <v>207</v>
      </c>
      <c r="H1879" s="174">
        <v>74.8</v>
      </c>
      <c r="I1879" s="175"/>
      <c r="L1879" s="171"/>
      <c r="M1879" s="176"/>
      <c r="T1879" s="177"/>
      <c r="AT1879" s="172" t="s">
        <v>201</v>
      </c>
      <c r="AU1879" s="172" t="s">
        <v>87</v>
      </c>
      <c r="AV1879" s="15" t="s">
        <v>193</v>
      </c>
      <c r="AW1879" s="15" t="s">
        <v>33</v>
      </c>
      <c r="AX1879" s="15" t="s">
        <v>81</v>
      </c>
      <c r="AY1879" s="172" t="s">
        <v>187</v>
      </c>
    </row>
    <row r="1880" spans="2:65" s="1" customFormat="1" ht="37.950000000000003" customHeight="1">
      <c r="B1880" s="33"/>
      <c r="C1880" s="133" t="s">
        <v>2713</v>
      </c>
      <c r="D1880" s="133" t="s">
        <v>189</v>
      </c>
      <c r="E1880" s="134" t="s">
        <v>2714</v>
      </c>
      <c r="F1880" s="135" t="s">
        <v>2715</v>
      </c>
      <c r="G1880" s="136" t="s">
        <v>138</v>
      </c>
      <c r="H1880" s="137">
        <v>30.71</v>
      </c>
      <c r="I1880" s="138"/>
      <c r="J1880" s="139">
        <f>ROUND(I1880*H1880,2)</f>
        <v>0</v>
      </c>
      <c r="K1880" s="135" t="s">
        <v>197</v>
      </c>
      <c r="L1880" s="33"/>
      <c r="M1880" s="140" t="s">
        <v>19</v>
      </c>
      <c r="N1880" s="141" t="s">
        <v>46</v>
      </c>
      <c r="P1880" s="142">
        <f>O1880*H1880</f>
        <v>0</v>
      </c>
      <c r="Q1880" s="142">
        <v>2.6700000000000001E-3</v>
      </c>
      <c r="R1880" s="142">
        <f>Q1880*H1880</f>
        <v>8.1995700000000005E-2</v>
      </c>
      <c r="S1880" s="142">
        <v>0</v>
      </c>
      <c r="T1880" s="143">
        <f>S1880*H1880</f>
        <v>0</v>
      </c>
      <c r="AR1880" s="144" t="s">
        <v>320</v>
      </c>
      <c r="AT1880" s="144" t="s">
        <v>189</v>
      </c>
      <c r="AU1880" s="144" t="s">
        <v>87</v>
      </c>
      <c r="AY1880" s="18" t="s">
        <v>187</v>
      </c>
      <c r="BE1880" s="145">
        <f>IF(N1880="základní",J1880,0)</f>
        <v>0</v>
      </c>
      <c r="BF1880" s="145">
        <f>IF(N1880="snížená",J1880,0)</f>
        <v>0</v>
      </c>
      <c r="BG1880" s="145">
        <f>IF(N1880="zákl. přenesená",J1880,0)</f>
        <v>0</v>
      </c>
      <c r="BH1880" s="145">
        <f>IF(N1880="sníž. přenesená",J1880,0)</f>
        <v>0</v>
      </c>
      <c r="BI1880" s="145">
        <f>IF(N1880="nulová",J1880,0)</f>
        <v>0</v>
      </c>
      <c r="BJ1880" s="18" t="s">
        <v>87</v>
      </c>
      <c r="BK1880" s="145">
        <f>ROUND(I1880*H1880,2)</f>
        <v>0</v>
      </c>
      <c r="BL1880" s="18" t="s">
        <v>320</v>
      </c>
      <c r="BM1880" s="144" t="s">
        <v>2716</v>
      </c>
    </row>
    <row r="1881" spans="2:65" s="1" customFormat="1">
      <c r="B1881" s="33"/>
      <c r="D1881" s="146" t="s">
        <v>199</v>
      </c>
      <c r="F1881" s="147" t="s">
        <v>2717</v>
      </c>
      <c r="I1881" s="148"/>
      <c r="L1881" s="33"/>
      <c r="M1881" s="149"/>
      <c r="T1881" s="52"/>
      <c r="AT1881" s="18" t="s">
        <v>199</v>
      </c>
      <c r="AU1881" s="18" t="s">
        <v>87</v>
      </c>
    </row>
    <row r="1882" spans="2:65" s="12" customFormat="1">
      <c r="B1882" s="150"/>
      <c r="D1882" s="151" t="s">
        <v>201</v>
      </c>
      <c r="E1882" s="152" t="s">
        <v>19</v>
      </c>
      <c r="F1882" s="153" t="s">
        <v>1697</v>
      </c>
      <c r="H1882" s="152" t="s">
        <v>19</v>
      </c>
      <c r="I1882" s="154"/>
      <c r="L1882" s="150"/>
      <c r="M1882" s="155"/>
      <c r="T1882" s="156"/>
      <c r="AT1882" s="152" t="s">
        <v>201</v>
      </c>
      <c r="AU1882" s="152" t="s">
        <v>87</v>
      </c>
      <c r="AV1882" s="12" t="s">
        <v>81</v>
      </c>
      <c r="AW1882" s="12" t="s">
        <v>33</v>
      </c>
      <c r="AX1882" s="12" t="s">
        <v>74</v>
      </c>
      <c r="AY1882" s="152" t="s">
        <v>187</v>
      </c>
    </row>
    <row r="1883" spans="2:65" s="13" customFormat="1">
      <c r="B1883" s="157"/>
      <c r="D1883" s="151" t="s">
        <v>201</v>
      </c>
      <c r="E1883" s="158" t="s">
        <v>19</v>
      </c>
      <c r="F1883" s="159" t="s">
        <v>2718</v>
      </c>
      <c r="H1883" s="160">
        <v>30.71</v>
      </c>
      <c r="I1883" s="161"/>
      <c r="L1883" s="157"/>
      <c r="M1883" s="162"/>
      <c r="T1883" s="163"/>
      <c r="AT1883" s="158" t="s">
        <v>201</v>
      </c>
      <c r="AU1883" s="158" t="s">
        <v>87</v>
      </c>
      <c r="AV1883" s="13" t="s">
        <v>87</v>
      </c>
      <c r="AW1883" s="13" t="s">
        <v>33</v>
      </c>
      <c r="AX1883" s="13" t="s">
        <v>74</v>
      </c>
      <c r="AY1883" s="158" t="s">
        <v>187</v>
      </c>
    </row>
    <row r="1884" spans="2:65" s="15" customFormat="1">
      <c r="B1884" s="171"/>
      <c r="D1884" s="151" t="s">
        <v>201</v>
      </c>
      <c r="E1884" s="172" t="s">
        <v>864</v>
      </c>
      <c r="F1884" s="173" t="s">
        <v>207</v>
      </c>
      <c r="H1884" s="174">
        <v>30.71</v>
      </c>
      <c r="I1884" s="175"/>
      <c r="L1884" s="171"/>
      <c r="M1884" s="176"/>
      <c r="T1884" s="177"/>
      <c r="AT1884" s="172" t="s">
        <v>201</v>
      </c>
      <c r="AU1884" s="172" t="s">
        <v>87</v>
      </c>
      <c r="AV1884" s="15" t="s">
        <v>193</v>
      </c>
      <c r="AW1884" s="15" t="s">
        <v>33</v>
      </c>
      <c r="AX1884" s="15" t="s">
        <v>81</v>
      </c>
      <c r="AY1884" s="172" t="s">
        <v>187</v>
      </c>
    </row>
    <row r="1885" spans="2:65" s="1" customFormat="1" ht="37.950000000000003" customHeight="1">
      <c r="B1885" s="33"/>
      <c r="C1885" s="133" t="s">
        <v>2719</v>
      </c>
      <c r="D1885" s="133" t="s">
        <v>189</v>
      </c>
      <c r="E1885" s="134" t="s">
        <v>2720</v>
      </c>
      <c r="F1885" s="135" t="s">
        <v>2721</v>
      </c>
      <c r="G1885" s="136" t="s">
        <v>138</v>
      </c>
      <c r="H1885" s="137">
        <v>476.24</v>
      </c>
      <c r="I1885" s="138"/>
      <c r="J1885" s="139">
        <f>ROUND(I1885*H1885,2)</f>
        <v>0</v>
      </c>
      <c r="K1885" s="135" t="s">
        <v>197</v>
      </c>
      <c r="L1885" s="33"/>
      <c r="M1885" s="140" t="s">
        <v>19</v>
      </c>
      <c r="N1885" s="141" t="s">
        <v>46</v>
      </c>
      <c r="P1885" s="142">
        <f>O1885*H1885</f>
        <v>0</v>
      </c>
      <c r="Q1885" s="142">
        <v>2.99E-3</v>
      </c>
      <c r="R1885" s="142">
        <f>Q1885*H1885</f>
        <v>1.4239576</v>
      </c>
      <c r="S1885" s="142">
        <v>0</v>
      </c>
      <c r="T1885" s="143">
        <f>S1885*H1885</f>
        <v>0</v>
      </c>
      <c r="AR1885" s="144" t="s">
        <v>320</v>
      </c>
      <c r="AT1885" s="144" t="s">
        <v>189</v>
      </c>
      <c r="AU1885" s="144" t="s">
        <v>87</v>
      </c>
      <c r="AY1885" s="18" t="s">
        <v>187</v>
      </c>
      <c r="BE1885" s="145">
        <f>IF(N1885="základní",J1885,0)</f>
        <v>0</v>
      </c>
      <c r="BF1885" s="145">
        <f>IF(N1885="snížená",J1885,0)</f>
        <v>0</v>
      </c>
      <c r="BG1885" s="145">
        <f>IF(N1885="zákl. přenesená",J1885,0)</f>
        <v>0</v>
      </c>
      <c r="BH1885" s="145">
        <f>IF(N1885="sníž. přenesená",J1885,0)</f>
        <v>0</v>
      </c>
      <c r="BI1885" s="145">
        <f>IF(N1885="nulová",J1885,0)</f>
        <v>0</v>
      </c>
      <c r="BJ1885" s="18" t="s">
        <v>87</v>
      </c>
      <c r="BK1885" s="145">
        <f>ROUND(I1885*H1885,2)</f>
        <v>0</v>
      </c>
      <c r="BL1885" s="18" t="s">
        <v>320</v>
      </c>
      <c r="BM1885" s="144" t="s">
        <v>2722</v>
      </c>
    </row>
    <row r="1886" spans="2:65" s="1" customFormat="1">
      <c r="B1886" s="33"/>
      <c r="D1886" s="146" t="s">
        <v>199</v>
      </c>
      <c r="F1886" s="147" t="s">
        <v>2723</v>
      </c>
      <c r="I1886" s="148"/>
      <c r="L1886" s="33"/>
      <c r="M1886" s="149"/>
      <c r="T1886" s="52"/>
      <c r="AT1886" s="18" t="s">
        <v>199</v>
      </c>
      <c r="AU1886" s="18" t="s">
        <v>87</v>
      </c>
    </row>
    <row r="1887" spans="2:65" s="12" customFormat="1">
      <c r="B1887" s="150"/>
      <c r="D1887" s="151" t="s">
        <v>201</v>
      </c>
      <c r="E1887" s="152" t="s">
        <v>19</v>
      </c>
      <c r="F1887" s="153" t="s">
        <v>2419</v>
      </c>
      <c r="H1887" s="152" t="s">
        <v>19</v>
      </c>
      <c r="I1887" s="154"/>
      <c r="L1887" s="150"/>
      <c r="M1887" s="155"/>
      <c r="T1887" s="156"/>
      <c r="AT1887" s="152" t="s">
        <v>201</v>
      </c>
      <c r="AU1887" s="152" t="s">
        <v>87</v>
      </c>
      <c r="AV1887" s="12" t="s">
        <v>81</v>
      </c>
      <c r="AW1887" s="12" t="s">
        <v>33</v>
      </c>
      <c r="AX1887" s="12" t="s">
        <v>74</v>
      </c>
      <c r="AY1887" s="152" t="s">
        <v>187</v>
      </c>
    </row>
    <row r="1888" spans="2:65" s="12" customFormat="1">
      <c r="B1888" s="150"/>
      <c r="D1888" s="151" t="s">
        <v>201</v>
      </c>
      <c r="E1888" s="152" t="s">
        <v>19</v>
      </c>
      <c r="F1888" s="153" t="s">
        <v>1658</v>
      </c>
      <c r="H1888" s="152" t="s">
        <v>19</v>
      </c>
      <c r="I1888" s="154"/>
      <c r="L1888" s="150"/>
      <c r="M1888" s="155"/>
      <c r="T1888" s="156"/>
      <c r="AT1888" s="152" t="s">
        <v>201</v>
      </c>
      <c r="AU1888" s="152" t="s">
        <v>87</v>
      </c>
      <c r="AV1888" s="12" t="s">
        <v>81</v>
      </c>
      <c r="AW1888" s="12" t="s">
        <v>33</v>
      </c>
      <c r="AX1888" s="12" t="s">
        <v>74</v>
      </c>
      <c r="AY1888" s="152" t="s">
        <v>187</v>
      </c>
    </row>
    <row r="1889" spans="2:65" s="13" customFormat="1">
      <c r="B1889" s="157"/>
      <c r="D1889" s="151" t="s">
        <v>201</v>
      </c>
      <c r="E1889" s="158" t="s">
        <v>19</v>
      </c>
      <c r="F1889" s="159" t="s">
        <v>2424</v>
      </c>
      <c r="H1889" s="160">
        <v>460.04</v>
      </c>
      <c r="I1889" s="161"/>
      <c r="L1889" s="157"/>
      <c r="M1889" s="162"/>
      <c r="T1889" s="163"/>
      <c r="AT1889" s="158" t="s">
        <v>201</v>
      </c>
      <c r="AU1889" s="158" t="s">
        <v>87</v>
      </c>
      <c r="AV1889" s="13" t="s">
        <v>87</v>
      </c>
      <c r="AW1889" s="13" t="s">
        <v>33</v>
      </c>
      <c r="AX1889" s="13" t="s">
        <v>74</v>
      </c>
      <c r="AY1889" s="158" t="s">
        <v>187</v>
      </c>
    </row>
    <row r="1890" spans="2:65" s="13" customFormat="1">
      <c r="B1890" s="157"/>
      <c r="D1890" s="151" t="s">
        <v>201</v>
      </c>
      <c r="E1890" s="158" t="s">
        <v>19</v>
      </c>
      <c r="F1890" s="159" t="s">
        <v>2422</v>
      </c>
      <c r="H1890" s="160">
        <v>16.2</v>
      </c>
      <c r="I1890" s="161"/>
      <c r="L1890" s="157"/>
      <c r="M1890" s="162"/>
      <c r="T1890" s="163"/>
      <c r="AT1890" s="158" t="s">
        <v>201</v>
      </c>
      <c r="AU1890" s="158" t="s">
        <v>87</v>
      </c>
      <c r="AV1890" s="13" t="s">
        <v>87</v>
      </c>
      <c r="AW1890" s="13" t="s">
        <v>33</v>
      </c>
      <c r="AX1890" s="13" t="s">
        <v>74</v>
      </c>
      <c r="AY1890" s="158" t="s">
        <v>187</v>
      </c>
    </row>
    <row r="1891" spans="2:65" s="15" customFormat="1">
      <c r="B1891" s="171"/>
      <c r="D1891" s="151" t="s">
        <v>201</v>
      </c>
      <c r="E1891" s="172" t="s">
        <v>867</v>
      </c>
      <c r="F1891" s="173" t="s">
        <v>207</v>
      </c>
      <c r="H1891" s="174">
        <v>476.24</v>
      </c>
      <c r="I1891" s="175"/>
      <c r="L1891" s="171"/>
      <c r="M1891" s="176"/>
      <c r="T1891" s="177"/>
      <c r="AT1891" s="172" t="s">
        <v>201</v>
      </c>
      <c r="AU1891" s="172" t="s">
        <v>87</v>
      </c>
      <c r="AV1891" s="15" t="s">
        <v>193</v>
      </c>
      <c r="AW1891" s="15" t="s">
        <v>33</v>
      </c>
      <c r="AX1891" s="15" t="s">
        <v>81</v>
      </c>
      <c r="AY1891" s="172" t="s">
        <v>187</v>
      </c>
    </row>
    <row r="1892" spans="2:65" s="1" customFormat="1" ht="33" customHeight="1">
      <c r="B1892" s="33"/>
      <c r="C1892" s="133" t="s">
        <v>2724</v>
      </c>
      <c r="D1892" s="133" t="s">
        <v>189</v>
      </c>
      <c r="E1892" s="134" t="s">
        <v>2725</v>
      </c>
      <c r="F1892" s="135" t="s">
        <v>2726</v>
      </c>
      <c r="G1892" s="136" t="s">
        <v>384</v>
      </c>
      <c r="H1892" s="137">
        <v>37.4</v>
      </c>
      <c r="I1892" s="138"/>
      <c r="J1892" s="139">
        <f>ROUND(I1892*H1892,2)</f>
        <v>0</v>
      </c>
      <c r="K1892" s="135" t="s">
        <v>197</v>
      </c>
      <c r="L1892" s="33"/>
      <c r="M1892" s="140" t="s">
        <v>19</v>
      </c>
      <c r="N1892" s="141" t="s">
        <v>46</v>
      </c>
      <c r="P1892" s="142">
        <f>O1892*H1892</f>
        <v>0</v>
      </c>
      <c r="Q1892" s="142">
        <v>1.4855000000000001E-3</v>
      </c>
      <c r="R1892" s="142">
        <f>Q1892*H1892</f>
        <v>5.5557700000000002E-2</v>
      </c>
      <c r="S1892" s="142">
        <v>0</v>
      </c>
      <c r="T1892" s="143">
        <f>S1892*H1892</f>
        <v>0</v>
      </c>
      <c r="AR1892" s="144" t="s">
        <v>320</v>
      </c>
      <c r="AT1892" s="144" t="s">
        <v>189</v>
      </c>
      <c r="AU1892" s="144" t="s">
        <v>87</v>
      </c>
      <c r="AY1892" s="18" t="s">
        <v>187</v>
      </c>
      <c r="BE1892" s="145">
        <f>IF(N1892="základní",J1892,0)</f>
        <v>0</v>
      </c>
      <c r="BF1892" s="145">
        <f>IF(N1892="snížená",J1892,0)</f>
        <v>0</v>
      </c>
      <c r="BG1892" s="145">
        <f>IF(N1892="zákl. přenesená",J1892,0)</f>
        <v>0</v>
      </c>
      <c r="BH1892" s="145">
        <f>IF(N1892="sníž. přenesená",J1892,0)</f>
        <v>0</v>
      </c>
      <c r="BI1892" s="145">
        <f>IF(N1892="nulová",J1892,0)</f>
        <v>0</v>
      </c>
      <c r="BJ1892" s="18" t="s">
        <v>87</v>
      </c>
      <c r="BK1892" s="145">
        <f>ROUND(I1892*H1892,2)</f>
        <v>0</v>
      </c>
      <c r="BL1892" s="18" t="s">
        <v>320</v>
      </c>
      <c r="BM1892" s="144" t="s">
        <v>2727</v>
      </c>
    </row>
    <row r="1893" spans="2:65" s="1" customFormat="1">
      <c r="B1893" s="33"/>
      <c r="D1893" s="146" t="s">
        <v>199</v>
      </c>
      <c r="F1893" s="147" t="s">
        <v>2728</v>
      </c>
      <c r="I1893" s="148"/>
      <c r="L1893" s="33"/>
      <c r="M1893" s="149"/>
      <c r="T1893" s="52"/>
      <c r="AT1893" s="18" t="s">
        <v>199</v>
      </c>
      <c r="AU1893" s="18" t="s">
        <v>87</v>
      </c>
    </row>
    <row r="1894" spans="2:65" s="12" customFormat="1">
      <c r="B1894" s="150"/>
      <c r="D1894" s="151" t="s">
        <v>201</v>
      </c>
      <c r="E1894" s="152" t="s">
        <v>19</v>
      </c>
      <c r="F1894" s="153" t="s">
        <v>2419</v>
      </c>
      <c r="H1894" s="152" t="s">
        <v>19</v>
      </c>
      <c r="I1894" s="154"/>
      <c r="L1894" s="150"/>
      <c r="M1894" s="155"/>
      <c r="T1894" s="156"/>
      <c r="AT1894" s="152" t="s">
        <v>201</v>
      </c>
      <c r="AU1894" s="152" t="s">
        <v>87</v>
      </c>
      <c r="AV1894" s="12" t="s">
        <v>81</v>
      </c>
      <c r="AW1894" s="12" t="s">
        <v>33</v>
      </c>
      <c r="AX1894" s="12" t="s">
        <v>74</v>
      </c>
      <c r="AY1894" s="152" t="s">
        <v>187</v>
      </c>
    </row>
    <row r="1895" spans="2:65" s="13" customFormat="1">
      <c r="B1895" s="157"/>
      <c r="D1895" s="151" t="s">
        <v>201</v>
      </c>
      <c r="E1895" s="158" t="s">
        <v>19</v>
      </c>
      <c r="F1895" s="159" t="s">
        <v>2729</v>
      </c>
      <c r="H1895" s="160">
        <v>37.4</v>
      </c>
      <c r="I1895" s="161"/>
      <c r="L1895" s="157"/>
      <c r="M1895" s="162"/>
      <c r="T1895" s="163"/>
      <c r="AT1895" s="158" t="s">
        <v>201</v>
      </c>
      <c r="AU1895" s="158" t="s">
        <v>87</v>
      </c>
      <c r="AV1895" s="13" t="s">
        <v>87</v>
      </c>
      <c r="AW1895" s="13" t="s">
        <v>33</v>
      </c>
      <c r="AX1895" s="13" t="s">
        <v>74</v>
      </c>
      <c r="AY1895" s="158" t="s">
        <v>187</v>
      </c>
    </row>
    <row r="1896" spans="2:65" s="15" customFormat="1">
      <c r="B1896" s="171"/>
      <c r="D1896" s="151" t="s">
        <v>201</v>
      </c>
      <c r="E1896" s="172" t="s">
        <v>19</v>
      </c>
      <c r="F1896" s="173" t="s">
        <v>207</v>
      </c>
      <c r="H1896" s="174">
        <v>37.4</v>
      </c>
      <c r="I1896" s="175"/>
      <c r="L1896" s="171"/>
      <c r="M1896" s="176"/>
      <c r="T1896" s="177"/>
      <c r="AT1896" s="172" t="s">
        <v>201</v>
      </c>
      <c r="AU1896" s="172" t="s">
        <v>87</v>
      </c>
      <c r="AV1896" s="15" t="s">
        <v>193</v>
      </c>
      <c r="AW1896" s="15" t="s">
        <v>33</v>
      </c>
      <c r="AX1896" s="15" t="s">
        <v>81</v>
      </c>
      <c r="AY1896" s="172" t="s">
        <v>187</v>
      </c>
    </row>
    <row r="1897" spans="2:65" s="1" customFormat="1" ht="24.15" customHeight="1">
      <c r="B1897" s="33"/>
      <c r="C1897" s="133" t="s">
        <v>2730</v>
      </c>
      <c r="D1897" s="133" t="s">
        <v>189</v>
      </c>
      <c r="E1897" s="134" t="s">
        <v>2731</v>
      </c>
      <c r="F1897" s="135" t="s">
        <v>2732</v>
      </c>
      <c r="G1897" s="136" t="s">
        <v>384</v>
      </c>
      <c r="H1897" s="137">
        <v>12.6</v>
      </c>
      <c r="I1897" s="138"/>
      <c r="J1897" s="139">
        <f>ROUND(I1897*H1897,2)</f>
        <v>0</v>
      </c>
      <c r="K1897" s="135" t="s">
        <v>197</v>
      </c>
      <c r="L1897" s="33"/>
      <c r="M1897" s="140" t="s">
        <v>19</v>
      </c>
      <c r="N1897" s="141" t="s">
        <v>46</v>
      </c>
      <c r="P1897" s="142">
        <f>O1897*H1897</f>
        <v>0</v>
      </c>
      <c r="Q1897" s="142">
        <v>1.60395E-3</v>
      </c>
      <c r="R1897" s="142">
        <f>Q1897*H1897</f>
        <v>2.0209769999999998E-2</v>
      </c>
      <c r="S1897" s="142">
        <v>0</v>
      </c>
      <c r="T1897" s="143">
        <f>S1897*H1897</f>
        <v>0</v>
      </c>
      <c r="AR1897" s="144" t="s">
        <v>320</v>
      </c>
      <c r="AT1897" s="144" t="s">
        <v>189</v>
      </c>
      <c r="AU1897" s="144" t="s">
        <v>87</v>
      </c>
      <c r="AY1897" s="18" t="s">
        <v>187</v>
      </c>
      <c r="BE1897" s="145">
        <f>IF(N1897="základní",J1897,0)</f>
        <v>0</v>
      </c>
      <c r="BF1897" s="145">
        <f>IF(N1897="snížená",J1897,0)</f>
        <v>0</v>
      </c>
      <c r="BG1897" s="145">
        <f>IF(N1897="zákl. přenesená",J1897,0)</f>
        <v>0</v>
      </c>
      <c r="BH1897" s="145">
        <f>IF(N1897="sníž. přenesená",J1897,0)</f>
        <v>0</v>
      </c>
      <c r="BI1897" s="145">
        <f>IF(N1897="nulová",J1897,0)</f>
        <v>0</v>
      </c>
      <c r="BJ1897" s="18" t="s">
        <v>87</v>
      </c>
      <c r="BK1897" s="145">
        <f>ROUND(I1897*H1897,2)</f>
        <v>0</v>
      </c>
      <c r="BL1897" s="18" t="s">
        <v>320</v>
      </c>
      <c r="BM1897" s="144" t="s">
        <v>2733</v>
      </c>
    </row>
    <row r="1898" spans="2:65" s="1" customFormat="1">
      <c r="B1898" s="33"/>
      <c r="D1898" s="146" t="s">
        <v>199</v>
      </c>
      <c r="F1898" s="147" t="s">
        <v>2734</v>
      </c>
      <c r="I1898" s="148"/>
      <c r="L1898" s="33"/>
      <c r="M1898" s="149"/>
      <c r="T1898" s="52"/>
      <c r="AT1898" s="18" t="s">
        <v>199</v>
      </c>
      <c r="AU1898" s="18" t="s">
        <v>87</v>
      </c>
    </row>
    <row r="1899" spans="2:65" s="12" customFormat="1">
      <c r="B1899" s="150"/>
      <c r="D1899" s="151" t="s">
        <v>201</v>
      </c>
      <c r="E1899" s="152" t="s">
        <v>19</v>
      </c>
      <c r="F1899" s="153" t="s">
        <v>2419</v>
      </c>
      <c r="H1899" s="152" t="s">
        <v>19</v>
      </c>
      <c r="I1899" s="154"/>
      <c r="L1899" s="150"/>
      <c r="M1899" s="155"/>
      <c r="T1899" s="156"/>
      <c r="AT1899" s="152" t="s">
        <v>201</v>
      </c>
      <c r="AU1899" s="152" t="s">
        <v>87</v>
      </c>
      <c r="AV1899" s="12" t="s">
        <v>81</v>
      </c>
      <c r="AW1899" s="12" t="s">
        <v>33</v>
      </c>
      <c r="AX1899" s="12" t="s">
        <v>74</v>
      </c>
      <c r="AY1899" s="152" t="s">
        <v>187</v>
      </c>
    </row>
    <row r="1900" spans="2:65" s="13" customFormat="1">
      <c r="B1900" s="157"/>
      <c r="D1900" s="151" t="s">
        <v>201</v>
      </c>
      <c r="E1900" s="158" t="s">
        <v>19</v>
      </c>
      <c r="F1900" s="159" t="s">
        <v>2735</v>
      </c>
      <c r="H1900" s="160">
        <v>12.6</v>
      </c>
      <c r="I1900" s="161"/>
      <c r="L1900" s="157"/>
      <c r="M1900" s="162"/>
      <c r="T1900" s="163"/>
      <c r="AT1900" s="158" t="s">
        <v>201</v>
      </c>
      <c r="AU1900" s="158" t="s">
        <v>87</v>
      </c>
      <c r="AV1900" s="13" t="s">
        <v>87</v>
      </c>
      <c r="AW1900" s="13" t="s">
        <v>33</v>
      </c>
      <c r="AX1900" s="13" t="s">
        <v>74</v>
      </c>
      <c r="AY1900" s="158" t="s">
        <v>187</v>
      </c>
    </row>
    <row r="1901" spans="2:65" s="15" customFormat="1">
      <c r="B1901" s="171"/>
      <c r="D1901" s="151" t="s">
        <v>201</v>
      </c>
      <c r="E1901" s="172" t="s">
        <v>19</v>
      </c>
      <c r="F1901" s="173" t="s">
        <v>207</v>
      </c>
      <c r="H1901" s="174">
        <v>12.6</v>
      </c>
      <c r="I1901" s="175"/>
      <c r="L1901" s="171"/>
      <c r="M1901" s="176"/>
      <c r="T1901" s="177"/>
      <c r="AT1901" s="172" t="s">
        <v>201</v>
      </c>
      <c r="AU1901" s="172" t="s">
        <v>87</v>
      </c>
      <c r="AV1901" s="15" t="s">
        <v>193</v>
      </c>
      <c r="AW1901" s="15" t="s">
        <v>33</v>
      </c>
      <c r="AX1901" s="15" t="s">
        <v>81</v>
      </c>
      <c r="AY1901" s="172" t="s">
        <v>187</v>
      </c>
    </row>
    <row r="1902" spans="2:65" s="1" customFormat="1" ht="37.950000000000003" customHeight="1">
      <c r="B1902" s="33"/>
      <c r="C1902" s="133" t="s">
        <v>2736</v>
      </c>
      <c r="D1902" s="133" t="s">
        <v>189</v>
      </c>
      <c r="E1902" s="134" t="s">
        <v>2737</v>
      </c>
      <c r="F1902" s="135" t="s">
        <v>2738</v>
      </c>
      <c r="G1902" s="136" t="s">
        <v>384</v>
      </c>
      <c r="H1902" s="137">
        <v>12.6</v>
      </c>
      <c r="I1902" s="138"/>
      <c r="J1902" s="139">
        <f>ROUND(I1902*H1902,2)</f>
        <v>0</v>
      </c>
      <c r="K1902" s="135" t="s">
        <v>197</v>
      </c>
      <c r="L1902" s="33"/>
      <c r="M1902" s="140" t="s">
        <v>19</v>
      </c>
      <c r="N1902" s="141" t="s">
        <v>46</v>
      </c>
      <c r="P1902" s="142">
        <f>O1902*H1902</f>
        <v>0</v>
      </c>
      <c r="Q1902" s="142">
        <v>2.2660000000000001E-4</v>
      </c>
      <c r="R1902" s="142">
        <f>Q1902*H1902</f>
        <v>2.8551599999999998E-3</v>
      </c>
      <c r="S1902" s="142">
        <v>0</v>
      </c>
      <c r="T1902" s="143">
        <f>S1902*H1902</f>
        <v>0</v>
      </c>
      <c r="AR1902" s="144" t="s">
        <v>320</v>
      </c>
      <c r="AT1902" s="144" t="s">
        <v>189</v>
      </c>
      <c r="AU1902" s="144" t="s">
        <v>87</v>
      </c>
      <c r="AY1902" s="18" t="s">
        <v>187</v>
      </c>
      <c r="BE1902" s="145">
        <f>IF(N1902="základní",J1902,0)</f>
        <v>0</v>
      </c>
      <c r="BF1902" s="145">
        <f>IF(N1902="snížená",J1902,0)</f>
        <v>0</v>
      </c>
      <c r="BG1902" s="145">
        <f>IF(N1902="zákl. přenesená",J1902,0)</f>
        <v>0</v>
      </c>
      <c r="BH1902" s="145">
        <f>IF(N1902="sníž. přenesená",J1902,0)</f>
        <v>0</v>
      </c>
      <c r="BI1902" s="145">
        <f>IF(N1902="nulová",J1902,0)</f>
        <v>0</v>
      </c>
      <c r="BJ1902" s="18" t="s">
        <v>87</v>
      </c>
      <c r="BK1902" s="145">
        <f>ROUND(I1902*H1902,2)</f>
        <v>0</v>
      </c>
      <c r="BL1902" s="18" t="s">
        <v>320</v>
      </c>
      <c r="BM1902" s="144" t="s">
        <v>2739</v>
      </c>
    </row>
    <row r="1903" spans="2:65" s="1" customFormat="1">
      <c r="B1903" s="33"/>
      <c r="D1903" s="146" t="s">
        <v>199</v>
      </c>
      <c r="F1903" s="147" t="s">
        <v>2740</v>
      </c>
      <c r="I1903" s="148"/>
      <c r="L1903" s="33"/>
      <c r="M1903" s="149"/>
      <c r="T1903" s="52"/>
      <c r="AT1903" s="18" t="s">
        <v>199</v>
      </c>
      <c r="AU1903" s="18" t="s">
        <v>87</v>
      </c>
    </row>
    <row r="1904" spans="2:65" s="1" customFormat="1" ht="24.15" customHeight="1">
      <c r="B1904" s="33"/>
      <c r="C1904" s="133" t="s">
        <v>2741</v>
      </c>
      <c r="D1904" s="133" t="s">
        <v>189</v>
      </c>
      <c r="E1904" s="134" t="s">
        <v>2742</v>
      </c>
      <c r="F1904" s="135" t="s">
        <v>2743</v>
      </c>
      <c r="G1904" s="136" t="s">
        <v>384</v>
      </c>
      <c r="H1904" s="137">
        <v>7.4</v>
      </c>
      <c r="I1904" s="138"/>
      <c r="J1904" s="139">
        <f>ROUND(I1904*H1904,2)</f>
        <v>0</v>
      </c>
      <c r="K1904" s="135" t="s">
        <v>197</v>
      </c>
      <c r="L1904" s="33"/>
      <c r="M1904" s="140" t="s">
        <v>19</v>
      </c>
      <c r="N1904" s="141" t="s">
        <v>46</v>
      </c>
      <c r="P1904" s="142">
        <f>O1904*H1904</f>
        <v>0</v>
      </c>
      <c r="Q1904" s="142">
        <v>4.3580000000000002E-4</v>
      </c>
      <c r="R1904" s="142">
        <f>Q1904*H1904</f>
        <v>3.2249200000000005E-3</v>
      </c>
      <c r="S1904" s="142">
        <v>0</v>
      </c>
      <c r="T1904" s="143">
        <f>S1904*H1904</f>
        <v>0</v>
      </c>
      <c r="AR1904" s="144" t="s">
        <v>320</v>
      </c>
      <c r="AT1904" s="144" t="s">
        <v>189</v>
      </c>
      <c r="AU1904" s="144" t="s">
        <v>87</v>
      </c>
      <c r="AY1904" s="18" t="s">
        <v>187</v>
      </c>
      <c r="BE1904" s="145">
        <f>IF(N1904="základní",J1904,0)</f>
        <v>0</v>
      </c>
      <c r="BF1904" s="145">
        <f>IF(N1904="snížená",J1904,0)</f>
        <v>0</v>
      </c>
      <c r="BG1904" s="145">
        <f>IF(N1904="zákl. přenesená",J1904,0)</f>
        <v>0</v>
      </c>
      <c r="BH1904" s="145">
        <f>IF(N1904="sníž. přenesená",J1904,0)</f>
        <v>0</v>
      </c>
      <c r="BI1904" s="145">
        <f>IF(N1904="nulová",J1904,0)</f>
        <v>0</v>
      </c>
      <c r="BJ1904" s="18" t="s">
        <v>87</v>
      </c>
      <c r="BK1904" s="145">
        <f>ROUND(I1904*H1904,2)</f>
        <v>0</v>
      </c>
      <c r="BL1904" s="18" t="s">
        <v>320</v>
      </c>
      <c r="BM1904" s="144" t="s">
        <v>2744</v>
      </c>
    </row>
    <row r="1905" spans="2:65" s="1" customFormat="1">
      <c r="B1905" s="33"/>
      <c r="D1905" s="146" t="s">
        <v>199</v>
      </c>
      <c r="F1905" s="147" t="s">
        <v>2745</v>
      </c>
      <c r="I1905" s="148"/>
      <c r="L1905" s="33"/>
      <c r="M1905" s="149"/>
      <c r="T1905" s="52"/>
      <c r="AT1905" s="18" t="s">
        <v>199</v>
      </c>
      <c r="AU1905" s="18" t="s">
        <v>87</v>
      </c>
    </row>
    <row r="1906" spans="2:65" s="12" customFormat="1">
      <c r="B1906" s="150"/>
      <c r="D1906" s="151" t="s">
        <v>201</v>
      </c>
      <c r="E1906" s="152" t="s">
        <v>19</v>
      </c>
      <c r="F1906" s="153" t="s">
        <v>1697</v>
      </c>
      <c r="H1906" s="152" t="s">
        <v>19</v>
      </c>
      <c r="I1906" s="154"/>
      <c r="L1906" s="150"/>
      <c r="M1906" s="155"/>
      <c r="T1906" s="156"/>
      <c r="AT1906" s="152" t="s">
        <v>201</v>
      </c>
      <c r="AU1906" s="152" t="s">
        <v>87</v>
      </c>
      <c r="AV1906" s="12" t="s">
        <v>81</v>
      </c>
      <c r="AW1906" s="12" t="s">
        <v>33</v>
      </c>
      <c r="AX1906" s="12" t="s">
        <v>74</v>
      </c>
      <c r="AY1906" s="152" t="s">
        <v>187</v>
      </c>
    </row>
    <row r="1907" spans="2:65" s="13" customFormat="1">
      <c r="B1907" s="157"/>
      <c r="D1907" s="151" t="s">
        <v>201</v>
      </c>
      <c r="E1907" s="158" t="s">
        <v>19</v>
      </c>
      <c r="F1907" s="159" t="s">
        <v>2746</v>
      </c>
      <c r="H1907" s="160">
        <v>7.4</v>
      </c>
      <c r="I1907" s="161"/>
      <c r="L1907" s="157"/>
      <c r="M1907" s="162"/>
      <c r="T1907" s="163"/>
      <c r="AT1907" s="158" t="s">
        <v>201</v>
      </c>
      <c r="AU1907" s="158" t="s">
        <v>87</v>
      </c>
      <c r="AV1907" s="13" t="s">
        <v>87</v>
      </c>
      <c r="AW1907" s="13" t="s">
        <v>33</v>
      </c>
      <c r="AX1907" s="13" t="s">
        <v>74</v>
      </c>
      <c r="AY1907" s="158" t="s">
        <v>187</v>
      </c>
    </row>
    <row r="1908" spans="2:65" s="14" customFormat="1">
      <c r="B1908" s="164"/>
      <c r="D1908" s="151" t="s">
        <v>201</v>
      </c>
      <c r="E1908" s="165" t="s">
        <v>19</v>
      </c>
      <c r="F1908" s="166" t="s">
        <v>204</v>
      </c>
      <c r="H1908" s="167">
        <v>7.4</v>
      </c>
      <c r="I1908" s="168"/>
      <c r="L1908" s="164"/>
      <c r="M1908" s="169"/>
      <c r="T1908" s="170"/>
      <c r="AT1908" s="165" t="s">
        <v>201</v>
      </c>
      <c r="AU1908" s="165" t="s">
        <v>87</v>
      </c>
      <c r="AV1908" s="14" t="s">
        <v>96</v>
      </c>
      <c r="AW1908" s="14" t="s">
        <v>33</v>
      </c>
      <c r="AX1908" s="14" t="s">
        <v>74</v>
      </c>
      <c r="AY1908" s="165" t="s">
        <v>187</v>
      </c>
    </row>
    <row r="1909" spans="2:65" s="15" customFormat="1">
      <c r="B1909" s="171"/>
      <c r="D1909" s="151" t="s">
        <v>201</v>
      </c>
      <c r="E1909" s="172" t="s">
        <v>19</v>
      </c>
      <c r="F1909" s="173" t="s">
        <v>207</v>
      </c>
      <c r="H1909" s="174">
        <v>7.4</v>
      </c>
      <c r="I1909" s="175"/>
      <c r="L1909" s="171"/>
      <c r="M1909" s="176"/>
      <c r="T1909" s="177"/>
      <c r="AT1909" s="172" t="s">
        <v>201</v>
      </c>
      <c r="AU1909" s="172" t="s">
        <v>87</v>
      </c>
      <c r="AV1909" s="15" t="s">
        <v>193</v>
      </c>
      <c r="AW1909" s="15" t="s">
        <v>33</v>
      </c>
      <c r="AX1909" s="15" t="s">
        <v>81</v>
      </c>
      <c r="AY1909" s="172" t="s">
        <v>187</v>
      </c>
    </row>
    <row r="1910" spans="2:65" s="1" customFormat="1" ht="24.15" customHeight="1">
      <c r="B1910" s="33"/>
      <c r="C1910" s="133" t="s">
        <v>2747</v>
      </c>
      <c r="D1910" s="133" t="s">
        <v>189</v>
      </c>
      <c r="E1910" s="134" t="s">
        <v>2748</v>
      </c>
      <c r="F1910" s="135" t="s">
        <v>2749</v>
      </c>
      <c r="G1910" s="136" t="s">
        <v>384</v>
      </c>
      <c r="H1910" s="137">
        <v>42.4</v>
      </c>
      <c r="I1910" s="138"/>
      <c r="J1910" s="139">
        <f>ROUND(I1910*H1910,2)</f>
        <v>0</v>
      </c>
      <c r="K1910" s="135" t="s">
        <v>197</v>
      </c>
      <c r="L1910" s="33"/>
      <c r="M1910" s="140" t="s">
        <v>19</v>
      </c>
      <c r="N1910" s="141" t="s">
        <v>46</v>
      </c>
      <c r="P1910" s="142">
        <f>O1910*H1910</f>
        <v>0</v>
      </c>
      <c r="Q1910" s="142">
        <v>5.8684999999999998E-4</v>
      </c>
      <c r="R1910" s="142">
        <f>Q1910*H1910</f>
        <v>2.4882439999999999E-2</v>
      </c>
      <c r="S1910" s="142">
        <v>0</v>
      </c>
      <c r="T1910" s="143">
        <f>S1910*H1910</f>
        <v>0</v>
      </c>
      <c r="AR1910" s="144" t="s">
        <v>320</v>
      </c>
      <c r="AT1910" s="144" t="s">
        <v>189</v>
      </c>
      <c r="AU1910" s="144" t="s">
        <v>87</v>
      </c>
      <c r="AY1910" s="18" t="s">
        <v>187</v>
      </c>
      <c r="BE1910" s="145">
        <f>IF(N1910="základní",J1910,0)</f>
        <v>0</v>
      </c>
      <c r="BF1910" s="145">
        <f>IF(N1910="snížená",J1910,0)</f>
        <v>0</v>
      </c>
      <c r="BG1910" s="145">
        <f>IF(N1910="zákl. přenesená",J1910,0)</f>
        <v>0</v>
      </c>
      <c r="BH1910" s="145">
        <f>IF(N1910="sníž. přenesená",J1910,0)</f>
        <v>0</v>
      </c>
      <c r="BI1910" s="145">
        <f>IF(N1910="nulová",J1910,0)</f>
        <v>0</v>
      </c>
      <c r="BJ1910" s="18" t="s">
        <v>87</v>
      </c>
      <c r="BK1910" s="145">
        <f>ROUND(I1910*H1910,2)</f>
        <v>0</v>
      </c>
      <c r="BL1910" s="18" t="s">
        <v>320</v>
      </c>
      <c r="BM1910" s="144" t="s">
        <v>2750</v>
      </c>
    </row>
    <row r="1911" spans="2:65" s="1" customFormat="1">
      <c r="B1911" s="33"/>
      <c r="D1911" s="146" t="s">
        <v>199</v>
      </c>
      <c r="F1911" s="147" t="s">
        <v>2751</v>
      </c>
      <c r="I1911" s="148"/>
      <c r="L1911" s="33"/>
      <c r="M1911" s="149"/>
      <c r="T1911" s="52"/>
      <c r="AT1911" s="18" t="s">
        <v>199</v>
      </c>
      <c r="AU1911" s="18" t="s">
        <v>87</v>
      </c>
    </row>
    <row r="1912" spans="2:65" s="12" customFormat="1">
      <c r="B1912" s="150"/>
      <c r="D1912" s="151" t="s">
        <v>201</v>
      </c>
      <c r="E1912" s="152" t="s">
        <v>19</v>
      </c>
      <c r="F1912" s="153" t="s">
        <v>2419</v>
      </c>
      <c r="H1912" s="152" t="s">
        <v>19</v>
      </c>
      <c r="I1912" s="154"/>
      <c r="L1912" s="150"/>
      <c r="M1912" s="155"/>
      <c r="T1912" s="156"/>
      <c r="AT1912" s="152" t="s">
        <v>201</v>
      </c>
      <c r="AU1912" s="152" t="s">
        <v>87</v>
      </c>
      <c r="AV1912" s="12" t="s">
        <v>81</v>
      </c>
      <c r="AW1912" s="12" t="s">
        <v>33</v>
      </c>
      <c r="AX1912" s="12" t="s">
        <v>74</v>
      </c>
      <c r="AY1912" s="152" t="s">
        <v>187</v>
      </c>
    </row>
    <row r="1913" spans="2:65" s="12" customFormat="1">
      <c r="B1913" s="150"/>
      <c r="D1913" s="151" t="s">
        <v>201</v>
      </c>
      <c r="E1913" s="152" t="s">
        <v>19</v>
      </c>
      <c r="F1913" s="153" t="s">
        <v>1658</v>
      </c>
      <c r="H1913" s="152" t="s">
        <v>19</v>
      </c>
      <c r="I1913" s="154"/>
      <c r="L1913" s="150"/>
      <c r="M1913" s="155"/>
      <c r="T1913" s="156"/>
      <c r="AT1913" s="152" t="s">
        <v>201</v>
      </c>
      <c r="AU1913" s="152" t="s">
        <v>87</v>
      </c>
      <c r="AV1913" s="12" t="s">
        <v>81</v>
      </c>
      <c r="AW1913" s="12" t="s">
        <v>33</v>
      </c>
      <c r="AX1913" s="12" t="s">
        <v>74</v>
      </c>
      <c r="AY1913" s="152" t="s">
        <v>187</v>
      </c>
    </row>
    <row r="1914" spans="2:65" s="13" customFormat="1">
      <c r="B1914" s="157"/>
      <c r="D1914" s="151" t="s">
        <v>201</v>
      </c>
      <c r="E1914" s="158" t="s">
        <v>19</v>
      </c>
      <c r="F1914" s="159" t="s">
        <v>2752</v>
      </c>
      <c r="H1914" s="160">
        <v>24.4</v>
      </c>
      <c r="I1914" s="161"/>
      <c r="L1914" s="157"/>
      <c r="M1914" s="162"/>
      <c r="T1914" s="163"/>
      <c r="AT1914" s="158" t="s">
        <v>201</v>
      </c>
      <c r="AU1914" s="158" t="s">
        <v>87</v>
      </c>
      <c r="AV1914" s="13" t="s">
        <v>87</v>
      </c>
      <c r="AW1914" s="13" t="s">
        <v>33</v>
      </c>
      <c r="AX1914" s="13" t="s">
        <v>74</v>
      </c>
      <c r="AY1914" s="158" t="s">
        <v>187</v>
      </c>
    </row>
    <row r="1915" spans="2:65" s="13" customFormat="1">
      <c r="B1915" s="157"/>
      <c r="D1915" s="151" t="s">
        <v>201</v>
      </c>
      <c r="E1915" s="158" t="s">
        <v>19</v>
      </c>
      <c r="F1915" s="159" t="s">
        <v>2753</v>
      </c>
      <c r="H1915" s="160">
        <v>18</v>
      </c>
      <c r="I1915" s="161"/>
      <c r="L1915" s="157"/>
      <c r="M1915" s="162"/>
      <c r="T1915" s="163"/>
      <c r="AT1915" s="158" t="s">
        <v>201</v>
      </c>
      <c r="AU1915" s="158" t="s">
        <v>87</v>
      </c>
      <c r="AV1915" s="13" t="s">
        <v>87</v>
      </c>
      <c r="AW1915" s="13" t="s">
        <v>33</v>
      </c>
      <c r="AX1915" s="13" t="s">
        <v>74</v>
      </c>
      <c r="AY1915" s="158" t="s">
        <v>187</v>
      </c>
    </row>
    <row r="1916" spans="2:65" s="15" customFormat="1">
      <c r="B1916" s="171"/>
      <c r="D1916" s="151" t="s">
        <v>201</v>
      </c>
      <c r="E1916" s="172" t="s">
        <v>19</v>
      </c>
      <c r="F1916" s="173" t="s">
        <v>207</v>
      </c>
      <c r="H1916" s="174">
        <v>42.4</v>
      </c>
      <c r="I1916" s="175"/>
      <c r="L1916" s="171"/>
      <c r="M1916" s="176"/>
      <c r="T1916" s="177"/>
      <c r="AT1916" s="172" t="s">
        <v>201</v>
      </c>
      <c r="AU1916" s="172" t="s">
        <v>87</v>
      </c>
      <c r="AV1916" s="15" t="s">
        <v>193</v>
      </c>
      <c r="AW1916" s="15" t="s">
        <v>33</v>
      </c>
      <c r="AX1916" s="15" t="s">
        <v>81</v>
      </c>
      <c r="AY1916" s="172" t="s">
        <v>187</v>
      </c>
    </row>
    <row r="1917" spans="2:65" s="1" customFormat="1" ht="33" customHeight="1">
      <c r="B1917" s="33"/>
      <c r="C1917" s="133" t="s">
        <v>2754</v>
      </c>
      <c r="D1917" s="133" t="s">
        <v>189</v>
      </c>
      <c r="E1917" s="134" t="s">
        <v>2755</v>
      </c>
      <c r="F1917" s="135" t="s">
        <v>2756</v>
      </c>
      <c r="G1917" s="136" t="s">
        <v>384</v>
      </c>
      <c r="H1917" s="137">
        <v>8.3000000000000007</v>
      </c>
      <c r="I1917" s="138"/>
      <c r="J1917" s="139">
        <f>ROUND(I1917*H1917,2)</f>
        <v>0</v>
      </c>
      <c r="K1917" s="135" t="s">
        <v>197</v>
      </c>
      <c r="L1917" s="33"/>
      <c r="M1917" s="140" t="s">
        <v>19</v>
      </c>
      <c r="N1917" s="141" t="s">
        <v>46</v>
      </c>
      <c r="P1917" s="142">
        <f>O1917*H1917</f>
        <v>0</v>
      </c>
      <c r="Q1917" s="142">
        <v>4.55E-4</v>
      </c>
      <c r="R1917" s="142">
        <f>Q1917*H1917</f>
        <v>3.7765000000000003E-3</v>
      </c>
      <c r="S1917" s="142">
        <v>0</v>
      </c>
      <c r="T1917" s="143">
        <f>S1917*H1917</f>
        <v>0</v>
      </c>
      <c r="AR1917" s="144" t="s">
        <v>320</v>
      </c>
      <c r="AT1917" s="144" t="s">
        <v>189</v>
      </c>
      <c r="AU1917" s="144" t="s">
        <v>87</v>
      </c>
      <c r="AY1917" s="18" t="s">
        <v>187</v>
      </c>
      <c r="BE1917" s="145">
        <f>IF(N1917="základní",J1917,0)</f>
        <v>0</v>
      </c>
      <c r="BF1917" s="145">
        <f>IF(N1917="snížená",J1917,0)</f>
        <v>0</v>
      </c>
      <c r="BG1917" s="145">
        <f>IF(N1917="zákl. přenesená",J1917,0)</f>
        <v>0</v>
      </c>
      <c r="BH1917" s="145">
        <f>IF(N1917="sníž. přenesená",J1917,0)</f>
        <v>0</v>
      </c>
      <c r="BI1917" s="145">
        <f>IF(N1917="nulová",J1917,0)</f>
        <v>0</v>
      </c>
      <c r="BJ1917" s="18" t="s">
        <v>87</v>
      </c>
      <c r="BK1917" s="145">
        <f>ROUND(I1917*H1917,2)</f>
        <v>0</v>
      </c>
      <c r="BL1917" s="18" t="s">
        <v>320</v>
      </c>
      <c r="BM1917" s="144" t="s">
        <v>2757</v>
      </c>
    </row>
    <row r="1918" spans="2:65" s="1" customFormat="1">
      <c r="B1918" s="33"/>
      <c r="D1918" s="146" t="s">
        <v>199</v>
      </c>
      <c r="F1918" s="147" t="s">
        <v>2758</v>
      </c>
      <c r="I1918" s="148"/>
      <c r="L1918" s="33"/>
      <c r="M1918" s="149"/>
      <c r="T1918" s="52"/>
      <c r="AT1918" s="18" t="s">
        <v>199</v>
      </c>
      <c r="AU1918" s="18" t="s">
        <v>87</v>
      </c>
    </row>
    <row r="1919" spans="2:65" s="12" customFormat="1">
      <c r="B1919" s="150"/>
      <c r="D1919" s="151" t="s">
        <v>201</v>
      </c>
      <c r="E1919" s="152" t="s">
        <v>19</v>
      </c>
      <c r="F1919" s="153" t="s">
        <v>1697</v>
      </c>
      <c r="H1919" s="152" t="s">
        <v>19</v>
      </c>
      <c r="I1919" s="154"/>
      <c r="L1919" s="150"/>
      <c r="M1919" s="155"/>
      <c r="T1919" s="156"/>
      <c r="AT1919" s="152" t="s">
        <v>201</v>
      </c>
      <c r="AU1919" s="152" t="s">
        <v>87</v>
      </c>
      <c r="AV1919" s="12" t="s">
        <v>81</v>
      </c>
      <c r="AW1919" s="12" t="s">
        <v>33</v>
      </c>
      <c r="AX1919" s="12" t="s">
        <v>74</v>
      </c>
      <c r="AY1919" s="152" t="s">
        <v>187</v>
      </c>
    </row>
    <row r="1920" spans="2:65" s="13" customFormat="1">
      <c r="B1920" s="157"/>
      <c r="D1920" s="151" t="s">
        <v>201</v>
      </c>
      <c r="E1920" s="158" t="s">
        <v>19</v>
      </c>
      <c r="F1920" s="159" t="s">
        <v>2706</v>
      </c>
      <c r="H1920" s="160">
        <v>8.3000000000000007</v>
      </c>
      <c r="I1920" s="161"/>
      <c r="L1920" s="157"/>
      <c r="M1920" s="162"/>
      <c r="T1920" s="163"/>
      <c r="AT1920" s="158" t="s">
        <v>201</v>
      </c>
      <c r="AU1920" s="158" t="s">
        <v>87</v>
      </c>
      <c r="AV1920" s="13" t="s">
        <v>87</v>
      </c>
      <c r="AW1920" s="13" t="s">
        <v>33</v>
      </c>
      <c r="AX1920" s="13" t="s">
        <v>74</v>
      </c>
      <c r="AY1920" s="158" t="s">
        <v>187</v>
      </c>
    </row>
    <row r="1921" spans="2:65" s="14" customFormat="1">
      <c r="B1921" s="164"/>
      <c r="D1921" s="151" t="s">
        <v>201</v>
      </c>
      <c r="E1921" s="165" t="s">
        <v>19</v>
      </c>
      <c r="F1921" s="166" t="s">
        <v>204</v>
      </c>
      <c r="H1921" s="167">
        <v>8.3000000000000007</v>
      </c>
      <c r="I1921" s="168"/>
      <c r="L1921" s="164"/>
      <c r="M1921" s="169"/>
      <c r="T1921" s="170"/>
      <c r="AT1921" s="165" t="s">
        <v>201</v>
      </c>
      <c r="AU1921" s="165" t="s">
        <v>87</v>
      </c>
      <c r="AV1921" s="14" t="s">
        <v>96</v>
      </c>
      <c r="AW1921" s="14" t="s">
        <v>33</v>
      </c>
      <c r="AX1921" s="14" t="s">
        <v>74</v>
      </c>
      <c r="AY1921" s="165" t="s">
        <v>187</v>
      </c>
    </row>
    <row r="1922" spans="2:65" s="15" customFormat="1">
      <c r="B1922" s="171"/>
      <c r="D1922" s="151" t="s">
        <v>201</v>
      </c>
      <c r="E1922" s="172" t="s">
        <v>19</v>
      </c>
      <c r="F1922" s="173" t="s">
        <v>207</v>
      </c>
      <c r="H1922" s="174">
        <v>8.3000000000000007</v>
      </c>
      <c r="I1922" s="175"/>
      <c r="L1922" s="171"/>
      <c r="M1922" s="176"/>
      <c r="T1922" s="177"/>
      <c r="AT1922" s="172" t="s">
        <v>201</v>
      </c>
      <c r="AU1922" s="172" t="s">
        <v>87</v>
      </c>
      <c r="AV1922" s="15" t="s">
        <v>193</v>
      </c>
      <c r="AW1922" s="15" t="s">
        <v>33</v>
      </c>
      <c r="AX1922" s="15" t="s">
        <v>81</v>
      </c>
      <c r="AY1922" s="172" t="s">
        <v>187</v>
      </c>
    </row>
    <row r="1923" spans="2:65" s="1" customFormat="1" ht="33" customHeight="1">
      <c r="B1923" s="33"/>
      <c r="C1923" s="133" t="s">
        <v>2759</v>
      </c>
      <c r="D1923" s="133" t="s">
        <v>189</v>
      </c>
      <c r="E1923" s="134" t="s">
        <v>2760</v>
      </c>
      <c r="F1923" s="135" t="s">
        <v>2761</v>
      </c>
      <c r="G1923" s="136" t="s">
        <v>384</v>
      </c>
      <c r="H1923" s="137">
        <v>74.8</v>
      </c>
      <c r="I1923" s="138"/>
      <c r="J1923" s="139">
        <f>ROUND(I1923*H1923,2)</f>
        <v>0</v>
      </c>
      <c r="K1923" s="135" t="s">
        <v>197</v>
      </c>
      <c r="L1923" s="33"/>
      <c r="M1923" s="140" t="s">
        <v>19</v>
      </c>
      <c r="N1923" s="141" t="s">
        <v>46</v>
      </c>
      <c r="P1923" s="142">
        <f>O1923*H1923</f>
        <v>0</v>
      </c>
      <c r="Q1923" s="142">
        <v>6.3345000000000003E-4</v>
      </c>
      <c r="R1923" s="142">
        <f>Q1923*H1923</f>
        <v>4.7382060000000004E-2</v>
      </c>
      <c r="S1923" s="142">
        <v>0</v>
      </c>
      <c r="T1923" s="143">
        <f>S1923*H1923</f>
        <v>0</v>
      </c>
      <c r="AR1923" s="144" t="s">
        <v>320</v>
      </c>
      <c r="AT1923" s="144" t="s">
        <v>189</v>
      </c>
      <c r="AU1923" s="144" t="s">
        <v>87</v>
      </c>
      <c r="AY1923" s="18" t="s">
        <v>187</v>
      </c>
      <c r="BE1923" s="145">
        <f>IF(N1923="základní",J1923,0)</f>
        <v>0</v>
      </c>
      <c r="BF1923" s="145">
        <f>IF(N1923="snížená",J1923,0)</f>
        <v>0</v>
      </c>
      <c r="BG1923" s="145">
        <f>IF(N1923="zákl. přenesená",J1923,0)</f>
        <v>0</v>
      </c>
      <c r="BH1923" s="145">
        <f>IF(N1923="sníž. přenesená",J1923,0)</f>
        <v>0</v>
      </c>
      <c r="BI1923" s="145">
        <f>IF(N1923="nulová",J1923,0)</f>
        <v>0</v>
      </c>
      <c r="BJ1923" s="18" t="s">
        <v>87</v>
      </c>
      <c r="BK1923" s="145">
        <f>ROUND(I1923*H1923,2)</f>
        <v>0</v>
      </c>
      <c r="BL1923" s="18" t="s">
        <v>320</v>
      </c>
      <c r="BM1923" s="144" t="s">
        <v>2762</v>
      </c>
    </row>
    <row r="1924" spans="2:65" s="1" customFormat="1">
      <c r="B1924" s="33"/>
      <c r="D1924" s="146" t="s">
        <v>199</v>
      </c>
      <c r="F1924" s="147" t="s">
        <v>2763</v>
      </c>
      <c r="I1924" s="148"/>
      <c r="L1924" s="33"/>
      <c r="M1924" s="149"/>
      <c r="T1924" s="52"/>
      <c r="AT1924" s="18" t="s">
        <v>199</v>
      </c>
      <c r="AU1924" s="18" t="s">
        <v>87</v>
      </c>
    </row>
    <row r="1925" spans="2:65" s="12" customFormat="1">
      <c r="B1925" s="150"/>
      <c r="D1925" s="151" t="s">
        <v>201</v>
      </c>
      <c r="E1925" s="152" t="s">
        <v>19</v>
      </c>
      <c r="F1925" s="153" t="s">
        <v>2419</v>
      </c>
      <c r="H1925" s="152" t="s">
        <v>19</v>
      </c>
      <c r="I1925" s="154"/>
      <c r="L1925" s="150"/>
      <c r="M1925" s="155"/>
      <c r="T1925" s="156"/>
      <c r="AT1925" s="152" t="s">
        <v>201</v>
      </c>
      <c r="AU1925" s="152" t="s">
        <v>87</v>
      </c>
      <c r="AV1925" s="12" t="s">
        <v>81</v>
      </c>
      <c r="AW1925" s="12" t="s">
        <v>33</v>
      </c>
      <c r="AX1925" s="12" t="s">
        <v>74</v>
      </c>
      <c r="AY1925" s="152" t="s">
        <v>187</v>
      </c>
    </row>
    <row r="1926" spans="2:65" s="12" customFormat="1">
      <c r="B1926" s="150"/>
      <c r="D1926" s="151" t="s">
        <v>201</v>
      </c>
      <c r="E1926" s="152" t="s">
        <v>19</v>
      </c>
      <c r="F1926" s="153" t="s">
        <v>1658</v>
      </c>
      <c r="H1926" s="152" t="s">
        <v>19</v>
      </c>
      <c r="I1926" s="154"/>
      <c r="L1926" s="150"/>
      <c r="M1926" s="155"/>
      <c r="T1926" s="156"/>
      <c r="AT1926" s="152" t="s">
        <v>201</v>
      </c>
      <c r="AU1926" s="152" t="s">
        <v>87</v>
      </c>
      <c r="AV1926" s="12" t="s">
        <v>81</v>
      </c>
      <c r="AW1926" s="12" t="s">
        <v>33</v>
      </c>
      <c r="AX1926" s="12" t="s">
        <v>74</v>
      </c>
      <c r="AY1926" s="152" t="s">
        <v>187</v>
      </c>
    </row>
    <row r="1927" spans="2:65" s="13" customFormat="1">
      <c r="B1927" s="157"/>
      <c r="D1927" s="151" t="s">
        <v>201</v>
      </c>
      <c r="E1927" s="158" t="s">
        <v>19</v>
      </c>
      <c r="F1927" s="159" t="s">
        <v>2712</v>
      </c>
      <c r="H1927" s="160">
        <v>74.8</v>
      </c>
      <c r="I1927" s="161"/>
      <c r="L1927" s="157"/>
      <c r="M1927" s="162"/>
      <c r="T1927" s="163"/>
      <c r="AT1927" s="158" t="s">
        <v>201</v>
      </c>
      <c r="AU1927" s="158" t="s">
        <v>87</v>
      </c>
      <c r="AV1927" s="13" t="s">
        <v>87</v>
      </c>
      <c r="AW1927" s="13" t="s">
        <v>33</v>
      </c>
      <c r="AX1927" s="13" t="s">
        <v>74</v>
      </c>
      <c r="AY1927" s="158" t="s">
        <v>187</v>
      </c>
    </row>
    <row r="1928" spans="2:65" s="15" customFormat="1">
      <c r="B1928" s="171"/>
      <c r="D1928" s="151" t="s">
        <v>201</v>
      </c>
      <c r="E1928" s="172" t="s">
        <v>19</v>
      </c>
      <c r="F1928" s="173" t="s">
        <v>207</v>
      </c>
      <c r="H1928" s="174">
        <v>74.8</v>
      </c>
      <c r="I1928" s="175"/>
      <c r="L1928" s="171"/>
      <c r="M1928" s="176"/>
      <c r="T1928" s="177"/>
      <c r="AT1928" s="172" t="s">
        <v>201</v>
      </c>
      <c r="AU1928" s="172" t="s">
        <v>87</v>
      </c>
      <c r="AV1928" s="15" t="s">
        <v>193</v>
      </c>
      <c r="AW1928" s="15" t="s">
        <v>33</v>
      </c>
      <c r="AX1928" s="15" t="s">
        <v>81</v>
      </c>
      <c r="AY1928" s="172" t="s">
        <v>187</v>
      </c>
    </row>
    <row r="1929" spans="2:65" s="1" customFormat="1" ht="33" customHeight="1">
      <c r="B1929" s="33"/>
      <c r="C1929" s="133" t="s">
        <v>2764</v>
      </c>
      <c r="D1929" s="133" t="s">
        <v>189</v>
      </c>
      <c r="E1929" s="134" t="s">
        <v>2765</v>
      </c>
      <c r="F1929" s="135" t="s">
        <v>2766</v>
      </c>
      <c r="G1929" s="136" t="s">
        <v>248</v>
      </c>
      <c r="H1929" s="137">
        <v>952.48</v>
      </c>
      <c r="I1929" s="138"/>
      <c r="J1929" s="139">
        <f>ROUND(I1929*H1929,2)</f>
        <v>0</v>
      </c>
      <c r="K1929" s="135" t="s">
        <v>197</v>
      </c>
      <c r="L1929" s="33"/>
      <c r="M1929" s="140" t="s">
        <v>19</v>
      </c>
      <c r="N1929" s="141" t="s">
        <v>46</v>
      </c>
      <c r="P1929" s="142">
        <f>O1929*H1929</f>
        <v>0</v>
      </c>
      <c r="Q1929" s="142">
        <v>8.0000000000000007E-5</v>
      </c>
      <c r="R1929" s="142">
        <f>Q1929*H1929</f>
        <v>7.6198400000000013E-2</v>
      </c>
      <c r="S1929" s="142">
        <v>0</v>
      </c>
      <c r="T1929" s="143">
        <f>S1929*H1929</f>
        <v>0</v>
      </c>
      <c r="AR1929" s="144" t="s">
        <v>320</v>
      </c>
      <c r="AT1929" s="144" t="s">
        <v>189</v>
      </c>
      <c r="AU1929" s="144" t="s">
        <v>87</v>
      </c>
      <c r="AY1929" s="18" t="s">
        <v>187</v>
      </c>
      <c r="BE1929" s="145">
        <f>IF(N1929="základní",J1929,0)</f>
        <v>0</v>
      </c>
      <c r="BF1929" s="145">
        <f>IF(N1929="snížená",J1929,0)</f>
        <v>0</v>
      </c>
      <c r="BG1929" s="145">
        <f>IF(N1929="zákl. přenesená",J1929,0)</f>
        <v>0</v>
      </c>
      <c r="BH1929" s="145">
        <f>IF(N1929="sníž. přenesená",J1929,0)</f>
        <v>0</v>
      </c>
      <c r="BI1929" s="145">
        <f>IF(N1929="nulová",J1929,0)</f>
        <v>0</v>
      </c>
      <c r="BJ1929" s="18" t="s">
        <v>87</v>
      </c>
      <c r="BK1929" s="145">
        <f>ROUND(I1929*H1929,2)</f>
        <v>0</v>
      </c>
      <c r="BL1929" s="18" t="s">
        <v>320</v>
      </c>
      <c r="BM1929" s="144" t="s">
        <v>2767</v>
      </c>
    </row>
    <row r="1930" spans="2:65" s="1" customFormat="1">
      <c r="B1930" s="33"/>
      <c r="D1930" s="146" t="s">
        <v>199</v>
      </c>
      <c r="F1930" s="147" t="s">
        <v>2768</v>
      </c>
      <c r="I1930" s="148"/>
      <c r="L1930" s="33"/>
      <c r="M1930" s="149"/>
      <c r="T1930" s="52"/>
      <c r="AT1930" s="18" t="s">
        <v>199</v>
      </c>
      <c r="AU1930" s="18" t="s">
        <v>87</v>
      </c>
    </row>
    <row r="1931" spans="2:65" s="12" customFormat="1">
      <c r="B1931" s="150"/>
      <c r="D1931" s="151" t="s">
        <v>201</v>
      </c>
      <c r="E1931" s="152" t="s">
        <v>19</v>
      </c>
      <c r="F1931" s="153" t="s">
        <v>2419</v>
      </c>
      <c r="H1931" s="152" t="s">
        <v>19</v>
      </c>
      <c r="I1931" s="154"/>
      <c r="L1931" s="150"/>
      <c r="M1931" s="155"/>
      <c r="T1931" s="156"/>
      <c r="AT1931" s="152" t="s">
        <v>201</v>
      </c>
      <c r="AU1931" s="152" t="s">
        <v>87</v>
      </c>
      <c r="AV1931" s="12" t="s">
        <v>81</v>
      </c>
      <c r="AW1931" s="12" t="s">
        <v>33</v>
      </c>
      <c r="AX1931" s="12" t="s">
        <v>74</v>
      </c>
      <c r="AY1931" s="152" t="s">
        <v>187</v>
      </c>
    </row>
    <row r="1932" spans="2:65" s="12" customFormat="1">
      <c r="B1932" s="150"/>
      <c r="D1932" s="151" t="s">
        <v>201</v>
      </c>
      <c r="E1932" s="152" t="s">
        <v>19</v>
      </c>
      <c r="F1932" s="153" t="s">
        <v>1658</v>
      </c>
      <c r="H1932" s="152" t="s">
        <v>19</v>
      </c>
      <c r="I1932" s="154"/>
      <c r="L1932" s="150"/>
      <c r="M1932" s="155"/>
      <c r="T1932" s="156"/>
      <c r="AT1932" s="152" t="s">
        <v>201</v>
      </c>
      <c r="AU1932" s="152" t="s">
        <v>87</v>
      </c>
      <c r="AV1932" s="12" t="s">
        <v>81</v>
      </c>
      <c r="AW1932" s="12" t="s">
        <v>33</v>
      </c>
      <c r="AX1932" s="12" t="s">
        <v>74</v>
      </c>
      <c r="AY1932" s="152" t="s">
        <v>187</v>
      </c>
    </row>
    <row r="1933" spans="2:65" s="12" customFormat="1">
      <c r="B1933" s="150"/>
      <c r="D1933" s="151" t="s">
        <v>201</v>
      </c>
      <c r="E1933" s="152" t="s">
        <v>19</v>
      </c>
      <c r="F1933" s="153" t="s">
        <v>2769</v>
      </c>
      <c r="H1933" s="152" t="s">
        <v>19</v>
      </c>
      <c r="I1933" s="154"/>
      <c r="L1933" s="150"/>
      <c r="M1933" s="155"/>
      <c r="T1933" s="156"/>
      <c r="AT1933" s="152" t="s">
        <v>201</v>
      </c>
      <c r="AU1933" s="152" t="s">
        <v>87</v>
      </c>
      <c r="AV1933" s="12" t="s">
        <v>81</v>
      </c>
      <c r="AW1933" s="12" t="s">
        <v>33</v>
      </c>
      <c r="AX1933" s="12" t="s">
        <v>74</v>
      </c>
      <c r="AY1933" s="152" t="s">
        <v>187</v>
      </c>
    </row>
    <row r="1934" spans="2:65" s="13" customFormat="1">
      <c r="B1934" s="157"/>
      <c r="D1934" s="151" t="s">
        <v>201</v>
      </c>
      <c r="E1934" s="158" t="s">
        <v>19</v>
      </c>
      <c r="F1934" s="159" t="s">
        <v>2770</v>
      </c>
      <c r="H1934" s="160">
        <v>952.48</v>
      </c>
      <c r="I1934" s="161"/>
      <c r="L1934" s="157"/>
      <c r="M1934" s="162"/>
      <c r="T1934" s="163"/>
      <c r="AT1934" s="158" t="s">
        <v>201</v>
      </c>
      <c r="AU1934" s="158" t="s">
        <v>87</v>
      </c>
      <c r="AV1934" s="13" t="s">
        <v>87</v>
      </c>
      <c r="AW1934" s="13" t="s">
        <v>33</v>
      </c>
      <c r="AX1934" s="13" t="s">
        <v>74</v>
      </c>
      <c r="AY1934" s="158" t="s">
        <v>187</v>
      </c>
    </row>
    <row r="1935" spans="2:65" s="15" customFormat="1">
      <c r="B1935" s="171"/>
      <c r="D1935" s="151" t="s">
        <v>201</v>
      </c>
      <c r="E1935" s="172" t="s">
        <v>19</v>
      </c>
      <c r="F1935" s="173" t="s">
        <v>207</v>
      </c>
      <c r="H1935" s="174">
        <v>952.48</v>
      </c>
      <c r="I1935" s="175"/>
      <c r="L1935" s="171"/>
      <c r="M1935" s="176"/>
      <c r="T1935" s="177"/>
      <c r="AT1935" s="172" t="s">
        <v>201</v>
      </c>
      <c r="AU1935" s="172" t="s">
        <v>87</v>
      </c>
      <c r="AV1935" s="15" t="s">
        <v>193</v>
      </c>
      <c r="AW1935" s="15" t="s">
        <v>33</v>
      </c>
      <c r="AX1935" s="15" t="s">
        <v>81</v>
      </c>
      <c r="AY1935" s="172" t="s">
        <v>187</v>
      </c>
    </row>
    <row r="1936" spans="2:65" s="1" customFormat="1" ht="33" customHeight="1">
      <c r="B1936" s="33"/>
      <c r="C1936" s="133" t="s">
        <v>2771</v>
      </c>
      <c r="D1936" s="133" t="s">
        <v>189</v>
      </c>
      <c r="E1936" s="134" t="s">
        <v>2772</v>
      </c>
      <c r="F1936" s="135" t="s">
        <v>2773</v>
      </c>
      <c r="G1936" s="136" t="s">
        <v>384</v>
      </c>
      <c r="H1936" s="137">
        <v>16.5</v>
      </c>
      <c r="I1936" s="138"/>
      <c r="J1936" s="139">
        <f>ROUND(I1936*H1936,2)</f>
        <v>0</v>
      </c>
      <c r="K1936" s="135" t="s">
        <v>197</v>
      </c>
      <c r="L1936" s="33"/>
      <c r="M1936" s="140" t="s">
        <v>19</v>
      </c>
      <c r="N1936" s="141" t="s">
        <v>46</v>
      </c>
      <c r="P1936" s="142">
        <f>O1936*H1936</f>
        <v>0</v>
      </c>
      <c r="Q1936" s="142">
        <v>2.4325000000000002E-3</v>
      </c>
      <c r="R1936" s="142">
        <f>Q1936*H1936</f>
        <v>4.0136250000000005E-2</v>
      </c>
      <c r="S1936" s="142">
        <v>0</v>
      </c>
      <c r="T1936" s="143">
        <f>S1936*H1936</f>
        <v>0</v>
      </c>
      <c r="AR1936" s="144" t="s">
        <v>320</v>
      </c>
      <c r="AT1936" s="144" t="s">
        <v>189</v>
      </c>
      <c r="AU1936" s="144" t="s">
        <v>87</v>
      </c>
      <c r="AY1936" s="18" t="s">
        <v>187</v>
      </c>
      <c r="BE1936" s="145">
        <f>IF(N1936="základní",J1936,0)</f>
        <v>0</v>
      </c>
      <c r="BF1936" s="145">
        <f>IF(N1936="snížená",J1936,0)</f>
        <v>0</v>
      </c>
      <c r="BG1936" s="145">
        <f>IF(N1936="zákl. přenesená",J1936,0)</f>
        <v>0</v>
      </c>
      <c r="BH1936" s="145">
        <f>IF(N1936="sníž. přenesená",J1936,0)</f>
        <v>0</v>
      </c>
      <c r="BI1936" s="145">
        <f>IF(N1936="nulová",J1936,0)</f>
        <v>0</v>
      </c>
      <c r="BJ1936" s="18" t="s">
        <v>87</v>
      </c>
      <c r="BK1936" s="145">
        <f>ROUND(I1936*H1936,2)</f>
        <v>0</v>
      </c>
      <c r="BL1936" s="18" t="s">
        <v>320</v>
      </c>
      <c r="BM1936" s="144" t="s">
        <v>2774</v>
      </c>
    </row>
    <row r="1937" spans="2:65" s="1" customFormat="1">
      <c r="B1937" s="33"/>
      <c r="D1937" s="146" t="s">
        <v>199</v>
      </c>
      <c r="F1937" s="147" t="s">
        <v>2775</v>
      </c>
      <c r="I1937" s="148"/>
      <c r="L1937" s="33"/>
      <c r="M1937" s="149"/>
      <c r="T1937" s="52"/>
      <c r="AT1937" s="18" t="s">
        <v>199</v>
      </c>
      <c r="AU1937" s="18" t="s">
        <v>87</v>
      </c>
    </row>
    <row r="1938" spans="2:65" s="12" customFormat="1">
      <c r="B1938" s="150"/>
      <c r="D1938" s="151" t="s">
        <v>201</v>
      </c>
      <c r="E1938" s="152" t="s">
        <v>19</v>
      </c>
      <c r="F1938" s="153" t="s">
        <v>1247</v>
      </c>
      <c r="H1938" s="152" t="s">
        <v>19</v>
      </c>
      <c r="I1938" s="154"/>
      <c r="L1938" s="150"/>
      <c r="M1938" s="155"/>
      <c r="T1938" s="156"/>
      <c r="AT1938" s="152" t="s">
        <v>201</v>
      </c>
      <c r="AU1938" s="152" t="s">
        <v>87</v>
      </c>
      <c r="AV1938" s="12" t="s">
        <v>81</v>
      </c>
      <c r="AW1938" s="12" t="s">
        <v>33</v>
      </c>
      <c r="AX1938" s="12" t="s">
        <v>74</v>
      </c>
      <c r="AY1938" s="152" t="s">
        <v>187</v>
      </c>
    </row>
    <row r="1939" spans="2:65" s="12" customFormat="1">
      <c r="B1939" s="150"/>
      <c r="D1939" s="151" t="s">
        <v>201</v>
      </c>
      <c r="E1939" s="152" t="s">
        <v>19</v>
      </c>
      <c r="F1939" s="153" t="s">
        <v>1091</v>
      </c>
      <c r="H1939" s="152" t="s">
        <v>19</v>
      </c>
      <c r="I1939" s="154"/>
      <c r="L1939" s="150"/>
      <c r="M1939" s="155"/>
      <c r="T1939" s="156"/>
      <c r="AT1939" s="152" t="s">
        <v>201</v>
      </c>
      <c r="AU1939" s="152" t="s">
        <v>87</v>
      </c>
      <c r="AV1939" s="12" t="s">
        <v>81</v>
      </c>
      <c r="AW1939" s="12" t="s">
        <v>33</v>
      </c>
      <c r="AX1939" s="12" t="s">
        <v>74</v>
      </c>
      <c r="AY1939" s="152" t="s">
        <v>187</v>
      </c>
    </row>
    <row r="1940" spans="2:65" s="13" customFormat="1">
      <c r="B1940" s="157"/>
      <c r="D1940" s="151" t="s">
        <v>201</v>
      </c>
      <c r="E1940" s="158" t="s">
        <v>19</v>
      </c>
      <c r="F1940" s="159" t="s">
        <v>2776</v>
      </c>
      <c r="H1940" s="160">
        <v>16.5</v>
      </c>
      <c r="I1940" s="161"/>
      <c r="L1940" s="157"/>
      <c r="M1940" s="162"/>
      <c r="T1940" s="163"/>
      <c r="AT1940" s="158" t="s">
        <v>201</v>
      </c>
      <c r="AU1940" s="158" t="s">
        <v>87</v>
      </c>
      <c r="AV1940" s="13" t="s">
        <v>87</v>
      </c>
      <c r="AW1940" s="13" t="s">
        <v>33</v>
      </c>
      <c r="AX1940" s="13" t="s">
        <v>74</v>
      </c>
      <c r="AY1940" s="158" t="s">
        <v>187</v>
      </c>
    </row>
    <row r="1941" spans="2:65" s="15" customFormat="1">
      <c r="B1941" s="171"/>
      <c r="D1941" s="151" t="s">
        <v>201</v>
      </c>
      <c r="E1941" s="172" t="s">
        <v>19</v>
      </c>
      <c r="F1941" s="173" t="s">
        <v>207</v>
      </c>
      <c r="H1941" s="174">
        <v>16.5</v>
      </c>
      <c r="I1941" s="175"/>
      <c r="L1941" s="171"/>
      <c r="M1941" s="176"/>
      <c r="T1941" s="177"/>
      <c r="AT1941" s="172" t="s">
        <v>201</v>
      </c>
      <c r="AU1941" s="172" t="s">
        <v>87</v>
      </c>
      <c r="AV1941" s="15" t="s">
        <v>193</v>
      </c>
      <c r="AW1941" s="15" t="s">
        <v>33</v>
      </c>
      <c r="AX1941" s="15" t="s">
        <v>81</v>
      </c>
      <c r="AY1941" s="172" t="s">
        <v>187</v>
      </c>
    </row>
    <row r="1942" spans="2:65" s="1" customFormat="1" ht="49.2" customHeight="1">
      <c r="B1942" s="33"/>
      <c r="C1942" s="133" t="s">
        <v>2777</v>
      </c>
      <c r="D1942" s="133" t="s">
        <v>189</v>
      </c>
      <c r="E1942" s="134" t="s">
        <v>2778</v>
      </c>
      <c r="F1942" s="135" t="s">
        <v>2779</v>
      </c>
      <c r="G1942" s="136" t="s">
        <v>248</v>
      </c>
      <c r="H1942" s="137">
        <v>3</v>
      </c>
      <c r="I1942" s="138"/>
      <c r="J1942" s="139">
        <f>ROUND(I1942*H1942,2)</f>
        <v>0</v>
      </c>
      <c r="K1942" s="135" t="s">
        <v>197</v>
      </c>
      <c r="L1942" s="33"/>
      <c r="M1942" s="140" t="s">
        <v>19</v>
      </c>
      <c r="N1942" s="141" t="s">
        <v>46</v>
      </c>
      <c r="P1942" s="142">
        <f>O1942*H1942</f>
        <v>0</v>
      </c>
      <c r="Q1942" s="142">
        <v>0</v>
      </c>
      <c r="R1942" s="142">
        <f>Q1942*H1942</f>
        <v>0</v>
      </c>
      <c r="S1942" s="142">
        <v>0</v>
      </c>
      <c r="T1942" s="143">
        <f>S1942*H1942</f>
        <v>0</v>
      </c>
      <c r="AR1942" s="144" t="s">
        <v>320</v>
      </c>
      <c r="AT1942" s="144" t="s">
        <v>189</v>
      </c>
      <c r="AU1942" s="144" t="s">
        <v>87</v>
      </c>
      <c r="AY1942" s="18" t="s">
        <v>187</v>
      </c>
      <c r="BE1942" s="145">
        <f>IF(N1942="základní",J1942,0)</f>
        <v>0</v>
      </c>
      <c r="BF1942" s="145">
        <f>IF(N1942="snížená",J1942,0)</f>
        <v>0</v>
      </c>
      <c r="BG1942" s="145">
        <f>IF(N1942="zákl. přenesená",J1942,0)</f>
        <v>0</v>
      </c>
      <c r="BH1942" s="145">
        <f>IF(N1942="sníž. přenesená",J1942,0)</f>
        <v>0</v>
      </c>
      <c r="BI1942" s="145">
        <f>IF(N1942="nulová",J1942,0)</f>
        <v>0</v>
      </c>
      <c r="BJ1942" s="18" t="s">
        <v>87</v>
      </c>
      <c r="BK1942" s="145">
        <f>ROUND(I1942*H1942,2)</f>
        <v>0</v>
      </c>
      <c r="BL1942" s="18" t="s">
        <v>320</v>
      </c>
      <c r="BM1942" s="144" t="s">
        <v>2780</v>
      </c>
    </row>
    <row r="1943" spans="2:65" s="1" customFormat="1">
      <c r="B1943" s="33"/>
      <c r="D1943" s="146" t="s">
        <v>199</v>
      </c>
      <c r="F1943" s="147" t="s">
        <v>2781</v>
      </c>
      <c r="I1943" s="148"/>
      <c r="L1943" s="33"/>
      <c r="M1943" s="149"/>
      <c r="T1943" s="52"/>
      <c r="AT1943" s="18" t="s">
        <v>199</v>
      </c>
      <c r="AU1943" s="18" t="s">
        <v>87</v>
      </c>
    </row>
    <row r="1944" spans="2:65" s="12" customFormat="1">
      <c r="B1944" s="150"/>
      <c r="D1944" s="151" t="s">
        <v>201</v>
      </c>
      <c r="E1944" s="152" t="s">
        <v>19</v>
      </c>
      <c r="F1944" s="153" t="s">
        <v>1247</v>
      </c>
      <c r="H1944" s="152" t="s">
        <v>19</v>
      </c>
      <c r="I1944" s="154"/>
      <c r="L1944" s="150"/>
      <c r="M1944" s="155"/>
      <c r="T1944" s="156"/>
      <c r="AT1944" s="152" t="s">
        <v>201</v>
      </c>
      <c r="AU1944" s="152" t="s">
        <v>87</v>
      </c>
      <c r="AV1944" s="12" t="s">
        <v>81</v>
      </c>
      <c r="AW1944" s="12" t="s">
        <v>33</v>
      </c>
      <c r="AX1944" s="12" t="s">
        <v>74</v>
      </c>
      <c r="AY1944" s="152" t="s">
        <v>187</v>
      </c>
    </row>
    <row r="1945" spans="2:65" s="12" customFormat="1">
      <c r="B1945" s="150"/>
      <c r="D1945" s="151" t="s">
        <v>201</v>
      </c>
      <c r="E1945" s="152" t="s">
        <v>19</v>
      </c>
      <c r="F1945" s="153" t="s">
        <v>1091</v>
      </c>
      <c r="H1945" s="152" t="s">
        <v>19</v>
      </c>
      <c r="I1945" s="154"/>
      <c r="L1945" s="150"/>
      <c r="M1945" s="155"/>
      <c r="T1945" s="156"/>
      <c r="AT1945" s="152" t="s">
        <v>201</v>
      </c>
      <c r="AU1945" s="152" t="s">
        <v>87</v>
      </c>
      <c r="AV1945" s="12" t="s">
        <v>81</v>
      </c>
      <c r="AW1945" s="12" t="s">
        <v>33</v>
      </c>
      <c r="AX1945" s="12" t="s">
        <v>74</v>
      </c>
      <c r="AY1945" s="152" t="s">
        <v>187</v>
      </c>
    </row>
    <row r="1946" spans="2:65" s="13" customFormat="1">
      <c r="B1946" s="157"/>
      <c r="D1946" s="151" t="s">
        <v>201</v>
      </c>
      <c r="E1946" s="158" t="s">
        <v>19</v>
      </c>
      <c r="F1946" s="159" t="s">
        <v>96</v>
      </c>
      <c r="H1946" s="160">
        <v>3</v>
      </c>
      <c r="I1946" s="161"/>
      <c r="L1946" s="157"/>
      <c r="M1946" s="162"/>
      <c r="T1946" s="163"/>
      <c r="AT1946" s="158" t="s">
        <v>201</v>
      </c>
      <c r="AU1946" s="158" t="s">
        <v>87</v>
      </c>
      <c r="AV1946" s="13" t="s">
        <v>87</v>
      </c>
      <c r="AW1946" s="13" t="s">
        <v>33</v>
      </c>
      <c r="AX1946" s="13" t="s">
        <v>74</v>
      </c>
      <c r="AY1946" s="158" t="s">
        <v>187</v>
      </c>
    </row>
    <row r="1947" spans="2:65" s="15" customFormat="1">
      <c r="B1947" s="171"/>
      <c r="D1947" s="151" t="s">
        <v>201</v>
      </c>
      <c r="E1947" s="172" t="s">
        <v>19</v>
      </c>
      <c r="F1947" s="173" t="s">
        <v>207</v>
      </c>
      <c r="H1947" s="174">
        <v>3</v>
      </c>
      <c r="I1947" s="175"/>
      <c r="L1947" s="171"/>
      <c r="M1947" s="176"/>
      <c r="T1947" s="177"/>
      <c r="AT1947" s="172" t="s">
        <v>201</v>
      </c>
      <c r="AU1947" s="172" t="s">
        <v>87</v>
      </c>
      <c r="AV1947" s="15" t="s">
        <v>193</v>
      </c>
      <c r="AW1947" s="15" t="s">
        <v>33</v>
      </c>
      <c r="AX1947" s="15" t="s">
        <v>81</v>
      </c>
      <c r="AY1947" s="172" t="s">
        <v>187</v>
      </c>
    </row>
    <row r="1948" spans="2:65" s="1" customFormat="1" ht="33" customHeight="1">
      <c r="B1948" s="33"/>
      <c r="C1948" s="133" t="s">
        <v>2782</v>
      </c>
      <c r="D1948" s="133" t="s">
        <v>189</v>
      </c>
      <c r="E1948" s="134" t="s">
        <v>2783</v>
      </c>
      <c r="F1948" s="135" t="s">
        <v>2784</v>
      </c>
      <c r="G1948" s="136" t="s">
        <v>384</v>
      </c>
      <c r="H1948" s="137">
        <v>27.937999999999999</v>
      </c>
      <c r="I1948" s="138"/>
      <c r="J1948" s="139">
        <f>ROUND(I1948*H1948,2)</f>
        <v>0</v>
      </c>
      <c r="K1948" s="135" t="s">
        <v>197</v>
      </c>
      <c r="L1948" s="33"/>
      <c r="M1948" s="140" t="s">
        <v>19</v>
      </c>
      <c r="N1948" s="141" t="s">
        <v>46</v>
      </c>
      <c r="P1948" s="142">
        <f>O1948*H1948</f>
        <v>0</v>
      </c>
      <c r="Q1948" s="142">
        <v>1.1206499999999999E-3</v>
      </c>
      <c r="R1948" s="142">
        <f>Q1948*H1948</f>
        <v>3.1308719699999994E-2</v>
      </c>
      <c r="S1948" s="142">
        <v>0</v>
      </c>
      <c r="T1948" s="143">
        <f>S1948*H1948</f>
        <v>0</v>
      </c>
      <c r="AR1948" s="144" t="s">
        <v>320</v>
      </c>
      <c r="AT1948" s="144" t="s">
        <v>189</v>
      </c>
      <c r="AU1948" s="144" t="s">
        <v>87</v>
      </c>
      <c r="AY1948" s="18" t="s">
        <v>187</v>
      </c>
      <c r="BE1948" s="145">
        <f>IF(N1948="základní",J1948,0)</f>
        <v>0</v>
      </c>
      <c r="BF1948" s="145">
        <f>IF(N1948="snížená",J1948,0)</f>
        <v>0</v>
      </c>
      <c r="BG1948" s="145">
        <f>IF(N1948="zákl. přenesená",J1948,0)</f>
        <v>0</v>
      </c>
      <c r="BH1948" s="145">
        <f>IF(N1948="sníž. přenesená",J1948,0)</f>
        <v>0</v>
      </c>
      <c r="BI1948" s="145">
        <f>IF(N1948="nulová",J1948,0)</f>
        <v>0</v>
      </c>
      <c r="BJ1948" s="18" t="s">
        <v>87</v>
      </c>
      <c r="BK1948" s="145">
        <f>ROUND(I1948*H1948,2)</f>
        <v>0</v>
      </c>
      <c r="BL1948" s="18" t="s">
        <v>320</v>
      </c>
      <c r="BM1948" s="144" t="s">
        <v>2785</v>
      </c>
    </row>
    <row r="1949" spans="2:65" s="1" customFormat="1">
      <c r="B1949" s="33"/>
      <c r="D1949" s="146" t="s">
        <v>199</v>
      </c>
      <c r="F1949" s="147" t="s">
        <v>2786</v>
      </c>
      <c r="I1949" s="148"/>
      <c r="L1949" s="33"/>
      <c r="M1949" s="149"/>
      <c r="T1949" s="52"/>
      <c r="AT1949" s="18" t="s">
        <v>199</v>
      </c>
      <c r="AU1949" s="18" t="s">
        <v>87</v>
      </c>
    </row>
    <row r="1950" spans="2:65" s="12" customFormat="1">
      <c r="B1950" s="150"/>
      <c r="D1950" s="151" t="s">
        <v>201</v>
      </c>
      <c r="E1950" s="152" t="s">
        <v>19</v>
      </c>
      <c r="F1950" s="153" t="s">
        <v>2787</v>
      </c>
      <c r="H1950" s="152" t="s">
        <v>19</v>
      </c>
      <c r="I1950" s="154"/>
      <c r="L1950" s="150"/>
      <c r="M1950" s="155"/>
      <c r="T1950" s="156"/>
      <c r="AT1950" s="152" t="s">
        <v>201</v>
      </c>
      <c r="AU1950" s="152" t="s">
        <v>87</v>
      </c>
      <c r="AV1950" s="12" t="s">
        <v>81</v>
      </c>
      <c r="AW1950" s="12" t="s">
        <v>33</v>
      </c>
      <c r="AX1950" s="12" t="s">
        <v>74</v>
      </c>
      <c r="AY1950" s="152" t="s">
        <v>187</v>
      </c>
    </row>
    <row r="1951" spans="2:65" s="13" customFormat="1">
      <c r="B1951" s="157"/>
      <c r="D1951" s="151" t="s">
        <v>201</v>
      </c>
      <c r="E1951" s="158" t="s">
        <v>19</v>
      </c>
      <c r="F1951" s="159" t="s">
        <v>2788</v>
      </c>
      <c r="H1951" s="160">
        <v>8.24</v>
      </c>
      <c r="I1951" s="161"/>
      <c r="L1951" s="157"/>
      <c r="M1951" s="162"/>
      <c r="T1951" s="163"/>
      <c r="AT1951" s="158" t="s">
        <v>201</v>
      </c>
      <c r="AU1951" s="158" t="s">
        <v>87</v>
      </c>
      <c r="AV1951" s="13" t="s">
        <v>87</v>
      </c>
      <c r="AW1951" s="13" t="s">
        <v>33</v>
      </c>
      <c r="AX1951" s="13" t="s">
        <v>74</v>
      </c>
      <c r="AY1951" s="158" t="s">
        <v>187</v>
      </c>
    </row>
    <row r="1952" spans="2:65" s="13" customFormat="1">
      <c r="B1952" s="157"/>
      <c r="D1952" s="151" t="s">
        <v>201</v>
      </c>
      <c r="E1952" s="158" t="s">
        <v>19</v>
      </c>
      <c r="F1952" s="159" t="s">
        <v>2789</v>
      </c>
      <c r="H1952" s="160">
        <v>2.06</v>
      </c>
      <c r="I1952" s="161"/>
      <c r="L1952" s="157"/>
      <c r="M1952" s="162"/>
      <c r="T1952" s="163"/>
      <c r="AT1952" s="158" t="s">
        <v>201</v>
      </c>
      <c r="AU1952" s="158" t="s">
        <v>87</v>
      </c>
      <c r="AV1952" s="13" t="s">
        <v>87</v>
      </c>
      <c r="AW1952" s="13" t="s">
        <v>33</v>
      </c>
      <c r="AX1952" s="13" t="s">
        <v>74</v>
      </c>
      <c r="AY1952" s="158" t="s">
        <v>187</v>
      </c>
    </row>
    <row r="1953" spans="2:65" s="13" customFormat="1">
      <c r="B1953" s="157"/>
      <c r="D1953" s="151" t="s">
        <v>201</v>
      </c>
      <c r="E1953" s="158" t="s">
        <v>19</v>
      </c>
      <c r="F1953" s="159" t="s">
        <v>2790</v>
      </c>
      <c r="H1953" s="160">
        <v>1.2</v>
      </c>
      <c r="I1953" s="161"/>
      <c r="L1953" s="157"/>
      <c r="M1953" s="162"/>
      <c r="T1953" s="163"/>
      <c r="AT1953" s="158" t="s">
        <v>201</v>
      </c>
      <c r="AU1953" s="158" t="s">
        <v>87</v>
      </c>
      <c r="AV1953" s="13" t="s">
        <v>87</v>
      </c>
      <c r="AW1953" s="13" t="s">
        <v>33</v>
      </c>
      <c r="AX1953" s="13" t="s">
        <v>74</v>
      </c>
      <c r="AY1953" s="158" t="s">
        <v>187</v>
      </c>
    </row>
    <row r="1954" spans="2:65" s="13" customFormat="1">
      <c r="B1954" s="157"/>
      <c r="D1954" s="151" t="s">
        <v>201</v>
      </c>
      <c r="E1954" s="158" t="s">
        <v>19</v>
      </c>
      <c r="F1954" s="159" t="s">
        <v>2791</v>
      </c>
      <c r="H1954" s="160">
        <v>1.31</v>
      </c>
      <c r="I1954" s="161"/>
      <c r="L1954" s="157"/>
      <c r="M1954" s="162"/>
      <c r="T1954" s="163"/>
      <c r="AT1954" s="158" t="s">
        <v>201</v>
      </c>
      <c r="AU1954" s="158" t="s">
        <v>87</v>
      </c>
      <c r="AV1954" s="13" t="s">
        <v>87</v>
      </c>
      <c r="AW1954" s="13" t="s">
        <v>33</v>
      </c>
      <c r="AX1954" s="13" t="s">
        <v>74</v>
      </c>
      <c r="AY1954" s="158" t="s">
        <v>187</v>
      </c>
    </row>
    <row r="1955" spans="2:65" s="13" customFormat="1">
      <c r="B1955" s="157"/>
      <c r="D1955" s="151" t="s">
        <v>201</v>
      </c>
      <c r="E1955" s="158" t="s">
        <v>19</v>
      </c>
      <c r="F1955" s="159" t="s">
        <v>2792</v>
      </c>
      <c r="H1955" s="160">
        <v>1.77</v>
      </c>
      <c r="I1955" s="161"/>
      <c r="L1955" s="157"/>
      <c r="M1955" s="162"/>
      <c r="T1955" s="163"/>
      <c r="AT1955" s="158" t="s">
        <v>201</v>
      </c>
      <c r="AU1955" s="158" t="s">
        <v>87</v>
      </c>
      <c r="AV1955" s="13" t="s">
        <v>87</v>
      </c>
      <c r="AW1955" s="13" t="s">
        <v>33</v>
      </c>
      <c r="AX1955" s="13" t="s">
        <v>74</v>
      </c>
      <c r="AY1955" s="158" t="s">
        <v>187</v>
      </c>
    </row>
    <row r="1956" spans="2:65" s="13" customFormat="1">
      <c r="B1956" s="157"/>
      <c r="D1956" s="151" t="s">
        <v>201</v>
      </c>
      <c r="E1956" s="158" t="s">
        <v>19</v>
      </c>
      <c r="F1956" s="159" t="s">
        <v>2793</v>
      </c>
      <c r="H1956" s="160">
        <v>0.85799999999999998</v>
      </c>
      <c r="I1956" s="161"/>
      <c r="L1956" s="157"/>
      <c r="M1956" s="162"/>
      <c r="T1956" s="163"/>
      <c r="AT1956" s="158" t="s">
        <v>201</v>
      </c>
      <c r="AU1956" s="158" t="s">
        <v>87</v>
      </c>
      <c r="AV1956" s="13" t="s">
        <v>87</v>
      </c>
      <c r="AW1956" s="13" t="s">
        <v>33</v>
      </c>
      <c r="AX1956" s="13" t="s">
        <v>74</v>
      </c>
      <c r="AY1956" s="158" t="s">
        <v>187</v>
      </c>
    </row>
    <row r="1957" spans="2:65" s="13" customFormat="1">
      <c r="B1957" s="157"/>
      <c r="D1957" s="151" t="s">
        <v>201</v>
      </c>
      <c r="E1957" s="158" t="s">
        <v>19</v>
      </c>
      <c r="F1957" s="159" t="s">
        <v>2794</v>
      </c>
      <c r="H1957" s="160">
        <v>4.1399999999999997</v>
      </c>
      <c r="I1957" s="161"/>
      <c r="L1957" s="157"/>
      <c r="M1957" s="162"/>
      <c r="T1957" s="163"/>
      <c r="AT1957" s="158" t="s">
        <v>201</v>
      </c>
      <c r="AU1957" s="158" t="s">
        <v>87</v>
      </c>
      <c r="AV1957" s="13" t="s">
        <v>87</v>
      </c>
      <c r="AW1957" s="13" t="s">
        <v>33</v>
      </c>
      <c r="AX1957" s="13" t="s">
        <v>74</v>
      </c>
      <c r="AY1957" s="158" t="s">
        <v>187</v>
      </c>
    </row>
    <row r="1958" spans="2:65" s="13" customFormat="1">
      <c r="B1958" s="157"/>
      <c r="D1958" s="151" t="s">
        <v>201</v>
      </c>
      <c r="E1958" s="158" t="s">
        <v>19</v>
      </c>
      <c r="F1958" s="159" t="s">
        <v>2795</v>
      </c>
      <c r="H1958" s="160">
        <v>0.96</v>
      </c>
      <c r="I1958" s="161"/>
      <c r="L1958" s="157"/>
      <c r="M1958" s="162"/>
      <c r="T1958" s="163"/>
      <c r="AT1958" s="158" t="s">
        <v>201</v>
      </c>
      <c r="AU1958" s="158" t="s">
        <v>87</v>
      </c>
      <c r="AV1958" s="13" t="s">
        <v>87</v>
      </c>
      <c r="AW1958" s="13" t="s">
        <v>33</v>
      </c>
      <c r="AX1958" s="13" t="s">
        <v>74</v>
      </c>
      <c r="AY1958" s="158" t="s">
        <v>187</v>
      </c>
    </row>
    <row r="1959" spans="2:65" s="13" customFormat="1">
      <c r="B1959" s="157"/>
      <c r="D1959" s="151" t="s">
        <v>201</v>
      </c>
      <c r="E1959" s="158" t="s">
        <v>19</v>
      </c>
      <c r="F1959" s="159" t="s">
        <v>2796</v>
      </c>
      <c r="H1959" s="160">
        <v>1.8</v>
      </c>
      <c r="I1959" s="161"/>
      <c r="L1959" s="157"/>
      <c r="M1959" s="162"/>
      <c r="T1959" s="163"/>
      <c r="AT1959" s="158" t="s">
        <v>201</v>
      </c>
      <c r="AU1959" s="158" t="s">
        <v>87</v>
      </c>
      <c r="AV1959" s="13" t="s">
        <v>87</v>
      </c>
      <c r="AW1959" s="13" t="s">
        <v>33</v>
      </c>
      <c r="AX1959" s="13" t="s">
        <v>74</v>
      </c>
      <c r="AY1959" s="158" t="s">
        <v>187</v>
      </c>
    </row>
    <row r="1960" spans="2:65" s="13" customFormat="1">
      <c r="B1960" s="157"/>
      <c r="D1960" s="151" t="s">
        <v>201</v>
      </c>
      <c r="E1960" s="158" t="s">
        <v>19</v>
      </c>
      <c r="F1960" s="159" t="s">
        <v>2797</v>
      </c>
      <c r="H1960" s="160">
        <v>2.2000000000000002</v>
      </c>
      <c r="I1960" s="161"/>
      <c r="L1960" s="157"/>
      <c r="M1960" s="162"/>
      <c r="T1960" s="163"/>
      <c r="AT1960" s="158" t="s">
        <v>201</v>
      </c>
      <c r="AU1960" s="158" t="s">
        <v>87</v>
      </c>
      <c r="AV1960" s="13" t="s">
        <v>87</v>
      </c>
      <c r="AW1960" s="13" t="s">
        <v>33</v>
      </c>
      <c r="AX1960" s="13" t="s">
        <v>74</v>
      </c>
      <c r="AY1960" s="158" t="s">
        <v>187</v>
      </c>
    </row>
    <row r="1961" spans="2:65" s="13" customFormat="1">
      <c r="B1961" s="157"/>
      <c r="D1961" s="151" t="s">
        <v>201</v>
      </c>
      <c r="E1961" s="158" t="s">
        <v>19</v>
      </c>
      <c r="F1961" s="159" t="s">
        <v>2798</v>
      </c>
      <c r="H1961" s="160">
        <v>3.4</v>
      </c>
      <c r="I1961" s="161"/>
      <c r="L1961" s="157"/>
      <c r="M1961" s="162"/>
      <c r="T1961" s="163"/>
      <c r="AT1961" s="158" t="s">
        <v>201</v>
      </c>
      <c r="AU1961" s="158" t="s">
        <v>87</v>
      </c>
      <c r="AV1961" s="13" t="s">
        <v>87</v>
      </c>
      <c r="AW1961" s="13" t="s">
        <v>33</v>
      </c>
      <c r="AX1961" s="13" t="s">
        <v>74</v>
      </c>
      <c r="AY1961" s="158" t="s">
        <v>187</v>
      </c>
    </row>
    <row r="1962" spans="2:65" s="15" customFormat="1">
      <c r="B1962" s="171"/>
      <c r="D1962" s="151" t="s">
        <v>201</v>
      </c>
      <c r="E1962" s="172" t="s">
        <v>2799</v>
      </c>
      <c r="F1962" s="173" t="s">
        <v>207</v>
      </c>
      <c r="H1962" s="174">
        <v>27.937999999999999</v>
      </c>
      <c r="I1962" s="175"/>
      <c r="L1962" s="171"/>
      <c r="M1962" s="176"/>
      <c r="T1962" s="177"/>
      <c r="AT1962" s="172" t="s">
        <v>201</v>
      </c>
      <c r="AU1962" s="172" t="s">
        <v>87</v>
      </c>
      <c r="AV1962" s="15" t="s">
        <v>193</v>
      </c>
      <c r="AW1962" s="15" t="s">
        <v>33</v>
      </c>
      <c r="AX1962" s="15" t="s">
        <v>81</v>
      </c>
      <c r="AY1962" s="172" t="s">
        <v>187</v>
      </c>
    </row>
    <row r="1963" spans="2:65" s="1" customFormat="1" ht="37.950000000000003" customHeight="1">
      <c r="B1963" s="33"/>
      <c r="C1963" s="133" t="s">
        <v>2800</v>
      </c>
      <c r="D1963" s="133" t="s">
        <v>189</v>
      </c>
      <c r="E1963" s="134" t="s">
        <v>2801</v>
      </c>
      <c r="F1963" s="135" t="s">
        <v>2802</v>
      </c>
      <c r="G1963" s="136" t="s">
        <v>384</v>
      </c>
      <c r="H1963" s="137">
        <v>11</v>
      </c>
      <c r="I1963" s="138"/>
      <c r="J1963" s="139">
        <f>ROUND(I1963*H1963,2)</f>
        <v>0</v>
      </c>
      <c r="K1963" s="135" t="s">
        <v>197</v>
      </c>
      <c r="L1963" s="33"/>
      <c r="M1963" s="140" t="s">
        <v>19</v>
      </c>
      <c r="N1963" s="141" t="s">
        <v>46</v>
      </c>
      <c r="P1963" s="142">
        <f>O1963*H1963</f>
        <v>0</v>
      </c>
      <c r="Q1963" s="142">
        <v>1.1375000000000001E-3</v>
      </c>
      <c r="R1963" s="142">
        <f>Q1963*H1963</f>
        <v>1.2512500000000001E-2</v>
      </c>
      <c r="S1963" s="142">
        <v>0</v>
      </c>
      <c r="T1963" s="143">
        <f>S1963*H1963</f>
        <v>0</v>
      </c>
      <c r="AR1963" s="144" t="s">
        <v>320</v>
      </c>
      <c r="AT1963" s="144" t="s">
        <v>189</v>
      </c>
      <c r="AU1963" s="144" t="s">
        <v>87</v>
      </c>
      <c r="AY1963" s="18" t="s">
        <v>187</v>
      </c>
      <c r="BE1963" s="145">
        <f>IF(N1963="základní",J1963,0)</f>
        <v>0</v>
      </c>
      <c r="BF1963" s="145">
        <f>IF(N1963="snížená",J1963,0)</f>
        <v>0</v>
      </c>
      <c r="BG1963" s="145">
        <f>IF(N1963="zákl. přenesená",J1963,0)</f>
        <v>0</v>
      </c>
      <c r="BH1963" s="145">
        <f>IF(N1963="sníž. přenesená",J1963,0)</f>
        <v>0</v>
      </c>
      <c r="BI1963" s="145">
        <f>IF(N1963="nulová",J1963,0)</f>
        <v>0</v>
      </c>
      <c r="BJ1963" s="18" t="s">
        <v>87</v>
      </c>
      <c r="BK1963" s="145">
        <f>ROUND(I1963*H1963,2)</f>
        <v>0</v>
      </c>
      <c r="BL1963" s="18" t="s">
        <v>320</v>
      </c>
      <c r="BM1963" s="144" t="s">
        <v>2803</v>
      </c>
    </row>
    <row r="1964" spans="2:65" s="1" customFormat="1">
      <c r="B1964" s="33"/>
      <c r="D1964" s="146" t="s">
        <v>199</v>
      </c>
      <c r="F1964" s="147" t="s">
        <v>2804</v>
      </c>
      <c r="I1964" s="148"/>
      <c r="L1964" s="33"/>
      <c r="M1964" s="149"/>
      <c r="T1964" s="52"/>
      <c r="AT1964" s="18" t="s">
        <v>199</v>
      </c>
      <c r="AU1964" s="18" t="s">
        <v>87</v>
      </c>
    </row>
    <row r="1965" spans="2:65" s="12" customFormat="1">
      <c r="B1965" s="150"/>
      <c r="D1965" s="151" t="s">
        <v>201</v>
      </c>
      <c r="E1965" s="152" t="s">
        <v>19</v>
      </c>
      <c r="F1965" s="153" t="s">
        <v>2419</v>
      </c>
      <c r="H1965" s="152" t="s">
        <v>19</v>
      </c>
      <c r="I1965" s="154"/>
      <c r="L1965" s="150"/>
      <c r="M1965" s="155"/>
      <c r="T1965" s="156"/>
      <c r="AT1965" s="152" t="s">
        <v>201</v>
      </c>
      <c r="AU1965" s="152" t="s">
        <v>87</v>
      </c>
      <c r="AV1965" s="12" t="s">
        <v>81</v>
      </c>
      <c r="AW1965" s="12" t="s">
        <v>33</v>
      </c>
      <c r="AX1965" s="12" t="s">
        <v>74</v>
      </c>
      <c r="AY1965" s="152" t="s">
        <v>187</v>
      </c>
    </row>
    <row r="1966" spans="2:65" s="13" customFormat="1">
      <c r="B1966" s="157"/>
      <c r="D1966" s="151" t="s">
        <v>201</v>
      </c>
      <c r="E1966" s="158" t="s">
        <v>19</v>
      </c>
      <c r="F1966" s="159" t="s">
        <v>2805</v>
      </c>
      <c r="H1966" s="160">
        <v>11</v>
      </c>
      <c r="I1966" s="161"/>
      <c r="L1966" s="157"/>
      <c r="M1966" s="162"/>
      <c r="T1966" s="163"/>
      <c r="AT1966" s="158" t="s">
        <v>201</v>
      </c>
      <c r="AU1966" s="158" t="s">
        <v>87</v>
      </c>
      <c r="AV1966" s="13" t="s">
        <v>87</v>
      </c>
      <c r="AW1966" s="13" t="s">
        <v>33</v>
      </c>
      <c r="AX1966" s="13" t="s">
        <v>74</v>
      </c>
      <c r="AY1966" s="158" t="s">
        <v>187</v>
      </c>
    </row>
    <row r="1967" spans="2:65" s="15" customFormat="1">
      <c r="B1967" s="171"/>
      <c r="D1967" s="151" t="s">
        <v>201</v>
      </c>
      <c r="E1967" s="172" t="s">
        <v>19</v>
      </c>
      <c r="F1967" s="173" t="s">
        <v>207</v>
      </c>
      <c r="H1967" s="174">
        <v>11</v>
      </c>
      <c r="I1967" s="175"/>
      <c r="L1967" s="171"/>
      <c r="M1967" s="176"/>
      <c r="T1967" s="177"/>
      <c r="AT1967" s="172" t="s">
        <v>201</v>
      </c>
      <c r="AU1967" s="172" t="s">
        <v>87</v>
      </c>
      <c r="AV1967" s="15" t="s">
        <v>193</v>
      </c>
      <c r="AW1967" s="15" t="s">
        <v>33</v>
      </c>
      <c r="AX1967" s="15" t="s">
        <v>81</v>
      </c>
      <c r="AY1967" s="172" t="s">
        <v>187</v>
      </c>
    </row>
    <row r="1968" spans="2:65" s="1" customFormat="1" ht="49.2" customHeight="1">
      <c r="B1968" s="33"/>
      <c r="C1968" s="133" t="s">
        <v>2806</v>
      </c>
      <c r="D1968" s="133" t="s">
        <v>189</v>
      </c>
      <c r="E1968" s="134" t="s">
        <v>2807</v>
      </c>
      <c r="F1968" s="135" t="s">
        <v>2808</v>
      </c>
      <c r="G1968" s="136" t="s">
        <v>248</v>
      </c>
      <c r="H1968" s="137">
        <v>5</v>
      </c>
      <c r="I1968" s="138"/>
      <c r="J1968" s="139">
        <f>ROUND(I1968*H1968,2)</f>
        <v>0</v>
      </c>
      <c r="K1968" s="135" t="s">
        <v>197</v>
      </c>
      <c r="L1968" s="33"/>
      <c r="M1968" s="140" t="s">
        <v>19</v>
      </c>
      <c r="N1968" s="141" t="s">
        <v>46</v>
      </c>
      <c r="P1968" s="142">
        <f>O1968*H1968</f>
        <v>0</v>
      </c>
      <c r="Q1968" s="142">
        <v>2.4445000000000001E-3</v>
      </c>
      <c r="R1968" s="142">
        <f>Q1968*H1968</f>
        <v>1.2222500000000001E-2</v>
      </c>
      <c r="S1968" s="142">
        <v>0</v>
      </c>
      <c r="T1968" s="143">
        <f>S1968*H1968</f>
        <v>0</v>
      </c>
      <c r="AR1968" s="144" t="s">
        <v>320</v>
      </c>
      <c r="AT1968" s="144" t="s">
        <v>189</v>
      </c>
      <c r="AU1968" s="144" t="s">
        <v>87</v>
      </c>
      <c r="AY1968" s="18" t="s">
        <v>187</v>
      </c>
      <c r="BE1968" s="145">
        <f>IF(N1968="základní",J1968,0)</f>
        <v>0</v>
      </c>
      <c r="BF1968" s="145">
        <f>IF(N1968="snížená",J1968,0)</f>
        <v>0</v>
      </c>
      <c r="BG1968" s="145">
        <f>IF(N1968="zákl. přenesená",J1968,0)</f>
        <v>0</v>
      </c>
      <c r="BH1968" s="145">
        <f>IF(N1968="sníž. přenesená",J1968,0)</f>
        <v>0</v>
      </c>
      <c r="BI1968" s="145">
        <f>IF(N1968="nulová",J1968,0)</f>
        <v>0</v>
      </c>
      <c r="BJ1968" s="18" t="s">
        <v>87</v>
      </c>
      <c r="BK1968" s="145">
        <f>ROUND(I1968*H1968,2)</f>
        <v>0</v>
      </c>
      <c r="BL1968" s="18" t="s">
        <v>320</v>
      </c>
      <c r="BM1968" s="144" t="s">
        <v>2809</v>
      </c>
    </row>
    <row r="1969" spans="2:65" s="1" customFormat="1">
      <c r="B1969" s="33"/>
      <c r="D1969" s="146" t="s">
        <v>199</v>
      </c>
      <c r="F1969" s="147" t="s">
        <v>2810</v>
      </c>
      <c r="I1969" s="148"/>
      <c r="L1969" s="33"/>
      <c r="M1969" s="149"/>
      <c r="T1969" s="52"/>
      <c r="AT1969" s="18" t="s">
        <v>199</v>
      </c>
      <c r="AU1969" s="18" t="s">
        <v>87</v>
      </c>
    </row>
    <row r="1970" spans="2:65" s="12" customFormat="1">
      <c r="B1970" s="150"/>
      <c r="D1970" s="151" t="s">
        <v>201</v>
      </c>
      <c r="E1970" s="152" t="s">
        <v>19</v>
      </c>
      <c r="F1970" s="153" t="s">
        <v>2419</v>
      </c>
      <c r="H1970" s="152" t="s">
        <v>19</v>
      </c>
      <c r="I1970" s="154"/>
      <c r="L1970" s="150"/>
      <c r="M1970" s="155"/>
      <c r="T1970" s="156"/>
      <c r="AT1970" s="152" t="s">
        <v>201</v>
      </c>
      <c r="AU1970" s="152" t="s">
        <v>87</v>
      </c>
      <c r="AV1970" s="12" t="s">
        <v>81</v>
      </c>
      <c r="AW1970" s="12" t="s">
        <v>33</v>
      </c>
      <c r="AX1970" s="12" t="s">
        <v>74</v>
      </c>
      <c r="AY1970" s="152" t="s">
        <v>187</v>
      </c>
    </row>
    <row r="1971" spans="2:65" s="12" customFormat="1">
      <c r="B1971" s="150"/>
      <c r="D1971" s="151" t="s">
        <v>201</v>
      </c>
      <c r="E1971" s="152" t="s">
        <v>19</v>
      </c>
      <c r="F1971" s="153" t="s">
        <v>1658</v>
      </c>
      <c r="H1971" s="152" t="s">
        <v>19</v>
      </c>
      <c r="I1971" s="154"/>
      <c r="L1971" s="150"/>
      <c r="M1971" s="155"/>
      <c r="T1971" s="156"/>
      <c r="AT1971" s="152" t="s">
        <v>201</v>
      </c>
      <c r="AU1971" s="152" t="s">
        <v>87</v>
      </c>
      <c r="AV1971" s="12" t="s">
        <v>81</v>
      </c>
      <c r="AW1971" s="12" t="s">
        <v>33</v>
      </c>
      <c r="AX1971" s="12" t="s">
        <v>74</v>
      </c>
      <c r="AY1971" s="152" t="s">
        <v>187</v>
      </c>
    </row>
    <row r="1972" spans="2:65" s="13" customFormat="1">
      <c r="B1972" s="157"/>
      <c r="D1972" s="151" t="s">
        <v>201</v>
      </c>
      <c r="E1972" s="158" t="s">
        <v>19</v>
      </c>
      <c r="F1972" s="159" t="s">
        <v>2811</v>
      </c>
      <c r="H1972" s="160">
        <v>5</v>
      </c>
      <c r="I1972" s="161"/>
      <c r="L1972" s="157"/>
      <c r="M1972" s="162"/>
      <c r="T1972" s="163"/>
      <c r="AT1972" s="158" t="s">
        <v>201</v>
      </c>
      <c r="AU1972" s="158" t="s">
        <v>87</v>
      </c>
      <c r="AV1972" s="13" t="s">
        <v>87</v>
      </c>
      <c r="AW1972" s="13" t="s">
        <v>33</v>
      </c>
      <c r="AX1972" s="13" t="s">
        <v>74</v>
      </c>
      <c r="AY1972" s="158" t="s">
        <v>187</v>
      </c>
    </row>
    <row r="1973" spans="2:65" s="15" customFormat="1">
      <c r="B1973" s="171"/>
      <c r="D1973" s="151" t="s">
        <v>201</v>
      </c>
      <c r="E1973" s="172" t="s">
        <v>19</v>
      </c>
      <c r="F1973" s="173" t="s">
        <v>207</v>
      </c>
      <c r="H1973" s="174">
        <v>5</v>
      </c>
      <c r="I1973" s="175"/>
      <c r="L1973" s="171"/>
      <c r="M1973" s="176"/>
      <c r="T1973" s="177"/>
      <c r="AT1973" s="172" t="s">
        <v>201</v>
      </c>
      <c r="AU1973" s="172" t="s">
        <v>87</v>
      </c>
      <c r="AV1973" s="15" t="s">
        <v>193</v>
      </c>
      <c r="AW1973" s="15" t="s">
        <v>33</v>
      </c>
      <c r="AX1973" s="15" t="s">
        <v>81</v>
      </c>
      <c r="AY1973" s="172" t="s">
        <v>187</v>
      </c>
    </row>
    <row r="1974" spans="2:65" s="1" customFormat="1" ht="24.15" customHeight="1">
      <c r="B1974" s="33"/>
      <c r="C1974" s="133" t="s">
        <v>2812</v>
      </c>
      <c r="D1974" s="133" t="s">
        <v>189</v>
      </c>
      <c r="E1974" s="134" t="s">
        <v>2813</v>
      </c>
      <c r="F1974" s="135" t="s">
        <v>2814</v>
      </c>
      <c r="G1974" s="136" t="s">
        <v>384</v>
      </c>
      <c r="H1974" s="137">
        <v>10.3</v>
      </c>
      <c r="I1974" s="138"/>
      <c r="J1974" s="139">
        <f>ROUND(I1974*H1974,2)</f>
        <v>0</v>
      </c>
      <c r="K1974" s="135" t="s">
        <v>197</v>
      </c>
      <c r="L1974" s="33"/>
      <c r="M1974" s="140" t="s">
        <v>19</v>
      </c>
      <c r="N1974" s="141" t="s">
        <v>46</v>
      </c>
      <c r="P1974" s="142">
        <f>O1974*H1974</f>
        <v>0</v>
      </c>
      <c r="Q1974" s="142">
        <v>8.9697500000000005E-4</v>
      </c>
      <c r="R1974" s="142">
        <f>Q1974*H1974</f>
        <v>9.2388425000000003E-3</v>
      </c>
      <c r="S1974" s="142">
        <v>0</v>
      </c>
      <c r="T1974" s="143">
        <f>S1974*H1974</f>
        <v>0</v>
      </c>
      <c r="AR1974" s="144" t="s">
        <v>320</v>
      </c>
      <c r="AT1974" s="144" t="s">
        <v>189</v>
      </c>
      <c r="AU1974" s="144" t="s">
        <v>87</v>
      </c>
      <c r="AY1974" s="18" t="s">
        <v>187</v>
      </c>
      <c r="BE1974" s="145">
        <f>IF(N1974="základní",J1974,0)</f>
        <v>0</v>
      </c>
      <c r="BF1974" s="145">
        <f>IF(N1974="snížená",J1974,0)</f>
        <v>0</v>
      </c>
      <c r="BG1974" s="145">
        <f>IF(N1974="zákl. přenesená",J1974,0)</f>
        <v>0</v>
      </c>
      <c r="BH1974" s="145">
        <f>IF(N1974="sníž. přenesená",J1974,0)</f>
        <v>0</v>
      </c>
      <c r="BI1974" s="145">
        <f>IF(N1974="nulová",J1974,0)</f>
        <v>0</v>
      </c>
      <c r="BJ1974" s="18" t="s">
        <v>87</v>
      </c>
      <c r="BK1974" s="145">
        <f>ROUND(I1974*H1974,2)</f>
        <v>0</v>
      </c>
      <c r="BL1974" s="18" t="s">
        <v>320</v>
      </c>
      <c r="BM1974" s="144" t="s">
        <v>2815</v>
      </c>
    </row>
    <row r="1975" spans="2:65" s="1" customFormat="1">
      <c r="B1975" s="33"/>
      <c r="D1975" s="146" t="s">
        <v>199</v>
      </c>
      <c r="F1975" s="147" t="s">
        <v>2816</v>
      </c>
      <c r="I1975" s="148"/>
      <c r="L1975" s="33"/>
      <c r="M1975" s="149"/>
      <c r="T1975" s="52"/>
      <c r="AT1975" s="18" t="s">
        <v>199</v>
      </c>
      <c r="AU1975" s="18" t="s">
        <v>87</v>
      </c>
    </row>
    <row r="1976" spans="2:65" s="12" customFormat="1">
      <c r="B1976" s="150"/>
      <c r="D1976" s="151" t="s">
        <v>201</v>
      </c>
      <c r="E1976" s="152" t="s">
        <v>19</v>
      </c>
      <c r="F1976" s="153" t="s">
        <v>1697</v>
      </c>
      <c r="H1976" s="152" t="s">
        <v>19</v>
      </c>
      <c r="I1976" s="154"/>
      <c r="L1976" s="150"/>
      <c r="M1976" s="155"/>
      <c r="T1976" s="156"/>
      <c r="AT1976" s="152" t="s">
        <v>201</v>
      </c>
      <c r="AU1976" s="152" t="s">
        <v>87</v>
      </c>
      <c r="AV1976" s="12" t="s">
        <v>81</v>
      </c>
      <c r="AW1976" s="12" t="s">
        <v>33</v>
      </c>
      <c r="AX1976" s="12" t="s">
        <v>74</v>
      </c>
      <c r="AY1976" s="152" t="s">
        <v>187</v>
      </c>
    </row>
    <row r="1977" spans="2:65" s="13" customFormat="1">
      <c r="B1977" s="157"/>
      <c r="D1977" s="151" t="s">
        <v>201</v>
      </c>
      <c r="E1977" s="158" t="s">
        <v>19</v>
      </c>
      <c r="F1977" s="159" t="s">
        <v>2706</v>
      </c>
      <c r="H1977" s="160">
        <v>8.3000000000000007</v>
      </c>
      <c r="I1977" s="161"/>
      <c r="L1977" s="157"/>
      <c r="M1977" s="162"/>
      <c r="T1977" s="163"/>
      <c r="AT1977" s="158" t="s">
        <v>201</v>
      </c>
      <c r="AU1977" s="158" t="s">
        <v>87</v>
      </c>
      <c r="AV1977" s="13" t="s">
        <v>87</v>
      </c>
      <c r="AW1977" s="13" t="s">
        <v>33</v>
      </c>
      <c r="AX1977" s="13" t="s">
        <v>74</v>
      </c>
      <c r="AY1977" s="158" t="s">
        <v>187</v>
      </c>
    </row>
    <row r="1978" spans="2:65" s="14" customFormat="1">
      <c r="B1978" s="164"/>
      <c r="D1978" s="151" t="s">
        <v>201</v>
      </c>
      <c r="E1978" s="165" t="s">
        <v>19</v>
      </c>
      <c r="F1978" s="166" t="s">
        <v>204</v>
      </c>
      <c r="H1978" s="167">
        <v>8.3000000000000007</v>
      </c>
      <c r="I1978" s="168"/>
      <c r="L1978" s="164"/>
      <c r="M1978" s="169"/>
      <c r="T1978" s="170"/>
      <c r="AT1978" s="165" t="s">
        <v>201</v>
      </c>
      <c r="AU1978" s="165" t="s">
        <v>87</v>
      </c>
      <c r="AV1978" s="14" t="s">
        <v>96</v>
      </c>
      <c r="AW1978" s="14" t="s">
        <v>33</v>
      </c>
      <c r="AX1978" s="14" t="s">
        <v>74</v>
      </c>
      <c r="AY1978" s="165" t="s">
        <v>187</v>
      </c>
    </row>
    <row r="1979" spans="2:65" s="12" customFormat="1">
      <c r="B1979" s="150"/>
      <c r="D1979" s="151" t="s">
        <v>201</v>
      </c>
      <c r="E1979" s="152" t="s">
        <v>19</v>
      </c>
      <c r="F1979" s="153" t="s">
        <v>1247</v>
      </c>
      <c r="H1979" s="152" t="s">
        <v>19</v>
      </c>
      <c r="I1979" s="154"/>
      <c r="L1979" s="150"/>
      <c r="M1979" s="155"/>
      <c r="T1979" s="156"/>
      <c r="AT1979" s="152" t="s">
        <v>201</v>
      </c>
      <c r="AU1979" s="152" t="s">
        <v>87</v>
      </c>
      <c r="AV1979" s="12" t="s">
        <v>81</v>
      </c>
      <c r="AW1979" s="12" t="s">
        <v>33</v>
      </c>
      <c r="AX1979" s="12" t="s">
        <v>74</v>
      </c>
      <c r="AY1979" s="152" t="s">
        <v>187</v>
      </c>
    </row>
    <row r="1980" spans="2:65" s="13" customFormat="1">
      <c r="B1980" s="157"/>
      <c r="D1980" s="151" t="s">
        <v>201</v>
      </c>
      <c r="E1980" s="158" t="s">
        <v>19</v>
      </c>
      <c r="F1980" s="159" t="s">
        <v>2817</v>
      </c>
      <c r="H1980" s="160">
        <v>2</v>
      </c>
      <c r="I1980" s="161"/>
      <c r="L1980" s="157"/>
      <c r="M1980" s="162"/>
      <c r="T1980" s="163"/>
      <c r="AT1980" s="158" t="s">
        <v>201</v>
      </c>
      <c r="AU1980" s="158" t="s">
        <v>87</v>
      </c>
      <c r="AV1980" s="13" t="s">
        <v>87</v>
      </c>
      <c r="AW1980" s="13" t="s">
        <v>33</v>
      </c>
      <c r="AX1980" s="13" t="s">
        <v>74</v>
      </c>
      <c r="AY1980" s="158" t="s">
        <v>187</v>
      </c>
    </row>
    <row r="1981" spans="2:65" s="14" customFormat="1">
      <c r="B1981" s="164"/>
      <c r="D1981" s="151" t="s">
        <v>201</v>
      </c>
      <c r="E1981" s="165" t="s">
        <v>19</v>
      </c>
      <c r="F1981" s="166" t="s">
        <v>204</v>
      </c>
      <c r="H1981" s="167">
        <v>2</v>
      </c>
      <c r="I1981" s="168"/>
      <c r="L1981" s="164"/>
      <c r="M1981" s="169"/>
      <c r="T1981" s="170"/>
      <c r="AT1981" s="165" t="s">
        <v>201</v>
      </c>
      <c r="AU1981" s="165" t="s">
        <v>87</v>
      </c>
      <c r="AV1981" s="14" t="s">
        <v>96</v>
      </c>
      <c r="AW1981" s="14" t="s">
        <v>33</v>
      </c>
      <c r="AX1981" s="14" t="s">
        <v>74</v>
      </c>
      <c r="AY1981" s="165" t="s">
        <v>187</v>
      </c>
    </row>
    <row r="1982" spans="2:65" s="15" customFormat="1">
      <c r="B1982" s="171"/>
      <c r="D1982" s="151" t="s">
        <v>201</v>
      </c>
      <c r="E1982" s="172" t="s">
        <v>19</v>
      </c>
      <c r="F1982" s="173" t="s">
        <v>207</v>
      </c>
      <c r="H1982" s="174">
        <v>10.3</v>
      </c>
      <c r="I1982" s="175"/>
      <c r="L1982" s="171"/>
      <c r="M1982" s="176"/>
      <c r="T1982" s="177"/>
      <c r="AT1982" s="172" t="s">
        <v>201</v>
      </c>
      <c r="AU1982" s="172" t="s">
        <v>87</v>
      </c>
      <c r="AV1982" s="15" t="s">
        <v>193</v>
      </c>
      <c r="AW1982" s="15" t="s">
        <v>33</v>
      </c>
      <c r="AX1982" s="15" t="s">
        <v>81</v>
      </c>
      <c r="AY1982" s="172" t="s">
        <v>187</v>
      </c>
    </row>
    <row r="1983" spans="2:65" s="1" customFormat="1" ht="24.15" customHeight="1">
      <c r="B1983" s="33"/>
      <c r="C1983" s="133" t="s">
        <v>2818</v>
      </c>
      <c r="D1983" s="133" t="s">
        <v>189</v>
      </c>
      <c r="E1983" s="134" t="s">
        <v>2819</v>
      </c>
      <c r="F1983" s="135" t="s">
        <v>2820</v>
      </c>
      <c r="G1983" s="136" t="s">
        <v>384</v>
      </c>
      <c r="H1983" s="137">
        <v>74.8</v>
      </c>
      <c r="I1983" s="138"/>
      <c r="J1983" s="139">
        <f>ROUND(I1983*H1983,2)</f>
        <v>0</v>
      </c>
      <c r="K1983" s="135" t="s">
        <v>197</v>
      </c>
      <c r="L1983" s="33"/>
      <c r="M1983" s="140" t="s">
        <v>19</v>
      </c>
      <c r="N1983" s="141" t="s">
        <v>46</v>
      </c>
      <c r="P1983" s="142">
        <f>O1983*H1983</f>
        <v>0</v>
      </c>
      <c r="Q1983" s="142">
        <v>9.0835000000000004E-4</v>
      </c>
      <c r="R1983" s="142">
        <f>Q1983*H1983</f>
        <v>6.7944580000000004E-2</v>
      </c>
      <c r="S1983" s="142">
        <v>0</v>
      </c>
      <c r="T1983" s="143">
        <f>S1983*H1983</f>
        <v>0</v>
      </c>
      <c r="AR1983" s="144" t="s">
        <v>320</v>
      </c>
      <c r="AT1983" s="144" t="s">
        <v>189</v>
      </c>
      <c r="AU1983" s="144" t="s">
        <v>87</v>
      </c>
      <c r="AY1983" s="18" t="s">
        <v>187</v>
      </c>
      <c r="BE1983" s="145">
        <f>IF(N1983="základní",J1983,0)</f>
        <v>0</v>
      </c>
      <c r="BF1983" s="145">
        <f>IF(N1983="snížená",J1983,0)</f>
        <v>0</v>
      </c>
      <c r="BG1983" s="145">
        <f>IF(N1983="zákl. přenesená",J1983,0)</f>
        <v>0</v>
      </c>
      <c r="BH1983" s="145">
        <f>IF(N1983="sníž. přenesená",J1983,0)</f>
        <v>0</v>
      </c>
      <c r="BI1983" s="145">
        <f>IF(N1983="nulová",J1983,0)</f>
        <v>0</v>
      </c>
      <c r="BJ1983" s="18" t="s">
        <v>87</v>
      </c>
      <c r="BK1983" s="145">
        <f>ROUND(I1983*H1983,2)</f>
        <v>0</v>
      </c>
      <c r="BL1983" s="18" t="s">
        <v>320</v>
      </c>
      <c r="BM1983" s="144" t="s">
        <v>2821</v>
      </c>
    </row>
    <row r="1984" spans="2:65" s="1" customFormat="1">
      <c r="B1984" s="33"/>
      <c r="D1984" s="146" t="s">
        <v>199</v>
      </c>
      <c r="F1984" s="147" t="s">
        <v>2822</v>
      </c>
      <c r="I1984" s="148"/>
      <c r="L1984" s="33"/>
      <c r="M1984" s="149"/>
      <c r="T1984" s="52"/>
      <c r="AT1984" s="18" t="s">
        <v>199</v>
      </c>
      <c r="AU1984" s="18" t="s">
        <v>87</v>
      </c>
    </row>
    <row r="1985" spans="2:65" s="12" customFormat="1">
      <c r="B1985" s="150"/>
      <c r="D1985" s="151" t="s">
        <v>201</v>
      </c>
      <c r="E1985" s="152" t="s">
        <v>19</v>
      </c>
      <c r="F1985" s="153" t="s">
        <v>2419</v>
      </c>
      <c r="H1985" s="152" t="s">
        <v>19</v>
      </c>
      <c r="I1985" s="154"/>
      <c r="L1985" s="150"/>
      <c r="M1985" s="155"/>
      <c r="T1985" s="156"/>
      <c r="AT1985" s="152" t="s">
        <v>201</v>
      </c>
      <c r="AU1985" s="152" t="s">
        <v>87</v>
      </c>
      <c r="AV1985" s="12" t="s">
        <v>81</v>
      </c>
      <c r="AW1985" s="12" t="s">
        <v>33</v>
      </c>
      <c r="AX1985" s="12" t="s">
        <v>74</v>
      </c>
      <c r="AY1985" s="152" t="s">
        <v>187</v>
      </c>
    </row>
    <row r="1986" spans="2:65" s="12" customFormat="1">
      <c r="B1986" s="150"/>
      <c r="D1986" s="151" t="s">
        <v>201</v>
      </c>
      <c r="E1986" s="152" t="s">
        <v>19</v>
      </c>
      <c r="F1986" s="153" t="s">
        <v>1658</v>
      </c>
      <c r="H1986" s="152" t="s">
        <v>19</v>
      </c>
      <c r="I1986" s="154"/>
      <c r="L1986" s="150"/>
      <c r="M1986" s="155"/>
      <c r="T1986" s="156"/>
      <c r="AT1986" s="152" t="s">
        <v>201</v>
      </c>
      <c r="AU1986" s="152" t="s">
        <v>87</v>
      </c>
      <c r="AV1986" s="12" t="s">
        <v>81</v>
      </c>
      <c r="AW1986" s="12" t="s">
        <v>33</v>
      </c>
      <c r="AX1986" s="12" t="s">
        <v>74</v>
      </c>
      <c r="AY1986" s="152" t="s">
        <v>187</v>
      </c>
    </row>
    <row r="1987" spans="2:65" s="13" customFormat="1">
      <c r="B1987" s="157"/>
      <c r="D1987" s="151" t="s">
        <v>201</v>
      </c>
      <c r="E1987" s="158" t="s">
        <v>19</v>
      </c>
      <c r="F1987" s="159" t="s">
        <v>2712</v>
      </c>
      <c r="H1987" s="160">
        <v>74.8</v>
      </c>
      <c r="I1987" s="161"/>
      <c r="L1987" s="157"/>
      <c r="M1987" s="162"/>
      <c r="T1987" s="163"/>
      <c r="AT1987" s="158" t="s">
        <v>201</v>
      </c>
      <c r="AU1987" s="158" t="s">
        <v>87</v>
      </c>
      <c r="AV1987" s="13" t="s">
        <v>87</v>
      </c>
      <c r="AW1987" s="13" t="s">
        <v>33</v>
      </c>
      <c r="AX1987" s="13" t="s">
        <v>74</v>
      </c>
      <c r="AY1987" s="158" t="s">
        <v>187</v>
      </c>
    </row>
    <row r="1988" spans="2:65" s="15" customFormat="1">
      <c r="B1988" s="171"/>
      <c r="D1988" s="151" t="s">
        <v>201</v>
      </c>
      <c r="E1988" s="172" t="s">
        <v>19</v>
      </c>
      <c r="F1988" s="173" t="s">
        <v>207</v>
      </c>
      <c r="H1988" s="174">
        <v>74.8</v>
      </c>
      <c r="I1988" s="175"/>
      <c r="L1988" s="171"/>
      <c r="M1988" s="176"/>
      <c r="T1988" s="177"/>
      <c r="AT1988" s="172" t="s">
        <v>201</v>
      </c>
      <c r="AU1988" s="172" t="s">
        <v>87</v>
      </c>
      <c r="AV1988" s="15" t="s">
        <v>193</v>
      </c>
      <c r="AW1988" s="15" t="s">
        <v>33</v>
      </c>
      <c r="AX1988" s="15" t="s">
        <v>81</v>
      </c>
      <c r="AY1988" s="172" t="s">
        <v>187</v>
      </c>
    </row>
    <row r="1989" spans="2:65" s="1" customFormat="1" ht="33" customHeight="1">
      <c r="B1989" s="33"/>
      <c r="C1989" s="133" t="s">
        <v>2823</v>
      </c>
      <c r="D1989" s="133" t="s">
        <v>189</v>
      </c>
      <c r="E1989" s="134" t="s">
        <v>2824</v>
      </c>
      <c r="F1989" s="135" t="s">
        <v>2825</v>
      </c>
      <c r="G1989" s="136" t="s">
        <v>248</v>
      </c>
      <c r="H1989" s="137">
        <v>2</v>
      </c>
      <c r="I1989" s="138"/>
      <c r="J1989" s="139">
        <f>ROUND(I1989*H1989,2)</f>
        <v>0</v>
      </c>
      <c r="K1989" s="135" t="s">
        <v>197</v>
      </c>
      <c r="L1989" s="33"/>
      <c r="M1989" s="140" t="s">
        <v>19</v>
      </c>
      <c r="N1989" s="141" t="s">
        <v>46</v>
      </c>
      <c r="P1989" s="142">
        <f>O1989*H1989</f>
        <v>0</v>
      </c>
      <c r="Q1989" s="142">
        <v>1.94E-4</v>
      </c>
      <c r="R1989" s="142">
        <f>Q1989*H1989</f>
        <v>3.88E-4</v>
      </c>
      <c r="S1989" s="142">
        <v>0</v>
      </c>
      <c r="T1989" s="143">
        <f>S1989*H1989</f>
        <v>0</v>
      </c>
      <c r="AR1989" s="144" t="s">
        <v>320</v>
      </c>
      <c r="AT1989" s="144" t="s">
        <v>189</v>
      </c>
      <c r="AU1989" s="144" t="s">
        <v>87</v>
      </c>
      <c r="AY1989" s="18" t="s">
        <v>187</v>
      </c>
      <c r="BE1989" s="145">
        <f>IF(N1989="základní",J1989,0)</f>
        <v>0</v>
      </c>
      <c r="BF1989" s="145">
        <f>IF(N1989="snížená",J1989,0)</f>
        <v>0</v>
      </c>
      <c r="BG1989" s="145">
        <f>IF(N1989="zákl. přenesená",J1989,0)</f>
        <v>0</v>
      </c>
      <c r="BH1989" s="145">
        <f>IF(N1989="sníž. přenesená",J1989,0)</f>
        <v>0</v>
      </c>
      <c r="BI1989" s="145">
        <f>IF(N1989="nulová",J1989,0)</f>
        <v>0</v>
      </c>
      <c r="BJ1989" s="18" t="s">
        <v>87</v>
      </c>
      <c r="BK1989" s="145">
        <f>ROUND(I1989*H1989,2)</f>
        <v>0</v>
      </c>
      <c r="BL1989" s="18" t="s">
        <v>320</v>
      </c>
      <c r="BM1989" s="144" t="s">
        <v>2826</v>
      </c>
    </row>
    <row r="1990" spans="2:65" s="1" customFormat="1">
      <c r="B1990" s="33"/>
      <c r="D1990" s="146" t="s">
        <v>199</v>
      </c>
      <c r="F1990" s="147" t="s">
        <v>2827</v>
      </c>
      <c r="I1990" s="148"/>
      <c r="L1990" s="33"/>
      <c r="M1990" s="149"/>
      <c r="T1990" s="52"/>
      <c r="AT1990" s="18" t="s">
        <v>199</v>
      </c>
      <c r="AU1990" s="18" t="s">
        <v>87</v>
      </c>
    </row>
    <row r="1991" spans="2:65" s="12" customFormat="1">
      <c r="B1991" s="150"/>
      <c r="D1991" s="151" t="s">
        <v>201</v>
      </c>
      <c r="E1991" s="152" t="s">
        <v>19</v>
      </c>
      <c r="F1991" s="153" t="s">
        <v>1697</v>
      </c>
      <c r="H1991" s="152" t="s">
        <v>19</v>
      </c>
      <c r="I1991" s="154"/>
      <c r="L1991" s="150"/>
      <c r="M1991" s="155"/>
      <c r="T1991" s="156"/>
      <c r="AT1991" s="152" t="s">
        <v>201</v>
      </c>
      <c r="AU1991" s="152" t="s">
        <v>87</v>
      </c>
      <c r="AV1991" s="12" t="s">
        <v>81</v>
      </c>
      <c r="AW1991" s="12" t="s">
        <v>33</v>
      </c>
      <c r="AX1991" s="12" t="s">
        <v>74</v>
      </c>
      <c r="AY1991" s="152" t="s">
        <v>187</v>
      </c>
    </row>
    <row r="1992" spans="2:65" s="13" customFormat="1">
      <c r="B1992" s="157"/>
      <c r="D1992" s="151" t="s">
        <v>201</v>
      </c>
      <c r="E1992" s="158" t="s">
        <v>19</v>
      </c>
      <c r="F1992" s="159" t="s">
        <v>2828</v>
      </c>
      <c r="H1992" s="160">
        <v>1</v>
      </c>
      <c r="I1992" s="161"/>
      <c r="L1992" s="157"/>
      <c r="M1992" s="162"/>
      <c r="T1992" s="163"/>
      <c r="AT1992" s="158" t="s">
        <v>201</v>
      </c>
      <c r="AU1992" s="158" t="s">
        <v>87</v>
      </c>
      <c r="AV1992" s="13" t="s">
        <v>87</v>
      </c>
      <c r="AW1992" s="13" t="s">
        <v>33</v>
      </c>
      <c r="AX1992" s="13" t="s">
        <v>74</v>
      </c>
      <c r="AY1992" s="158" t="s">
        <v>187</v>
      </c>
    </row>
    <row r="1993" spans="2:65" s="14" customFormat="1">
      <c r="B1993" s="164"/>
      <c r="D1993" s="151" t="s">
        <v>201</v>
      </c>
      <c r="E1993" s="165" t="s">
        <v>19</v>
      </c>
      <c r="F1993" s="166" t="s">
        <v>204</v>
      </c>
      <c r="H1993" s="167">
        <v>1</v>
      </c>
      <c r="I1993" s="168"/>
      <c r="L1993" s="164"/>
      <c r="M1993" s="169"/>
      <c r="T1993" s="170"/>
      <c r="AT1993" s="165" t="s">
        <v>201</v>
      </c>
      <c r="AU1993" s="165" t="s">
        <v>87</v>
      </c>
      <c r="AV1993" s="14" t="s">
        <v>96</v>
      </c>
      <c r="AW1993" s="14" t="s">
        <v>33</v>
      </c>
      <c r="AX1993" s="14" t="s">
        <v>74</v>
      </c>
      <c r="AY1993" s="165" t="s">
        <v>187</v>
      </c>
    </row>
    <row r="1994" spans="2:65" s="12" customFormat="1">
      <c r="B1994" s="150"/>
      <c r="D1994" s="151" t="s">
        <v>201</v>
      </c>
      <c r="E1994" s="152" t="s">
        <v>19</v>
      </c>
      <c r="F1994" s="153" t="s">
        <v>1247</v>
      </c>
      <c r="H1994" s="152" t="s">
        <v>19</v>
      </c>
      <c r="I1994" s="154"/>
      <c r="L1994" s="150"/>
      <c r="M1994" s="155"/>
      <c r="T1994" s="156"/>
      <c r="AT1994" s="152" t="s">
        <v>201</v>
      </c>
      <c r="AU1994" s="152" t="s">
        <v>87</v>
      </c>
      <c r="AV1994" s="12" t="s">
        <v>81</v>
      </c>
      <c r="AW1994" s="12" t="s">
        <v>33</v>
      </c>
      <c r="AX1994" s="12" t="s">
        <v>74</v>
      </c>
      <c r="AY1994" s="152" t="s">
        <v>187</v>
      </c>
    </row>
    <row r="1995" spans="2:65" s="13" customFormat="1">
      <c r="B1995" s="157"/>
      <c r="D1995" s="151" t="s">
        <v>201</v>
      </c>
      <c r="E1995" s="158" t="s">
        <v>19</v>
      </c>
      <c r="F1995" s="159" t="s">
        <v>2829</v>
      </c>
      <c r="H1995" s="160">
        <v>1</v>
      </c>
      <c r="I1995" s="161"/>
      <c r="L1995" s="157"/>
      <c r="M1995" s="162"/>
      <c r="T1995" s="163"/>
      <c r="AT1995" s="158" t="s">
        <v>201</v>
      </c>
      <c r="AU1995" s="158" t="s">
        <v>87</v>
      </c>
      <c r="AV1995" s="13" t="s">
        <v>87</v>
      </c>
      <c r="AW1995" s="13" t="s">
        <v>33</v>
      </c>
      <c r="AX1995" s="13" t="s">
        <v>74</v>
      </c>
      <c r="AY1995" s="158" t="s">
        <v>187</v>
      </c>
    </row>
    <row r="1996" spans="2:65" s="14" customFormat="1">
      <c r="B1996" s="164"/>
      <c r="D1996" s="151" t="s">
        <v>201</v>
      </c>
      <c r="E1996" s="165" t="s">
        <v>19</v>
      </c>
      <c r="F1996" s="166" t="s">
        <v>204</v>
      </c>
      <c r="H1996" s="167">
        <v>1</v>
      </c>
      <c r="I1996" s="168"/>
      <c r="L1996" s="164"/>
      <c r="M1996" s="169"/>
      <c r="T1996" s="170"/>
      <c r="AT1996" s="165" t="s">
        <v>201</v>
      </c>
      <c r="AU1996" s="165" t="s">
        <v>87</v>
      </c>
      <c r="AV1996" s="14" t="s">
        <v>96</v>
      </c>
      <c r="AW1996" s="14" t="s">
        <v>33</v>
      </c>
      <c r="AX1996" s="14" t="s">
        <v>74</v>
      </c>
      <c r="AY1996" s="165" t="s">
        <v>187</v>
      </c>
    </row>
    <row r="1997" spans="2:65" s="15" customFormat="1">
      <c r="B1997" s="171"/>
      <c r="D1997" s="151" t="s">
        <v>201</v>
      </c>
      <c r="E1997" s="172" t="s">
        <v>19</v>
      </c>
      <c r="F1997" s="173" t="s">
        <v>207</v>
      </c>
      <c r="H1997" s="174">
        <v>2</v>
      </c>
      <c r="I1997" s="175"/>
      <c r="L1997" s="171"/>
      <c r="M1997" s="176"/>
      <c r="T1997" s="177"/>
      <c r="AT1997" s="172" t="s">
        <v>201</v>
      </c>
      <c r="AU1997" s="172" t="s">
        <v>87</v>
      </c>
      <c r="AV1997" s="15" t="s">
        <v>193</v>
      </c>
      <c r="AW1997" s="15" t="s">
        <v>33</v>
      </c>
      <c r="AX1997" s="15" t="s">
        <v>81</v>
      </c>
      <c r="AY1997" s="172" t="s">
        <v>187</v>
      </c>
    </row>
    <row r="1998" spans="2:65" s="1" customFormat="1" ht="33" customHeight="1">
      <c r="B1998" s="33"/>
      <c r="C1998" s="133" t="s">
        <v>2830</v>
      </c>
      <c r="D1998" s="133" t="s">
        <v>189</v>
      </c>
      <c r="E1998" s="134" t="s">
        <v>2831</v>
      </c>
      <c r="F1998" s="135" t="s">
        <v>2832</v>
      </c>
      <c r="G1998" s="136" t="s">
        <v>248</v>
      </c>
      <c r="H1998" s="137">
        <v>4</v>
      </c>
      <c r="I1998" s="138"/>
      <c r="J1998" s="139">
        <f>ROUND(I1998*H1998,2)</f>
        <v>0</v>
      </c>
      <c r="K1998" s="135" t="s">
        <v>197</v>
      </c>
      <c r="L1998" s="33"/>
      <c r="M1998" s="140" t="s">
        <v>19</v>
      </c>
      <c r="N1998" s="141" t="s">
        <v>46</v>
      </c>
      <c r="P1998" s="142">
        <f>O1998*H1998</f>
        <v>0</v>
      </c>
      <c r="Q1998" s="142">
        <v>1.94E-4</v>
      </c>
      <c r="R1998" s="142">
        <f>Q1998*H1998</f>
        <v>7.76E-4</v>
      </c>
      <c r="S1998" s="142">
        <v>0</v>
      </c>
      <c r="T1998" s="143">
        <f>S1998*H1998</f>
        <v>0</v>
      </c>
      <c r="AR1998" s="144" t="s">
        <v>320</v>
      </c>
      <c r="AT1998" s="144" t="s">
        <v>189</v>
      </c>
      <c r="AU1998" s="144" t="s">
        <v>87</v>
      </c>
      <c r="AY1998" s="18" t="s">
        <v>187</v>
      </c>
      <c r="BE1998" s="145">
        <f>IF(N1998="základní",J1998,0)</f>
        <v>0</v>
      </c>
      <c r="BF1998" s="145">
        <f>IF(N1998="snížená",J1998,0)</f>
        <v>0</v>
      </c>
      <c r="BG1998" s="145">
        <f>IF(N1998="zákl. přenesená",J1998,0)</f>
        <v>0</v>
      </c>
      <c r="BH1998" s="145">
        <f>IF(N1998="sníž. přenesená",J1998,0)</f>
        <v>0</v>
      </c>
      <c r="BI1998" s="145">
        <f>IF(N1998="nulová",J1998,0)</f>
        <v>0</v>
      </c>
      <c r="BJ1998" s="18" t="s">
        <v>87</v>
      </c>
      <c r="BK1998" s="145">
        <f>ROUND(I1998*H1998,2)</f>
        <v>0</v>
      </c>
      <c r="BL1998" s="18" t="s">
        <v>320</v>
      </c>
      <c r="BM1998" s="144" t="s">
        <v>2833</v>
      </c>
    </row>
    <row r="1999" spans="2:65" s="1" customFormat="1">
      <c r="B1999" s="33"/>
      <c r="D1999" s="146" t="s">
        <v>199</v>
      </c>
      <c r="F1999" s="147" t="s">
        <v>2834</v>
      </c>
      <c r="I1999" s="148"/>
      <c r="L1999" s="33"/>
      <c r="M1999" s="149"/>
      <c r="T1999" s="52"/>
      <c r="AT1999" s="18" t="s">
        <v>199</v>
      </c>
      <c r="AU1999" s="18" t="s">
        <v>87</v>
      </c>
    </row>
    <row r="2000" spans="2:65" s="12" customFormat="1">
      <c r="B2000" s="150"/>
      <c r="D2000" s="151" t="s">
        <v>201</v>
      </c>
      <c r="E2000" s="152" t="s">
        <v>19</v>
      </c>
      <c r="F2000" s="153" t="s">
        <v>2419</v>
      </c>
      <c r="H2000" s="152" t="s">
        <v>19</v>
      </c>
      <c r="I2000" s="154"/>
      <c r="L2000" s="150"/>
      <c r="M2000" s="155"/>
      <c r="T2000" s="156"/>
      <c r="AT2000" s="152" t="s">
        <v>201</v>
      </c>
      <c r="AU2000" s="152" t="s">
        <v>87</v>
      </c>
      <c r="AV2000" s="12" t="s">
        <v>81</v>
      </c>
      <c r="AW2000" s="12" t="s">
        <v>33</v>
      </c>
      <c r="AX2000" s="12" t="s">
        <v>74</v>
      </c>
      <c r="AY2000" s="152" t="s">
        <v>187</v>
      </c>
    </row>
    <row r="2001" spans="2:65" s="12" customFormat="1">
      <c r="B2001" s="150"/>
      <c r="D2001" s="151" t="s">
        <v>201</v>
      </c>
      <c r="E2001" s="152" t="s">
        <v>19</v>
      </c>
      <c r="F2001" s="153" t="s">
        <v>1658</v>
      </c>
      <c r="H2001" s="152" t="s">
        <v>19</v>
      </c>
      <c r="I2001" s="154"/>
      <c r="L2001" s="150"/>
      <c r="M2001" s="155"/>
      <c r="T2001" s="156"/>
      <c r="AT2001" s="152" t="s">
        <v>201</v>
      </c>
      <c r="AU2001" s="152" t="s">
        <v>87</v>
      </c>
      <c r="AV2001" s="12" t="s">
        <v>81</v>
      </c>
      <c r="AW2001" s="12" t="s">
        <v>33</v>
      </c>
      <c r="AX2001" s="12" t="s">
        <v>74</v>
      </c>
      <c r="AY2001" s="152" t="s">
        <v>187</v>
      </c>
    </row>
    <row r="2002" spans="2:65" s="13" customFormat="1">
      <c r="B2002" s="157"/>
      <c r="D2002" s="151" t="s">
        <v>201</v>
      </c>
      <c r="E2002" s="158" t="s">
        <v>19</v>
      </c>
      <c r="F2002" s="159" t="s">
        <v>193</v>
      </c>
      <c r="H2002" s="160">
        <v>4</v>
      </c>
      <c r="I2002" s="161"/>
      <c r="L2002" s="157"/>
      <c r="M2002" s="162"/>
      <c r="T2002" s="163"/>
      <c r="AT2002" s="158" t="s">
        <v>201</v>
      </c>
      <c r="AU2002" s="158" t="s">
        <v>87</v>
      </c>
      <c r="AV2002" s="13" t="s">
        <v>87</v>
      </c>
      <c r="AW2002" s="13" t="s">
        <v>33</v>
      </c>
      <c r="AX2002" s="13" t="s">
        <v>74</v>
      </c>
      <c r="AY2002" s="158" t="s">
        <v>187</v>
      </c>
    </row>
    <row r="2003" spans="2:65" s="15" customFormat="1">
      <c r="B2003" s="171"/>
      <c r="D2003" s="151" t="s">
        <v>201</v>
      </c>
      <c r="E2003" s="172" t="s">
        <v>19</v>
      </c>
      <c r="F2003" s="173" t="s">
        <v>207</v>
      </c>
      <c r="H2003" s="174">
        <v>4</v>
      </c>
      <c r="I2003" s="175"/>
      <c r="L2003" s="171"/>
      <c r="M2003" s="176"/>
      <c r="T2003" s="177"/>
      <c r="AT2003" s="172" t="s">
        <v>201</v>
      </c>
      <c r="AU2003" s="172" t="s">
        <v>87</v>
      </c>
      <c r="AV2003" s="15" t="s">
        <v>193</v>
      </c>
      <c r="AW2003" s="15" t="s">
        <v>33</v>
      </c>
      <c r="AX2003" s="15" t="s">
        <v>81</v>
      </c>
      <c r="AY2003" s="172" t="s">
        <v>187</v>
      </c>
    </row>
    <row r="2004" spans="2:65" s="1" customFormat="1" ht="24.15" customHeight="1">
      <c r="B2004" s="33"/>
      <c r="C2004" s="133" t="s">
        <v>2835</v>
      </c>
      <c r="D2004" s="133" t="s">
        <v>189</v>
      </c>
      <c r="E2004" s="134" t="s">
        <v>2836</v>
      </c>
      <c r="F2004" s="135" t="s">
        <v>2837</v>
      </c>
      <c r="G2004" s="136" t="s">
        <v>384</v>
      </c>
      <c r="H2004" s="137">
        <v>7.3</v>
      </c>
      <c r="I2004" s="138"/>
      <c r="J2004" s="139">
        <f>ROUND(I2004*H2004,2)</f>
        <v>0</v>
      </c>
      <c r="K2004" s="135" t="s">
        <v>197</v>
      </c>
      <c r="L2004" s="33"/>
      <c r="M2004" s="140" t="s">
        <v>19</v>
      </c>
      <c r="N2004" s="141" t="s">
        <v>46</v>
      </c>
      <c r="P2004" s="142">
        <f>O2004*H2004</f>
        <v>0</v>
      </c>
      <c r="Q2004" s="142">
        <v>1.0300000000000001E-3</v>
      </c>
      <c r="R2004" s="142">
        <f>Q2004*H2004</f>
        <v>7.5190000000000005E-3</v>
      </c>
      <c r="S2004" s="142">
        <v>0</v>
      </c>
      <c r="T2004" s="143">
        <f>S2004*H2004</f>
        <v>0</v>
      </c>
      <c r="AR2004" s="144" t="s">
        <v>320</v>
      </c>
      <c r="AT2004" s="144" t="s">
        <v>189</v>
      </c>
      <c r="AU2004" s="144" t="s">
        <v>87</v>
      </c>
      <c r="AY2004" s="18" t="s">
        <v>187</v>
      </c>
      <c r="BE2004" s="145">
        <f>IF(N2004="základní",J2004,0)</f>
        <v>0</v>
      </c>
      <c r="BF2004" s="145">
        <f>IF(N2004="snížená",J2004,0)</f>
        <v>0</v>
      </c>
      <c r="BG2004" s="145">
        <f>IF(N2004="zákl. přenesená",J2004,0)</f>
        <v>0</v>
      </c>
      <c r="BH2004" s="145">
        <f>IF(N2004="sníž. přenesená",J2004,0)</f>
        <v>0</v>
      </c>
      <c r="BI2004" s="145">
        <f>IF(N2004="nulová",J2004,0)</f>
        <v>0</v>
      </c>
      <c r="BJ2004" s="18" t="s">
        <v>87</v>
      </c>
      <c r="BK2004" s="145">
        <f>ROUND(I2004*H2004,2)</f>
        <v>0</v>
      </c>
      <c r="BL2004" s="18" t="s">
        <v>320</v>
      </c>
      <c r="BM2004" s="144" t="s">
        <v>2838</v>
      </c>
    </row>
    <row r="2005" spans="2:65" s="1" customFormat="1">
      <c r="B2005" s="33"/>
      <c r="D2005" s="146" t="s">
        <v>199</v>
      </c>
      <c r="F2005" s="147" t="s">
        <v>2839</v>
      </c>
      <c r="I2005" s="148"/>
      <c r="L2005" s="33"/>
      <c r="M2005" s="149"/>
      <c r="T2005" s="52"/>
      <c r="AT2005" s="18" t="s">
        <v>199</v>
      </c>
      <c r="AU2005" s="18" t="s">
        <v>87</v>
      </c>
    </row>
    <row r="2006" spans="2:65" s="12" customFormat="1">
      <c r="B2006" s="150"/>
      <c r="D2006" s="151" t="s">
        <v>201</v>
      </c>
      <c r="E2006" s="152" t="s">
        <v>19</v>
      </c>
      <c r="F2006" s="153" t="s">
        <v>1697</v>
      </c>
      <c r="H2006" s="152" t="s">
        <v>19</v>
      </c>
      <c r="I2006" s="154"/>
      <c r="L2006" s="150"/>
      <c r="M2006" s="155"/>
      <c r="T2006" s="156"/>
      <c r="AT2006" s="152" t="s">
        <v>201</v>
      </c>
      <c r="AU2006" s="152" t="s">
        <v>87</v>
      </c>
      <c r="AV2006" s="12" t="s">
        <v>81</v>
      </c>
      <c r="AW2006" s="12" t="s">
        <v>33</v>
      </c>
      <c r="AX2006" s="12" t="s">
        <v>74</v>
      </c>
      <c r="AY2006" s="152" t="s">
        <v>187</v>
      </c>
    </row>
    <row r="2007" spans="2:65" s="13" customFormat="1">
      <c r="B2007" s="157"/>
      <c r="D2007" s="151" t="s">
        <v>201</v>
      </c>
      <c r="E2007" s="158" t="s">
        <v>19</v>
      </c>
      <c r="F2007" s="159" t="s">
        <v>2840</v>
      </c>
      <c r="H2007" s="160">
        <v>4.5</v>
      </c>
      <c r="I2007" s="161"/>
      <c r="L2007" s="157"/>
      <c r="M2007" s="162"/>
      <c r="T2007" s="163"/>
      <c r="AT2007" s="158" t="s">
        <v>201</v>
      </c>
      <c r="AU2007" s="158" t="s">
        <v>87</v>
      </c>
      <c r="AV2007" s="13" t="s">
        <v>87</v>
      </c>
      <c r="AW2007" s="13" t="s">
        <v>33</v>
      </c>
      <c r="AX2007" s="13" t="s">
        <v>74</v>
      </c>
      <c r="AY2007" s="158" t="s">
        <v>187</v>
      </c>
    </row>
    <row r="2008" spans="2:65" s="14" customFormat="1">
      <c r="B2008" s="164"/>
      <c r="D2008" s="151" t="s">
        <v>201</v>
      </c>
      <c r="E2008" s="165" t="s">
        <v>19</v>
      </c>
      <c r="F2008" s="166" t="s">
        <v>204</v>
      </c>
      <c r="H2008" s="167">
        <v>4.5</v>
      </c>
      <c r="I2008" s="168"/>
      <c r="L2008" s="164"/>
      <c r="M2008" s="169"/>
      <c r="T2008" s="170"/>
      <c r="AT2008" s="165" t="s">
        <v>201</v>
      </c>
      <c r="AU2008" s="165" t="s">
        <v>87</v>
      </c>
      <c r="AV2008" s="14" t="s">
        <v>96</v>
      </c>
      <c r="AW2008" s="14" t="s">
        <v>33</v>
      </c>
      <c r="AX2008" s="14" t="s">
        <v>74</v>
      </c>
      <c r="AY2008" s="165" t="s">
        <v>187</v>
      </c>
    </row>
    <row r="2009" spans="2:65" s="12" customFormat="1">
      <c r="B2009" s="150"/>
      <c r="D2009" s="151" t="s">
        <v>201</v>
      </c>
      <c r="E2009" s="152" t="s">
        <v>19</v>
      </c>
      <c r="F2009" s="153" t="s">
        <v>1247</v>
      </c>
      <c r="H2009" s="152" t="s">
        <v>19</v>
      </c>
      <c r="I2009" s="154"/>
      <c r="L2009" s="150"/>
      <c r="M2009" s="155"/>
      <c r="T2009" s="156"/>
      <c r="AT2009" s="152" t="s">
        <v>201</v>
      </c>
      <c r="AU2009" s="152" t="s">
        <v>87</v>
      </c>
      <c r="AV2009" s="12" t="s">
        <v>81</v>
      </c>
      <c r="AW2009" s="12" t="s">
        <v>33</v>
      </c>
      <c r="AX2009" s="12" t="s">
        <v>74</v>
      </c>
      <c r="AY2009" s="152" t="s">
        <v>187</v>
      </c>
    </row>
    <row r="2010" spans="2:65" s="13" customFormat="1">
      <c r="B2010" s="157"/>
      <c r="D2010" s="151" t="s">
        <v>201</v>
      </c>
      <c r="E2010" s="158" t="s">
        <v>19</v>
      </c>
      <c r="F2010" s="159" t="s">
        <v>2841</v>
      </c>
      <c r="H2010" s="160">
        <v>2.8</v>
      </c>
      <c r="I2010" s="161"/>
      <c r="L2010" s="157"/>
      <c r="M2010" s="162"/>
      <c r="T2010" s="163"/>
      <c r="AT2010" s="158" t="s">
        <v>201</v>
      </c>
      <c r="AU2010" s="158" t="s">
        <v>87</v>
      </c>
      <c r="AV2010" s="13" t="s">
        <v>87</v>
      </c>
      <c r="AW2010" s="13" t="s">
        <v>33</v>
      </c>
      <c r="AX2010" s="13" t="s">
        <v>74</v>
      </c>
      <c r="AY2010" s="158" t="s">
        <v>187</v>
      </c>
    </row>
    <row r="2011" spans="2:65" s="14" customFormat="1">
      <c r="B2011" s="164"/>
      <c r="D2011" s="151" t="s">
        <v>201</v>
      </c>
      <c r="E2011" s="165" t="s">
        <v>19</v>
      </c>
      <c r="F2011" s="166" t="s">
        <v>204</v>
      </c>
      <c r="H2011" s="167">
        <v>2.8</v>
      </c>
      <c r="I2011" s="168"/>
      <c r="L2011" s="164"/>
      <c r="M2011" s="169"/>
      <c r="T2011" s="170"/>
      <c r="AT2011" s="165" t="s">
        <v>201</v>
      </c>
      <c r="AU2011" s="165" t="s">
        <v>87</v>
      </c>
      <c r="AV2011" s="14" t="s">
        <v>96</v>
      </c>
      <c r="AW2011" s="14" t="s">
        <v>33</v>
      </c>
      <c r="AX2011" s="14" t="s">
        <v>74</v>
      </c>
      <c r="AY2011" s="165" t="s">
        <v>187</v>
      </c>
    </row>
    <row r="2012" spans="2:65" s="15" customFormat="1">
      <c r="B2012" s="171"/>
      <c r="D2012" s="151" t="s">
        <v>201</v>
      </c>
      <c r="E2012" s="172" t="s">
        <v>19</v>
      </c>
      <c r="F2012" s="173" t="s">
        <v>207</v>
      </c>
      <c r="H2012" s="174">
        <v>7.3</v>
      </c>
      <c r="I2012" s="175"/>
      <c r="L2012" s="171"/>
      <c r="M2012" s="176"/>
      <c r="T2012" s="177"/>
      <c r="AT2012" s="172" t="s">
        <v>201</v>
      </c>
      <c r="AU2012" s="172" t="s">
        <v>87</v>
      </c>
      <c r="AV2012" s="15" t="s">
        <v>193</v>
      </c>
      <c r="AW2012" s="15" t="s">
        <v>33</v>
      </c>
      <c r="AX2012" s="15" t="s">
        <v>81</v>
      </c>
      <c r="AY2012" s="172" t="s">
        <v>187</v>
      </c>
    </row>
    <row r="2013" spans="2:65" s="1" customFormat="1" ht="24.15" customHeight="1">
      <c r="B2013" s="33"/>
      <c r="C2013" s="133" t="s">
        <v>2842</v>
      </c>
      <c r="D2013" s="133" t="s">
        <v>189</v>
      </c>
      <c r="E2013" s="134" t="s">
        <v>2843</v>
      </c>
      <c r="F2013" s="135" t="s">
        <v>2844</v>
      </c>
      <c r="G2013" s="136" t="s">
        <v>384</v>
      </c>
      <c r="H2013" s="137">
        <v>17.899999999999999</v>
      </c>
      <c r="I2013" s="138"/>
      <c r="J2013" s="139">
        <f>ROUND(I2013*H2013,2)</f>
        <v>0</v>
      </c>
      <c r="K2013" s="135" t="s">
        <v>197</v>
      </c>
      <c r="L2013" s="33"/>
      <c r="M2013" s="140" t="s">
        <v>19</v>
      </c>
      <c r="N2013" s="141" t="s">
        <v>46</v>
      </c>
      <c r="P2013" s="142">
        <f>O2013*H2013</f>
        <v>0</v>
      </c>
      <c r="Q2013" s="142">
        <v>1.1280000000000001E-3</v>
      </c>
      <c r="R2013" s="142">
        <f>Q2013*H2013</f>
        <v>2.0191199999999999E-2</v>
      </c>
      <c r="S2013" s="142">
        <v>0</v>
      </c>
      <c r="T2013" s="143">
        <f>S2013*H2013</f>
        <v>0</v>
      </c>
      <c r="AR2013" s="144" t="s">
        <v>320</v>
      </c>
      <c r="AT2013" s="144" t="s">
        <v>189</v>
      </c>
      <c r="AU2013" s="144" t="s">
        <v>87</v>
      </c>
      <c r="AY2013" s="18" t="s">
        <v>187</v>
      </c>
      <c r="BE2013" s="145">
        <f>IF(N2013="základní",J2013,0)</f>
        <v>0</v>
      </c>
      <c r="BF2013" s="145">
        <f>IF(N2013="snížená",J2013,0)</f>
        <v>0</v>
      </c>
      <c r="BG2013" s="145">
        <f>IF(N2013="zákl. přenesená",J2013,0)</f>
        <v>0</v>
      </c>
      <c r="BH2013" s="145">
        <f>IF(N2013="sníž. přenesená",J2013,0)</f>
        <v>0</v>
      </c>
      <c r="BI2013" s="145">
        <f>IF(N2013="nulová",J2013,0)</f>
        <v>0</v>
      </c>
      <c r="BJ2013" s="18" t="s">
        <v>87</v>
      </c>
      <c r="BK2013" s="145">
        <f>ROUND(I2013*H2013,2)</f>
        <v>0</v>
      </c>
      <c r="BL2013" s="18" t="s">
        <v>320</v>
      </c>
      <c r="BM2013" s="144" t="s">
        <v>2845</v>
      </c>
    </row>
    <row r="2014" spans="2:65" s="1" customFormat="1">
      <c r="B2014" s="33"/>
      <c r="D2014" s="146" t="s">
        <v>199</v>
      </c>
      <c r="F2014" s="147" t="s">
        <v>2846</v>
      </c>
      <c r="I2014" s="148"/>
      <c r="L2014" s="33"/>
      <c r="M2014" s="149"/>
      <c r="T2014" s="52"/>
      <c r="AT2014" s="18" t="s">
        <v>199</v>
      </c>
      <c r="AU2014" s="18" t="s">
        <v>87</v>
      </c>
    </row>
    <row r="2015" spans="2:65" s="12" customFormat="1">
      <c r="B2015" s="150"/>
      <c r="D2015" s="151" t="s">
        <v>201</v>
      </c>
      <c r="E2015" s="152" t="s">
        <v>19</v>
      </c>
      <c r="F2015" s="153" t="s">
        <v>2419</v>
      </c>
      <c r="H2015" s="152" t="s">
        <v>19</v>
      </c>
      <c r="I2015" s="154"/>
      <c r="L2015" s="150"/>
      <c r="M2015" s="155"/>
      <c r="T2015" s="156"/>
      <c r="AT2015" s="152" t="s">
        <v>201</v>
      </c>
      <c r="AU2015" s="152" t="s">
        <v>87</v>
      </c>
      <c r="AV2015" s="12" t="s">
        <v>81</v>
      </c>
      <c r="AW2015" s="12" t="s">
        <v>33</v>
      </c>
      <c r="AX2015" s="12" t="s">
        <v>74</v>
      </c>
      <c r="AY2015" s="152" t="s">
        <v>187</v>
      </c>
    </row>
    <row r="2016" spans="2:65" s="12" customFormat="1">
      <c r="B2016" s="150"/>
      <c r="D2016" s="151" t="s">
        <v>201</v>
      </c>
      <c r="E2016" s="152" t="s">
        <v>19</v>
      </c>
      <c r="F2016" s="153" t="s">
        <v>1658</v>
      </c>
      <c r="H2016" s="152" t="s">
        <v>19</v>
      </c>
      <c r="I2016" s="154"/>
      <c r="L2016" s="150"/>
      <c r="M2016" s="155"/>
      <c r="T2016" s="156"/>
      <c r="AT2016" s="152" t="s">
        <v>201</v>
      </c>
      <c r="AU2016" s="152" t="s">
        <v>87</v>
      </c>
      <c r="AV2016" s="12" t="s">
        <v>81</v>
      </c>
      <c r="AW2016" s="12" t="s">
        <v>33</v>
      </c>
      <c r="AX2016" s="12" t="s">
        <v>74</v>
      </c>
      <c r="AY2016" s="152" t="s">
        <v>187</v>
      </c>
    </row>
    <row r="2017" spans="2:65" s="13" customFormat="1">
      <c r="B2017" s="157"/>
      <c r="D2017" s="151" t="s">
        <v>201</v>
      </c>
      <c r="E2017" s="158" t="s">
        <v>19</v>
      </c>
      <c r="F2017" s="159" t="s">
        <v>2847</v>
      </c>
      <c r="H2017" s="160">
        <v>17.899999999999999</v>
      </c>
      <c r="I2017" s="161"/>
      <c r="L2017" s="157"/>
      <c r="M2017" s="162"/>
      <c r="T2017" s="163"/>
      <c r="AT2017" s="158" t="s">
        <v>201</v>
      </c>
      <c r="AU2017" s="158" t="s">
        <v>87</v>
      </c>
      <c r="AV2017" s="13" t="s">
        <v>87</v>
      </c>
      <c r="AW2017" s="13" t="s">
        <v>33</v>
      </c>
      <c r="AX2017" s="13" t="s">
        <v>74</v>
      </c>
      <c r="AY2017" s="158" t="s">
        <v>187</v>
      </c>
    </row>
    <row r="2018" spans="2:65" s="15" customFormat="1">
      <c r="B2018" s="171"/>
      <c r="D2018" s="151" t="s">
        <v>201</v>
      </c>
      <c r="E2018" s="172" t="s">
        <v>19</v>
      </c>
      <c r="F2018" s="173" t="s">
        <v>207</v>
      </c>
      <c r="H2018" s="174">
        <v>17.899999999999999</v>
      </c>
      <c r="I2018" s="175"/>
      <c r="L2018" s="171"/>
      <c r="M2018" s="176"/>
      <c r="T2018" s="177"/>
      <c r="AT2018" s="172" t="s">
        <v>201</v>
      </c>
      <c r="AU2018" s="172" t="s">
        <v>87</v>
      </c>
      <c r="AV2018" s="15" t="s">
        <v>193</v>
      </c>
      <c r="AW2018" s="15" t="s">
        <v>33</v>
      </c>
      <c r="AX2018" s="15" t="s">
        <v>81</v>
      </c>
      <c r="AY2018" s="172" t="s">
        <v>187</v>
      </c>
    </row>
    <row r="2019" spans="2:65" s="1" customFormat="1" ht="55.5" customHeight="1">
      <c r="B2019" s="33"/>
      <c r="C2019" s="133" t="s">
        <v>2848</v>
      </c>
      <c r="D2019" s="133" t="s">
        <v>189</v>
      </c>
      <c r="E2019" s="134" t="s">
        <v>2849</v>
      </c>
      <c r="F2019" s="135" t="s">
        <v>2850</v>
      </c>
      <c r="G2019" s="136" t="s">
        <v>2018</v>
      </c>
      <c r="H2019" s="194"/>
      <c r="I2019" s="138"/>
      <c r="J2019" s="139">
        <f>ROUND(I2019*H2019,2)</f>
        <v>0</v>
      </c>
      <c r="K2019" s="135" t="s">
        <v>197</v>
      </c>
      <c r="L2019" s="33"/>
      <c r="M2019" s="140" t="s">
        <v>19</v>
      </c>
      <c r="N2019" s="141" t="s">
        <v>46</v>
      </c>
      <c r="P2019" s="142">
        <f>O2019*H2019</f>
        <v>0</v>
      </c>
      <c r="Q2019" s="142">
        <v>0</v>
      </c>
      <c r="R2019" s="142">
        <f>Q2019*H2019</f>
        <v>0</v>
      </c>
      <c r="S2019" s="142">
        <v>0</v>
      </c>
      <c r="T2019" s="143">
        <f>S2019*H2019</f>
        <v>0</v>
      </c>
      <c r="AR2019" s="144" t="s">
        <v>320</v>
      </c>
      <c r="AT2019" s="144" t="s">
        <v>189</v>
      </c>
      <c r="AU2019" s="144" t="s">
        <v>87</v>
      </c>
      <c r="AY2019" s="18" t="s">
        <v>187</v>
      </c>
      <c r="BE2019" s="145">
        <f>IF(N2019="základní",J2019,0)</f>
        <v>0</v>
      </c>
      <c r="BF2019" s="145">
        <f>IF(N2019="snížená",J2019,0)</f>
        <v>0</v>
      </c>
      <c r="BG2019" s="145">
        <f>IF(N2019="zákl. přenesená",J2019,0)</f>
        <v>0</v>
      </c>
      <c r="BH2019" s="145">
        <f>IF(N2019="sníž. přenesená",J2019,0)</f>
        <v>0</v>
      </c>
      <c r="BI2019" s="145">
        <f>IF(N2019="nulová",J2019,0)</f>
        <v>0</v>
      </c>
      <c r="BJ2019" s="18" t="s">
        <v>87</v>
      </c>
      <c r="BK2019" s="145">
        <f>ROUND(I2019*H2019,2)</f>
        <v>0</v>
      </c>
      <c r="BL2019" s="18" t="s">
        <v>320</v>
      </c>
      <c r="BM2019" s="144" t="s">
        <v>2851</v>
      </c>
    </row>
    <row r="2020" spans="2:65" s="1" customFormat="1">
      <c r="B2020" s="33"/>
      <c r="D2020" s="146" t="s">
        <v>199</v>
      </c>
      <c r="F2020" s="147" t="s">
        <v>2852</v>
      </c>
      <c r="I2020" s="148"/>
      <c r="L2020" s="33"/>
      <c r="M2020" s="149"/>
      <c r="T2020" s="52"/>
      <c r="AT2020" s="18" t="s">
        <v>199</v>
      </c>
      <c r="AU2020" s="18" t="s">
        <v>87</v>
      </c>
    </row>
    <row r="2021" spans="2:65" s="11" customFormat="1" ht="22.95" customHeight="1">
      <c r="B2021" s="121"/>
      <c r="D2021" s="122" t="s">
        <v>73</v>
      </c>
      <c r="E2021" s="131" t="s">
        <v>743</v>
      </c>
      <c r="F2021" s="131" t="s">
        <v>744</v>
      </c>
      <c r="I2021" s="124"/>
      <c r="J2021" s="132">
        <f>BK2021</f>
        <v>0</v>
      </c>
      <c r="L2021" s="121"/>
      <c r="M2021" s="126"/>
      <c r="P2021" s="127">
        <f>SUM(P2022:P2073)</f>
        <v>0</v>
      </c>
      <c r="R2021" s="127">
        <f>SUM(R2022:R2073)</f>
        <v>0.38381027000000001</v>
      </c>
      <c r="T2021" s="128">
        <f>SUM(T2022:T2073)</f>
        <v>0</v>
      </c>
      <c r="AR2021" s="122" t="s">
        <v>87</v>
      </c>
      <c r="AT2021" s="129" t="s">
        <v>73</v>
      </c>
      <c r="AU2021" s="129" t="s">
        <v>81</v>
      </c>
      <c r="AY2021" s="122" t="s">
        <v>187</v>
      </c>
      <c r="BK2021" s="130">
        <f>SUM(BK2022:BK2073)</f>
        <v>0</v>
      </c>
    </row>
    <row r="2022" spans="2:65" s="1" customFormat="1" ht="44.25" customHeight="1">
      <c r="B2022" s="33"/>
      <c r="C2022" s="133" t="s">
        <v>2853</v>
      </c>
      <c r="D2022" s="133" t="s">
        <v>189</v>
      </c>
      <c r="E2022" s="134" t="s">
        <v>2854</v>
      </c>
      <c r="F2022" s="135" t="s">
        <v>2855</v>
      </c>
      <c r="G2022" s="136" t="s">
        <v>138</v>
      </c>
      <c r="H2022" s="137">
        <v>30.71</v>
      </c>
      <c r="I2022" s="138"/>
      <c r="J2022" s="139">
        <f>ROUND(I2022*H2022,2)</f>
        <v>0</v>
      </c>
      <c r="K2022" s="135" t="s">
        <v>197</v>
      </c>
      <c r="L2022" s="33"/>
      <c r="M2022" s="140" t="s">
        <v>19</v>
      </c>
      <c r="N2022" s="141" t="s">
        <v>46</v>
      </c>
      <c r="P2022" s="142">
        <f>O2022*H2022</f>
        <v>0</v>
      </c>
      <c r="Q2022" s="142">
        <v>6.9999999999999999E-6</v>
      </c>
      <c r="R2022" s="142">
        <f>Q2022*H2022</f>
        <v>2.1497000000000001E-4</v>
      </c>
      <c r="S2022" s="142">
        <v>0</v>
      </c>
      <c r="T2022" s="143">
        <f>S2022*H2022</f>
        <v>0</v>
      </c>
      <c r="AR2022" s="144" t="s">
        <v>320</v>
      </c>
      <c r="AT2022" s="144" t="s">
        <v>189</v>
      </c>
      <c r="AU2022" s="144" t="s">
        <v>87</v>
      </c>
      <c r="AY2022" s="18" t="s">
        <v>187</v>
      </c>
      <c r="BE2022" s="145">
        <f>IF(N2022="základní",J2022,0)</f>
        <v>0</v>
      </c>
      <c r="BF2022" s="145">
        <f>IF(N2022="snížená",J2022,0)</f>
        <v>0</v>
      </c>
      <c r="BG2022" s="145">
        <f>IF(N2022="zákl. přenesená",J2022,0)</f>
        <v>0</v>
      </c>
      <c r="BH2022" s="145">
        <f>IF(N2022="sníž. přenesená",J2022,0)</f>
        <v>0</v>
      </c>
      <c r="BI2022" s="145">
        <f>IF(N2022="nulová",J2022,0)</f>
        <v>0</v>
      </c>
      <c r="BJ2022" s="18" t="s">
        <v>87</v>
      </c>
      <c r="BK2022" s="145">
        <f>ROUND(I2022*H2022,2)</f>
        <v>0</v>
      </c>
      <c r="BL2022" s="18" t="s">
        <v>320</v>
      </c>
      <c r="BM2022" s="144" t="s">
        <v>2856</v>
      </c>
    </row>
    <row r="2023" spans="2:65" s="1" customFormat="1">
      <c r="B2023" s="33"/>
      <c r="D2023" s="146" t="s">
        <v>199</v>
      </c>
      <c r="F2023" s="147" t="s">
        <v>2857</v>
      </c>
      <c r="I2023" s="148"/>
      <c r="L2023" s="33"/>
      <c r="M2023" s="149"/>
      <c r="T2023" s="52"/>
      <c r="AT2023" s="18" t="s">
        <v>199</v>
      </c>
      <c r="AU2023" s="18" t="s">
        <v>87</v>
      </c>
    </row>
    <row r="2024" spans="2:65" s="12" customFormat="1">
      <c r="B2024" s="150"/>
      <c r="D2024" s="151" t="s">
        <v>201</v>
      </c>
      <c r="E2024" s="152" t="s">
        <v>19</v>
      </c>
      <c r="F2024" s="153" t="s">
        <v>1697</v>
      </c>
      <c r="H2024" s="152" t="s">
        <v>19</v>
      </c>
      <c r="I2024" s="154"/>
      <c r="L2024" s="150"/>
      <c r="M2024" s="155"/>
      <c r="T2024" s="156"/>
      <c r="AT2024" s="152" t="s">
        <v>201</v>
      </c>
      <c r="AU2024" s="152" t="s">
        <v>87</v>
      </c>
      <c r="AV2024" s="12" t="s">
        <v>81</v>
      </c>
      <c r="AW2024" s="12" t="s">
        <v>33</v>
      </c>
      <c r="AX2024" s="12" t="s">
        <v>74</v>
      </c>
      <c r="AY2024" s="152" t="s">
        <v>187</v>
      </c>
    </row>
    <row r="2025" spans="2:65" s="13" customFormat="1">
      <c r="B2025" s="157"/>
      <c r="D2025" s="151" t="s">
        <v>201</v>
      </c>
      <c r="E2025" s="158" t="s">
        <v>19</v>
      </c>
      <c r="F2025" s="159" t="s">
        <v>864</v>
      </c>
      <c r="H2025" s="160">
        <v>30.71</v>
      </c>
      <c r="I2025" s="161"/>
      <c r="L2025" s="157"/>
      <c r="M2025" s="162"/>
      <c r="T2025" s="163"/>
      <c r="AT2025" s="158" t="s">
        <v>201</v>
      </c>
      <c r="AU2025" s="158" t="s">
        <v>87</v>
      </c>
      <c r="AV2025" s="13" t="s">
        <v>87</v>
      </c>
      <c r="AW2025" s="13" t="s">
        <v>33</v>
      </c>
      <c r="AX2025" s="13" t="s">
        <v>74</v>
      </c>
      <c r="AY2025" s="158" t="s">
        <v>187</v>
      </c>
    </row>
    <row r="2026" spans="2:65" s="15" customFormat="1">
      <c r="B2026" s="171"/>
      <c r="D2026" s="151" t="s">
        <v>201</v>
      </c>
      <c r="E2026" s="172" t="s">
        <v>19</v>
      </c>
      <c r="F2026" s="173" t="s">
        <v>207</v>
      </c>
      <c r="H2026" s="174">
        <v>30.71</v>
      </c>
      <c r="I2026" s="175"/>
      <c r="L2026" s="171"/>
      <c r="M2026" s="176"/>
      <c r="T2026" s="177"/>
      <c r="AT2026" s="172" t="s">
        <v>201</v>
      </c>
      <c r="AU2026" s="172" t="s">
        <v>87</v>
      </c>
      <c r="AV2026" s="15" t="s">
        <v>193</v>
      </c>
      <c r="AW2026" s="15" t="s">
        <v>33</v>
      </c>
      <c r="AX2026" s="15" t="s">
        <v>81</v>
      </c>
      <c r="AY2026" s="172" t="s">
        <v>187</v>
      </c>
    </row>
    <row r="2027" spans="2:65" s="1" customFormat="1" ht="44.25" customHeight="1">
      <c r="B2027" s="33"/>
      <c r="C2027" s="178" t="s">
        <v>2858</v>
      </c>
      <c r="D2027" s="178" t="s">
        <v>238</v>
      </c>
      <c r="E2027" s="179" t="s">
        <v>2859</v>
      </c>
      <c r="F2027" s="180" t="s">
        <v>2860</v>
      </c>
      <c r="G2027" s="181" t="s">
        <v>138</v>
      </c>
      <c r="H2027" s="182">
        <v>33.780999999999999</v>
      </c>
      <c r="I2027" s="183"/>
      <c r="J2027" s="184">
        <f>ROUND(I2027*H2027,2)</f>
        <v>0</v>
      </c>
      <c r="K2027" s="180" t="s">
        <v>197</v>
      </c>
      <c r="L2027" s="185"/>
      <c r="M2027" s="186" t="s">
        <v>19</v>
      </c>
      <c r="N2027" s="187" t="s">
        <v>46</v>
      </c>
      <c r="P2027" s="142">
        <f>O2027*H2027</f>
        <v>0</v>
      </c>
      <c r="Q2027" s="142">
        <v>5.0000000000000001E-4</v>
      </c>
      <c r="R2027" s="142">
        <f>Q2027*H2027</f>
        <v>1.6890499999999999E-2</v>
      </c>
      <c r="S2027" s="142">
        <v>0</v>
      </c>
      <c r="T2027" s="143">
        <f>S2027*H2027</f>
        <v>0</v>
      </c>
      <c r="AR2027" s="144" t="s">
        <v>425</v>
      </c>
      <c r="AT2027" s="144" t="s">
        <v>238</v>
      </c>
      <c r="AU2027" s="144" t="s">
        <v>87</v>
      </c>
      <c r="AY2027" s="18" t="s">
        <v>187</v>
      </c>
      <c r="BE2027" s="145">
        <f>IF(N2027="základní",J2027,0)</f>
        <v>0</v>
      </c>
      <c r="BF2027" s="145">
        <f>IF(N2027="snížená",J2027,0)</f>
        <v>0</v>
      </c>
      <c r="BG2027" s="145">
        <f>IF(N2027="zákl. přenesená",J2027,0)</f>
        <v>0</v>
      </c>
      <c r="BH2027" s="145">
        <f>IF(N2027="sníž. přenesená",J2027,0)</f>
        <v>0</v>
      </c>
      <c r="BI2027" s="145">
        <f>IF(N2027="nulová",J2027,0)</f>
        <v>0</v>
      </c>
      <c r="BJ2027" s="18" t="s">
        <v>87</v>
      </c>
      <c r="BK2027" s="145">
        <f>ROUND(I2027*H2027,2)</f>
        <v>0</v>
      </c>
      <c r="BL2027" s="18" t="s">
        <v>320</v>
      </c>
      <c r="BM2027" s="144" t="s">
        <v>2861</v>
      </c>
    </row>
    <row r="2028" spans="2:65" s="13" customFormat="1">
      <c r="B2028" s="157"/>
      <c r="D2028" s="151" t="s">
        <v>201</v>
      </c>
      <c r="E2028" s="158" t="s">
        <v>19</v>
      </c>
      <c r="F2028" s="159" t="s">
        <v>864</v>
      </c>
      <c r="H2028" s="160">
        <v>30.71</v>
      </c>
      <c r="I2028" s="161"/>
      <c r="L2028" s="157"/>
      <c r="M2028" s="162"/>
      <c r="T2028" s="163"/>
      <c r="AT2028" s="158" t="s">
        <v>201</v>
      </c>
      <c r="AU2028" s="158" t="s">
        <v>87</v>
      </c>
      <c r="AV2028" s="13" t="s">
        <v>87</v>
      </c>
      <c r="AW2028" s="13" t="s">
        <v>33</v>
      </c>
      <c r="AX2028" s="13" t="s">
        <v>74</v>
      </c>
      <c r="AY2028" s="158" t="s">
        <v>187</v>
      </c>
    </row>
    <row r="2029" spans="2:65" s="15" customFormat="1">
      <c r="B2029" s="171"/>
      <c r="D2029" s="151" t="s">
        <v>201</v>
      </c>
      <c r="E2029" s="172" t="s">
        <v>19</v>
      </c>
      <c r="F2029" s="173" t="s">
        <v>207</v>
      </c>
      <c r="H2029" s="174">
        <v>30.71</v>
      </c>
      <c r="I2029" s="175"/>
      <c r="L2029" s="171"/>
      <c r="M2029" s="176"/>
      <c r="T2029" s="177"/>
      <c r="AT2029" s="172" t="s">
        <v>201</v>
      </c>
      <c r="AU2029" s="172" t="s">
        <v>87</v>
      </c>
      <c r="AV2029" s="15" t="s">
        <v>193</v>
      </c>
      <c r="AW2029" s="15" t="s">
        <v>33</v>
      </c>
      <c r="AX2029" s="15" t="s">
        <v>81</v>
      </c>
      <c r="AY2029" s="172" t="s">
        <v>187</v>
      </c>
    </row>
    <row r="2030" spans="2:65" s="13" customFormat="1">
      <c r="B2030" s="157"/>
      <c r="D2030" s="151" t="s">
        <v>201</v>
      </c>
      <c r="F2030" s="159" t="s">
        <v>2862</v>
      </c>
      <c r="H2030" s="160">
        <v>33.780999999999999</v>
      </c>
      <c r="I2030" s="161"/>
      <c r="L2030" s="157"/>
      <c r="M2030" s="162"/>
      <c r="T2030" s="163"/>
      <c r="AT2030" s="158" t="s">
        <v>201</v>
      </c>
      <c r="AU2030" s="158" t="s">
        <v>87</v>
      </c>
      <c r="AV2030" s="13" t="s">
        <v>87</v>
      </c>
      <c r="AW2030" s="13" t="s">
        <v>4</v>
      </c>
      <c r="AX2030" s="13" t="s">
        <v>81</v>
      </c>
      <c r="AY2030" s="158" t="s">
        <v>187</v>
      </c>
    </row>
    <row r="2031" spans="2:65" s="1" customFormat="1" ht="37.950000000000003" customHeight="1">
      <c r="B2031" s="33"/>
      <c r="C2031" s="133" t="s">
        <v>2863</v>
      </c>
      <c r="D2031" s="133" t="s">
        <v>189</v>
      </c>
      <c r="E2031" s="134" t="s">
        <v>2864</v>
      </c>
      <c r="F2031" s="135" t="s">
        <v>2865</v>
      </c>
      <c r="G2031" s="136" t="s">
        <v>138</v>
      </c>
      <c r="H2031" s="137">
        <v>952.48</v>
      </c>
      <c r="I2031" s="138"/>
      <c r="J2031" s="139">
        <f>ROUND(I2031*H2031,2)</f>
        <v>0</v>
      </c>
      <c r="K2031" s="135" t="s">
        <v>197</v>
      </c>
      <c r="L2031" s="33"/>
      <c r="M2031" s="140" t="s">
        <v>19</v>
      </c>
      <c r="N2031" s="141" t="s">
        <v>46</v>
      </c>
      <c r="P2031" s="142">
        <f>O2031*H2031</f>
        <v>0</v>
      </c>
      <c r="Q2031" s="142">
        <v>0</v>
      </c>
      <c r="R2031" s="142">
        <f>Q2031*H2031</f>
        <v>0</v>
      </c>
      <c r="S2031" s="142">
        <v>0</v>
      </c>
      <c r="T2031" s="143">
        <f>S2031*H2031</f>
        <v>0</v>
      </c>
      <c r="AR2031" s="144" t="s">
        <v>320</v>
      </c>
      <c r="AT2031" s="144" t="s">
        <v>189</v>
      </c>
      <c r="AU2031" s="144" t="s">
        <v>87</v>
      </c>
      <c r="AY2031" s="18" t="s">
        <v>187</v>
      </c>
      <c r="BE2031" s="145">
        <f>IF(N2031="základní",J2031,0)</f>
        <v>0</v>
      </c>
      <c r="BF2031" s="145">
        <f>IF(N2031="snížená",J2031,0)</f>
        <v>0</v>
      </c>
      <c r="BG2031" s="145">
        <f>IF(N2031="zákl. přenesená",J2031,0)</f>
        <v>0</v>
      </c>
      <c r="BH2031" s="145">
        <f>IF(N2031="sníž. přenesená",J2031,0)</f>
        <v>0</v>
      </c>
      <c r="BI2031" s="145">
        <f>IF(N2031="nulová",J2031,0)</f>
        <v>0</v>
      </c>
      <c r="BJ2031" s="18" t="s">
        <v>87</v>
      </c>
      <c r="BK2031" s="145">
        <f>ROUND(I2031*H2031,2)</f>
        <v>0</v>
      </c>
      <c r="BL2031" s="18" t="s">
        <v>320</v>
      </c>
      <c r="BM2031" s="144" t="s">
        <v>2866</v>
      </c>
    </row>
    <row r="2032" spans="2:65" s="1" customFormat="1">
      <c r="B2032" s="33"/>
      <c r="D2032" s="146" t="s">
        <v>199</v>
      </c>
      <c r="F2032" s="147" t="s">
        <v>2867</v>
      </c>
      <c r="I2032" s="148"/>
      <c r="L2032" s="33"/>
      <c r="M2032" s="149"/>
      <c r="T2032" s="52"/>
      <c r="AT2032" s="18" t="s">
        <v>199</v>
      </c>
      <c r="AU2032" s="18" t="s">
        <v>87</v>
      </c>
    </row>
    <row r="2033" spans="2:65" s="12" customFormat="1">
      <c r="B2033" s="150"/>
      <c r="D2033" s="151" t="s">
        <v>201</v>
      </c>
      <c r="E2033" s="152" t="s">
        <v>19</v>
      </c>
      <c r="F2033" s="153" t="s">
        <v>2419</v>
      </c>
      <c r="H2033" s="152" t="s">
        <v>19</v>
      </c>
      <c r="I2033" s="154"/>
      <c r="L2033" s="150"/>
      <c r="M2033" s="155"/>
      <c r="T2033" s="156"/>
      <c r="AT2033" s="152" t="s">
        <v>201</v>
      </c>
      <c r="AU2033" s="152" t="s">
        <v>87</v>
      </c>
      <c r="AV2033" s="12" t="s">
        <v>81</v>
      </c>
      <c r="AW2033" s="12" t="s">
        <v>33</v>
      </c>
      <c r="AX2033" s="12" t="s">
        <v>74</v>
      </c>
      <c r="AY2033" s="152" t="s">
        <v>187</v>
      </c>
    </row>
    <row r="2034" spans="2:65" s="12" customFormat="1">
      <c r="B2034" s="150"/>
      <c r="D2034" s="151" t="s">
        <v>201</v>
      </c>
      <c r="E2034" s="152" t="s">
        <v>19</v>
      </c>
      <c r="F2034" s="153" t="s">
        <v>1658</v>
      </c>
      <c r="H2034" s="152" t="s">
        <v>19</v>
      </c>
      <c r="I2034" s="154"/>
      <c r="L2034" s="150"/>
      <c r="M2034" s="155"/>
      <c r="T2034" s="156"/>
      <c r="AT2034" s="152" t="s">
        <v>201</v>
      </c>
      <c r="AU2034" s="152" t="s">
        <v>87</v>
      </c>
      <c r="AV2034" s="12" t="s">
        <v>81</v>
      </c>
      <c r="AW2034" s="12" t="s">
        <v>33</v>
      </c>
      <c r="AX2034" s="12" t="s">
        <v>74</v>
      </c>
      <c r="AY2034" s="152" t="s">
        <v>187</v>
      </c>
    </row>
    <row r="2035" spans="2:65" s="12" customFormat="1">
      <c r="B2035" s="150"/>
      <c r="D2035" s="151" t="s">
        <v>201</v>
      </c>
      <c r="E2035" s="152" t="s">
        <v>19</v>
      </c>
      <c r="F2035" s="153" t="s">
        <v>2868</v>
      </c>
      <c r="H2035" s="152" t="s">
        <v>19</v>
      </c>
      <c r="I2035" s="154"/>
      <c r="L2035" s="150"/>
      <c r="M2035" s="155"/>
      <c r="T2035" s="156"/>
      <c r="AT2035" s="152" t="s">
        <v>201</v>
      </c>
      <c r="AU2035" s="152" t="s">
        <v>87</v>
      </c>
      <c r="AV2035" s="12" t="s">
        <v>81</v>
      </c>
      <c r="AW2035" s="12" t="s">
        <v>33</v>
      </c>
      <c r="AX2035" s="12" t="s">
        <v>74</v>
      </c>
      <c r="AY2035" s="152" t="s">
        <v>187</v>
      </c>
    </row>
    <row r="2036" spans="2:65" s="13" customFormat="1">
      <c r="B2036" s="157"/>
      <c r="D2036" s="151" t="s">
        <v>201</v>
      </c>
      <c r="E2036" s="158" t="s">
        <v>19</v>
      </c>
      <c r="F2036" s="159" t="s">
        <v>867</v>
      </c>
      <c r="H2036" s="160">
        <v>476.24</v>
      </c>
      <c r="I2036" s="161"/>
      <c r="L2036" s="157"/>
      <c r="M2036" s="162"/>
      <c r="T2036" s="163"/>
      <c r="AT2036" s="158" t="s">
        <v>201</v>
      </c>
      <c r="AU2036" s="158" t="s">
        <v>87</v>
      </c>
      <c r="AV2036" s="13" t="s">
        <v>87</v>
      </c>
      <c r="AW2036" s="13" t="s">
        <v>33</v>
      </c>
      <c r="AX2036" s="13" t="s">
        <v>74</v>
      </c>
      <c r="AY2036" s="158" t="s">
        <v>187</v>
      </c>
    </row>
    <row r="2037" spans="2:65" s="12" customFormat="1">
      <c r="B2037" s="150"/>
      <c r="D2037" s="151" t="s">
        <v>201</v>
      </c>
      <c r="E2037" s="152" t="s">
        <v>19</v>
      </c>
      <c r="F2037" s="153" t="s">
        <v>2869</v>
      </c>
      <c r="H2037" s="152" t="s">
        <v>19</v>
      </c>
      <c r="I2037" s="154"/>
      <c r="L2037" s="150"/>
      <c r="M2037" s="155"/>
      <c r="T2037" s="156"/>
      <c r="AT2037" s="152" t="s">
        <v>201</v>
      </c>
      <c r="AU2037" s="152" t="s">
        <v>87</v>
      </c>
      <c r="AV2037" s="12" t="s">
        <v>81</v>
      </c>
      <c r="AW2037" s="12" t="s">
        <v>33</v>
      </c>
      <c r="AX2037" s="12" t="s">
        <v>74</v>
      </c>
      <c r="AY2037" s="152" t="s">
        <v>187</v>
      </c>
    </row>
    <row r="2038" spans="2:65" s="13" customFormat="1">
      <c r="B2038" s="157"/>
      <c r="D2038" s="151" t="s">
        <v>201</v>
      </c>
      <c r="E2038" s="158" t="s">
        <v>19</v>
      </c>
      <c r="F2038" s="159" t="s">
        <v>867</v>
      </c>
      <c r="H2038" s="160">
        <v>476.24</v>
      </c>
      <c r="I2038" s="161"/>
      <c r="L2038" s="157"/>
      <c r="M2038" s="162"/>
      <c r="T2038" s="163"/>
      <c r="AT2038" s="158" t="s">
        <v>201</v>
      </c>
      <c r="AU2038" s="158" t="s">
        <v>87</v>
      </c>
      <c r="AV2038" s="13" t="s">
        <v>87</v>
      </c>
      <c r="AW2038" s="13" t="s">
        <v>33</v>
      </c>
      <c r="AX2038" s="13" t="s">
        <v>74</v>
      </c>
      <c r="AY2038" s="158" t="s">
        <v>187</v>
      </c>
    </row>
    <row r="2039" spans="2:65" s="15" customFormat="1">
      <c r="B2039" s="171"/>
      <c r="D2039" s="151" t="s">
        <v>201</v>
      </c>
      <c r="E2039" s="172" t="s">
        <v>19</v>
      </c>
      <c r="F2039" s="173" t="s">
        <v>207</v>
      </c>
      <c r="H2039" s="174">
        <v>952.48</v>
      </c>
      <c r="I2039" s="175"/>
      <c r="L2039" s="171"/>
      <c r="M2039" s="176"/>
      <c r="T2039" s="177"/>
      <c r="AT2039" s="172" t="s">
        <v>201</v>
      </c>
      <c r="AU2039" s="172" t="s">
        <v>87</v>
      </c>
      <c r="AV2039" s="15" t="s">
        <v>193</v>
      </c>
      <c r="AW2039" s="15" t="s">
        <v>33</v>
      </c>
      <c r="AX2039" s="15" t="s">
        <v>81</v>
      </c>
      <c r="AY2039" s="172" t="s">
        <v>187</v>
      </c>
    </row>
    <row r="2040" spans="2:65" s="1" customFormat="1" ht="44.25" customHeight="1">
      <c r="B2040" s="33"/>
      <c r="C2040" s="178" t="s">
        <v>2870</v>
      </c>
      <c r="D2040" s="178" t="s">
        <v>238</v>
      </c>
      <c r="E2040" s="179" t="s">
        <v>2859</v>
      </c>
      <c r="F2040" s="180" t="s">
        <v>2860</v>
      </c>
      <c r="G2040" s="181" t="s">
        <v>138</v>
      </c>
      <c r="H2040" s="182">
        <v>523.86400000000003</v>
      </c>
      <c r="I2040" s="183"/>
      <c r="J2040" s="184">
        <f>ROUND(I2040*H2040,2)</f>
        <v>0</v>
      </c>
      <c r="K2040" s="180" t="s">
        <v>197</v>
      </c>
      <c r="L2040" s="185"/>
      <c r="M2040" s="186" t="s">
        <v>19</v>
      </c>
      <c r="N2040" s="187" t="s">
        <v>46</v>
      </c>
      <c r="P2040" s="142">
        <f>O2040*H2040</f>
        <v>0</v>
      </c>
      <c r="Q2040" s="142">
        <v>5.0000000000000001E-4</v>
      </c>
      <c r="R2040" s="142">
        <f>Q2040*H2040</f>
        <v>0.261932</v>
      </c>
      <c r="S2040" s="142">
        <v>0</v>
      </c>
      <c r="T2040" s="143">
        <f>S2040*H2040</f>
        <v>0</v>
      </c>
      <c r="AR2040" s="144" t="s">
        <v>425</v>
      </c>
      <c r="AT2040" s="144" t="s">
        <v>238</v>
      </c>
      <c r="AU2040" s="144" t="s">
        <v>87</v>
      </c>
      <c r="AY2040" s="18" t="s">
        <v>187</v>
      </c>
      <c r="BE2040" s="145">
        <f>IF(N2040="základní",J2040,0)</f>
        <v>0</v>
      </c>
      <c r="BF2040" s="145">
        <f>IF(N2040="snížená",J2040,0)</f>
        <v>0</v>
      </c>
      <c r="BG2040" s="145">
        <f>IF(N2040="zákl. přenesená",J2040,0)</f>
        <v>0</v>
      </c>
      <c r="BH2040" s="145">
        <f>IF(N2040="sníž. přenesená",J2040,0)</f>
        <v>0</v>
      </c>
      <c r="BI2040" s="145">
        <f>IF(N2040="nulová",J2040,0)</f>
        <v>0</v>
      </c>
      <c r="BJ2040" s="18" t="s">
        <v>87</v>
      </c>
      <c r="BK2040" s="145">
        <f>ROUND(I2040*H2040,2)</f>
        <v>0</v>
      </c>
      <c r="BL2040" s="18" t="s">
        <v>320</v>
      </c>
      <c r="BM2040" s="144" t="s">
        <v>2871</v>
      </c>
    </row>
    <row r="2041" spans="2:65" s="12" customFormat="1">
      <c r="B2041" s="150"/>
      <c r="D2041" s="151" t="s">
        <v>201</v>
      </c>
      <c r="E2041" s="152" t="s">
        <v>19</v>
      </c>
      <c r="F2041" s="153" t="s">
        <v>2868</v>
      </c>
      <c r="H2041" s="152" t="s">
        <v>19</v>
      </c>
      <c r="I2041" s="154"/>
      <c r="L2041" s="150"/>
      <c r="M2041" s="155"/>
      <c r="T2041" s="156"/>
      <c r="AT2041" s="152" t="s">
        <v>201</v>
      </c>
      <c r="AU2041" s="152" t="s">
        <v>87</v>
      </c>
      <c r="AV2041" s="12" t="s">
        <v>81</v>
      </c>
      <c r="AW2041" s="12" t="s">
        <v>33</v>
      </c>
      <c r="AX2041" s="12" t="s">
        <v>74</v>
      </c>
      <c r="AY2041" s="152" t="s">
        <v>187</v>
      </c>
    </row>
    <row r="2042" spans="2:65" s="13" customFormat="1">
      <c r="B2042" s="157"/>
      <c r="D2042" s="151" t="s">
        <v>201</v>
      </c>
      <c r="E2042" s="158" t="s">
        <v>19</v>
      </c>
      <c r="F2042" s="159" t="s">
        <v>867</v>
      </c>
      <c r="H2042" s="160">
        <v>476.24</v>
      </c>
      <c r="I2042" s="161"/>
      <c r="L2042" s="157"/>
      <c r="M2042" s="162"/>
      <c r="T2042" s="163"/>
      <c r="AT2042" s="158" t="s">
        <v>201</v>
      </c>
      <c r="AU2042" s="158" t="s">
        <v>87</v>
      </c>
      <c r="AV2042" s="13" t="s">
        <v>87</v>
      </c>
      <c r="AW2042" s="13" t="s">
        <v>33</v>
      </c>
      <c r="AX2042" s="13" t="s">
        <v>74</v>
      </c>
      <c r="AY2042" s="158" t="s">
        <v>187</v>
      </c>
    </row>
    <row r="2043" spans="2:65" s="15" customFormat="1">
      <c r="B2043" s="171"/>
      <c r="D2043" s="151" t="s">
        <v>201</v>
      </c>
      <c r="E2043" s="172" t="s">
        <v>19</v>
      </c>
      <c r="F2043" s="173" t="s">
        <v>207</v>
      </c>
      <c r="H2043" s="174">
        <v>476.24</v>
      </c>
      <c r="I2043" s="175"/>
      <c r="L2043" s="171"/>
      <c r="M2043" s="176"/>
      <c r="T2043" s="177"/>
      <c r="AT2043" s="172" t="s">
        <v>201</v>
      </c>
      <c r="AU2043" s="172" t="s">
        <v>87</v>
      </c>
      <c r="AV2043" s="15" t="s">
        <v>193</v>
      </c>
      <c r="AW2043" s="15" t="s">
        <v>33</v>
      </c>
      <c r="AX2043" s="15" t="s">
        <v>81</v>
      </c>
      <c r="AY2043" s="172" t="s">
        <v>187</v>
      </c>
    </row>
    <row r="2044" spans="2:65" s="13" customFormat="1">
      <c r="B2044" s="157"/>
      <c r="D2044" s="151" t="s">
        <v>201</v>
      </c>
      <c r="F2044" s="159" t="s">
        <v>2872</v>
      </c>
      <c r="H2044" s="160">
        <v>523.86400000000003</v>
      </c>
      <c r="I2044" s="161"/>
      <c r="L2044" s="157"/>
      <c r="M2044" s="162"/>
      <c r="T2044" s="163"/>
      <c r="AT2044" s="158" t="s">
        <v>201</v>
      </c>
      <c r="AU2044" s="158" t="s">
        <v>87</v>
      </c>
      <c r="AV2044" s="13" t="s">
        <v>87</v>
      </c>
      <c r="AW2044" s="13" t="s">
        <v>4</v>
      </c>
      <c r="AX2044" s="13" t="s">
        <v>81</v>
      </c>
      <c r="AY2044" s="158" t="s">
        <v>187</v>
      </c>
    </row>
    <row r="2045" spans="2:65" s="1" customFormat="1" ht="37.950000000000003" customHeight="1">
      <c r="B2045" s="33"/>
      <c r="C2045" s="178" t="s">
        <v>2873</v>
      </c>
      <c r="D2045" s="178" t="s">
        <v>238</v>
      </c>
      <c r="E2045" s="179" t="s">
        <v>2874</v>
      </c>
      <c r="F2045" s="180" t="s">
        <v>2875</v>
      </c>
      <c r="G2045" s="181" t="s">
        <v>138</v>
      </c>
      <c r="H2045" s="182">
        <v>523.86400000000003</v>
      </c>
      <c r="I2045" s="183"/>
      <c r="J2045" s="184">
        <f>ROUND(I2045*H2045,2)</f>
        <v>0</v>
      </c>
      <c r="K2045" s="180" t="s">
        <v>197</v>
      </c>
      <c r="L2045" s="185"/>
      <c r="M2045" s="186" t="s">
        <v>19</v>
      </c>
      <c r="N2045" s="187" t="s">
        <v>46</v>
      </c>
      <c r="P2045" s="142">
        <f>O2045*H2045</f>
        <v>0</v>
      </c>
      <c r="Q2045" s="142">
        <v>2.0000000000000001E-4</v>
      </c>
      <c r="R2045" s="142">
        <f>Q2045*H2045</f>
        <v>0.10477280000000001</v>
      </c>
      <c r="S2045" s="142">
        <v>0</v>
      </c>
      <c r="T2045" s="143">
        <f>S2045*H2045</f>
        <v>0</v>
      </c>
      <c r="AR2045" s="144" t="s">
        <v>425</v>
      </c>
      <c r="AT2045" s="144" t="s">
        <v>238</v>
      </c>
      <c r="AU2045" s="144" t="s">
        <v>87</v>
      </c>
      <c r="AY2045" s="18" t="s">
        <v>187</v>
      </c>
      <c r="BE2045" s="145">
        <f>IF(N2045="základní",J2045,0)</f>
        <v>0</v>
      </c>
      <c r="BF2045" s="145">
        <f>IF(N2045="snížená",J2045,0)</f>
        <v>0</v>
      </c>
      <c r="BG2045" s="145">
        <f>IF(N2045="zákl. přenesená",J2045,0)</f>
        <v>0</v>
      </c>
      <c r="BH2045" s="145">
        <f>IF(N2045="sníž. přenesená",J2045,0)</f>
        <v>0</v>
      </c>
      <c r="BI2045" s="145">
        <f>IF(N2045="nulová",J2045,0)</f>
        <v>0</v>
      </c>
      <c r="BJ2045" s="18" t="s">
        <v>87</v>
      </c>
      <c r="BK2045" s="145">
        <f>ROUND(I2045*H2045,2)</f>
        <v>0</v>
      </c>
      <c r="BL2045" s="18" t="s">
        <v>320</v>
      </c>
      <c r="BM2045" s="144" t="s">
        <v>2876</v>
      </c>
    </row>
    <row r="2046" spans="2:65" s="12" customFormat="1">
      <c r="B2046" s="150"/>
      <c r="D2046" s="151" t="s">
        <v>201</v>
      </c>
      <c r="E2046" s="152" t="s">
        <v>19</v>
      </c>
      <c r="F2046" s="153" t="s">
        <v>2869</v>
      </c>
      <c r="H2046" s="152" t="s">
        <v>19</v>
      </c>
      <c r="I2046" s="154"/>
      <c r="L2046" s="150"/>
      <c r="M2046" s="155"/>
      <c r="T2046" s="156"/>
      <c r="AT2046" s="152" t="s">
        <v>201</v>
      </c>
      <c r="AU2046" s="152" t="s">
        <v>87</v>
      </c>
      <c r="AV2046" s="12" t="s">
        <v>81</v>
      </c>
      <c r="AW2046" s="12" t="s">
        <v>33</v>
      </c>
      <c r="AX2046" s="12" t="s">
        <v>74</v>
      </c>
      <c r="AY2046" s="152" t="s">
        <v>187</v>
      </c>
    </row>
    <row r="2047" spans="2:65" s="13" customFormat="1">
      <c r="B2047" s="157"/>
      <c r="D2047" s="151" t="s">
        <v>201</v>
      </c>
      <c r="E2047" s="158" t="s">
        <v>19</v>
      </c>
      <c r="F2047" s="159" t="s">
        <v>867</v>
      </c>
      <c r="H2047" s="160">
        <v>476.24</v>
      </c>
      <c r="I2047" s="161"/>
      <c r="L2047" s="157"/>
      <c r="M2047" s="162"/>
      <c r="T2047" s="163"/>
      <c r="AT2047" s="158" t="s">
        <v>201</v>
      </c>
      <c r="AU2047" s="158" t="s">
        <v>87</v>
      </c>
      <c r="AV2047" s="13" t="s">
        <v>87</v>
      </c>
      <c r="AW2047" s="13" t="s">
        <v>33</v>
      </c>
      <c r="AX2047" s="13" t="s">
        <v>74</v>
      </c>
      <c r="AY2047" s="158" t="s">
        <v>187</v>
      </c>
    </row>
    <row r="2048" spans="2:65" s="15" customFormat="1">
      <c r="B2048" s="171"/>
      <c r="D2048" s="151" t="s">
        <v>201</v>
      </c>
      <c r="E2048" s="172" t="s">
        <v>19</v>
      </c>
      <c r="F2048" s="173" t="s">
        <v>207</v>
      </c>
      <c r="H2048" s="174">
        <v>476.24</v>
      </c>
      <c r="I2048" s="175"/>
      <c r="L2048" s="171"/>
      <c r="M2048" s="176"/>
      <c r="T2048" s="177"/>
      <c r="AT2048" s="172" t="s">
        <v>201</v>
      </c>
      <c r="AU2048" s="172" t="s">
        <v>87</v>
      </c>
      <c r="AV2048" s="15" t="s">
        <v>193</v>
      </c>
      <c r="AW2048" s="15" t="s">
        <v>33</v>
      </c>
      <c r="AX2048" s="15" t="s">
        <v>81</v>
      </c>
      <c r="AY2048" s="172" t="s">
        <v>187</v>
      </c>
    </row>
    <row r="2049" spans="2:65" s="13" customFormat="1">
      <c r="B2049" s="157"/>
      <c r="D2049" s="151" t="s">
        <v>201</v>
      </c>
      <c r="F2049" s="159" t="s">
        <v>2872</v>
      </c>
      <c r="H2049" s="160">
        <v>523.86400000000003</v>
      </c>
      <c r="I2049" s="161"/>
      <c r="L2049" s="157"/>
      <c r="M2049" s="162"/>
      <c r="T2049" s="163"/>
      <c r="AT2049" s="158" t="s">
        <v>201</v>
      </c>
      <c r="AU2049" s="158" t="s">
        <v>87</v>
      </c>
      <c r="AV2049" s="13" t="s">
        <v>87</v>
      </c>
      <c r="AW2049" s="13" t="s">
        <v>4</v>
      </c>
      <c r="AX2049" s="13" t="s">
        <v>81</v>
      </c>
      <c r="AY2049" s="158" t="s">
        <v>187</v>
      </c>
    </row>
    <row r="2050" spans="2:65" s="1" customFormat="1" ht="24.15" customHeight="1">
      <c r="B2050" s="33"/>
      <c r="C2050" s="133" t="s">
        <v>2877</v>
      </c>
      <c r="D2050" s="133" t="s">
        <v>189</v>
      </c>
      <c r="E2050" s="134" t="s">
        <v>2878</v>
      </c>
      <c r="F2050" s="135" t="s">
        <v>2879</v>
      </c>
      <c r="G2050" s="136" t="s">
        <v>384</v>
      </c>
      <c r="H2050" s="137">
        <v>37.4</v>
      </c>
      <c r="I2050" s="138"/>
      <c r="J2050" s="139">
        <f>ROUND(I2050*H2050,2)</f>
        <v>0</v>
      </c>
      <c r="K2050" s="135" t="s">
        <v>197</v>
      </c>
      <c r="L2050" s="33"/>
      <c r="M2050" s="140" t="s">
        <v>19</v>
      </c>
      <c r="N2050" s="141" t="s">
        <v>46</v>
      </c>
      <c r="P2050" s="142">
        <f>O2050*H2050</f>
        <v>0</v>
      </c>
      <c r="Q2050" s="142">
        <v>0</v>
      </c>
      <c r="R2050" s="142">
        <f>Q2050*H2050</f>
        <v>0</v>
      </c>
      <c r="S2050" s="142">
        <v>0</v>
      </c>
      <c r="T2050" s="143">
        <f>S2050*H2050</f>
        <v>0</v>
      </c>
      <c r="AR2050" s="144" t="s">
        <v>320</v>
      </c>
      <c r="AT2050" s="144" t="s">
        <v>189</v>
      </c>
      <c r="AU2050" s="144" t="s">
        <v>87</v>
      </c>
      <c r="AY2050" s="18" t="s">
        <v>187</v>
      </c>
      <c r="BE2050" s="145">
        <f>IF(N2050="základní",J2050,0)</f>
        <v>0</v>
      </c>
      <c r="BF2050" s="145">
        <f>IF(N2050="snížená",J2050,0)</f>
        <v>0</v>
      </c>
      <c r="BG2050" s="145">
        <f>IF(N2050="zákl. přenesená",J2050,0)</f>
        <v>0</v>
      </c>
      <c r="BH2050" s="145">
        <f>IF(N2050="sníž. přenesená",J2050,0)</f>
        <v>0</v>
      </c>
      <c r="BI2050" s="145">
        <f>IF(N2050="nulová",J2050,0)</f>
        <v>0</v>
      </c>
      <c r="BJ2050" s="18" t="s">
        <v>87</v>
      </c>
      <c r="BK2050" s="145">
        <f>ROUND(I2050*H2050,2)</f>
        <v>0</v>
      </c>
      <c r="BL2050" s="18" t="s">
        <v>320</v>
      </c>
      <c r="BM2050" s="144" t="s">
        <v>2880</v>
      </c>
    </row>
    <row r="2051" spans="2:65" s="1" customFormat="1">
      <c r="B2051" s="33"/>
      <c r="D2051" s="146" t="s">
        <v>199</v>
      </c>
      <c r="F2051" s="147" t="s">
        <v>2881</v>
      </c>
      <c r="I2051" s="148"/>
      <c r="L2051" s="33"/>
      <c r="M2051" s="149"/>
      <c r="T2051" s="52"/>
      <c r="AT2051" s="18" t="s">
        <v>199</v>
      </c>
      <c r="AU2051" s="18" t="s">
        <v>87</v>
      </c>
    </row>
    <row r="2052" spans="2:65" s="12" customFormat="1">
      <c r="B2052" s="150"/>
      <c r="D2052" s="151" t="s">
        <v>201</v>
      </c>
      <c r="E2052" s="152" t="s">
        <v>19</v>
      </c>
      <c r="F2052" s="153" t="s">
        <v>2419</v>
      </c>
      <c r="H2052" s="152" t="s">
        <v>19</v>
      </c>
      <c r="I2052" s="154"/>
      <c r="L2052" s="150"/>
      <c r="M2052" s="155"/>
      <c r="T2052" s="156"/>
      <c r="AT2052" s="152" t="s">
        <v>201</v>
      </c>
      <c r="AU2052" s="152" t="s">
        <v>87</v>
      </c>
      <c r="AV2052" s="12" t="s">
        <v>81</v>
      </c>
      <c r="AW2052" s="12" t="s">
        <v>33</v>
      </c>
      <c r="AX2052" s="12" t="s">
        <v>74</v>
      </c>
      <c r="AY2052" s="152" t="s">
        <v>187</v>
      </c>
    </row>
    <row r="2053" spans="2:65" s="12" customFormat="1">
      <c r="B2053" s="150"/>
      <c r="D2053" s="151" t="s">
        <v>201</v>
      </c>
      <c r="E2053" s="152" t="s">
        <v>19</v>
      </c>
      <c r="F2053" s="153" t="s">
        <v>1658</v>
      </c>
      <c r="H2053" s="152" t="s">
        <v>19</v>
      </c>
      <c r="I2053" s="154"/>
      <c r="L2053" s="150"/>
      <c r="M2053" s="155"/>
      <c r="T2053" s="156"/>
      <c r="AT2053" s="152" t="s">
        <v>201</v>
      </c>
      <c r="AU2053" s="152" t="s">
        <v>87</v>
      </c>
      <c r="AV2053" s="12" t="s">
        <v>81</v>
      </c>
      <c r="AW2053" s="12" t="s">
        <v>33</v>
      </c>
      <c r="AX2053" s="12" t="s">
        <v>74</v>
      </c>
      <c r="AY2053" s="152" t="s">
        <v>187</v>
      </c>
    </row>
    <row r="2054" spans="2:65" s="13" customFormat="1">
      <c r="B2054" s="157"/>
      <c r="D2054" s="151" t="s">
        <v>201</v>
      </c>
      <c r="E2054" s="158" t="s">
        <v>19</v>
      </c>
      <c r="F2054" s="159" t="s">
        <v>2729</v>
      </c>
      <c r="H2054" s="160">
        <v>37.4</v>
      </c>
      <c r="I2054" s="161"/>
      <c r="L2054" s="157"/>
      <c r="M2054" s="162"/>
      <c r="T2054" s="163"/>
      <c r="AT2054" s="158" t="s">
        <v>201</v>
      </c>
      <c r="AU2054" s="158" t="s">
        <v>87</v>
      </c>
      <c r="AV2054" s="13" t="s">
        <v>87</v>
      </c>
      <c r="AW2054" s="13" t="s">
        <v>33</v>
      </c>
      <c r="AX2054" s="13" t="s">
        <v>74</v>
      </c>
      <c r="AY2054" s="158" t="s">
        <v>187</v>
      </c>
    </row>
    <row r="2055" spans="2:65" s="15" customFormat="1">
      <c r="B2055" s="171"/>
      <c r="D2055" s="151" t="s">
        <v>201</v>
      </c>
      <c r="E2055" s="172" t="s">
        <v>19</v>
      </c>
      <c r="F2055" s="173" t="s">
        <v>207</v>
      </c>
      <c r="H2055" s="174">
        <v>37.4</v>
      </c>
      <c r="I2055" s="175"/>
      <c r="L2055" s="171"/>
      <c r="M2055" s="176"/>
      <c r="T2055" s="177"/>
      <c r="AT2055" s="172" t="s">
        <v>201</v>
      </c>
      <c r="AU2055" s="172" t="s">
        <v>87</v>
      </c>
      <c r="AV2055" s="15" t="s">
        <v>193</v>
      </c>
      <c r="AW2055" s="15" t="s">
        <v>33</v>
      </c>
      <c r="AX2055" s="15" t="s">
        <v>81</v>
      </c>
      <c r="AY2055" s="172" t="s">
        <v>187</v>
      </c>
    </row>
    <row r="2056" spans="2:65" s="1" customFormat="1" ht="24.15" customHeight="1">
      <c r="B2056" s="33"/>
      <c r="C2056" s="133" t="s">
        <v>2882</v>
      </c>
      <c r="D2056" s="133" t="s">
        <v>189</v>
      </c>
      <c r="E2056" s="134" t="s">
        <v>2883</v>
      </c>
      <c r="F2056" s="135" t="s">
        <v>2884</v>
      </c>
      <c r="G2056" s="136" t="s">
        <v>384</v>
      </c>
      <c r="H2056" s="137">
        <v>12.6</v>
      </c>
      <c r="I2056" s="138"/>
      <c r="J2056" s="139">
        <f>ROUND(I2056*H2056,2)</f>
        <v>0</v>
      </c>
      <c r="K2056" s="135" t="s">
        <v>197</v>
      </c>
      <c r="L2056" s="33"/>
      <c r="M2056" s="140" t="s">
        <v>19</v>
      </c>
      <c r="N2056" s="141" t="s">
        <v>46</v>
      </c>
      <c r="P2056" s="142">
        <f>O2056*H2056</f>
        <v>0</v>
      </c>
      <c r="Q2056" s="142">
        <v>0</v>
      </c>
      <c r="R2056" s="142">
        <f>Q2056*H2056</f>
        <v>0</v>
      </c>
      <c r="S2056" s="142">
        <v>0</v>
      </c>
      <c r="T2056" s="143">
        <f>S2056*H2056</f>
        <v>0</v>
      </c>
      <c r="AR2056" s="144" t="s">
        <v>320</v>
      </c>
      <c r="AT2056" s="144" t="s">
        <v>189</v>
      </c>
      <c r="AU2056" s="144" t="s">
        <v>87</v>
      </c>
      <c r="AY2056" s="18" t="s">
        <v>187</v>
      </c>
      <c r="BE2056" s="145">
        <f>IF(N2056="základní",J2056,0)</f>
        <v>0</v>
      </c>
      <c r="BF2056" s="145">
        <f>IF(N2056="snížená",J2056,0)</f>
        <v>0</v>
      </c>
      <c r="BG2056" s="145">
        <f>IF(N2056="zákl. přenesená",J2056,0)</f>
        <v>0</v>
      </c>
      <c r="BH2056" s="145">
        <f>IF(N2056="sníž. přenesená",J2056,0)</f>
        <v>0</v>
      </c>
      <c r="BI2056" s="145">
        <f>IF(N2056="nulová",J2056,0)</f>
        <v>0</v>
      </c>
      <c r="BJ2056" s="18" t="s">
        <v>87</v>
      </c>
      <c r="BK2056" s="145">
        <f>ROUND(I2056*H2056,2)</f>
        <v>0</v>
      </c>
      <c r="BL2056" s="18" t="s">
        <v>320</v>
      </c>
      <c r="BM2056" s="144" t="s">
        <v>2885</v>
      </c>
    </row>
    <row r="2057" spans="2:65" s="1" customFormat="1">
      <c r="B2057" s="33"/>
      <c r="D2057" s="146" t="s">
        <v>199</v>
      </c>
      <c r="F2057" s="147" t="s">
        <v>2886</v>
      </c>
      <c r="I2057" s="148"/>
      <c r="L2057" s="33"/>
      <c r="M2057" s="149"/>
      <c r="T2057" s="52"/>
      <c r="AT2057" s="18" t="s">
        <v>199</v>
      </c>
      <c r="AU2057" s="18" t="s">
        <v>87</v>
      </c>
    </row>
    <row r="2058" spans="2:65" s="12" customFormat="1">
      <c r="B2058" s="150"/>
      <c r="D2058" s="151" t="s">
        <v>201</v>
      </c>
      <c r="E2058" s="152" t="s">
        <v>19</v>
      </c>
      <c r="F2058" s="153" t="s">
        <v>2419</v>
      </c>
      <c r="H2058" s="152" t="s">
        <v>19</v>
      </c>
      <c r="I2058" s="154"/>
      <c r="L2058" s="150"/>
      <c r="M2058" s="155"/>
      <c r="T2058" s="156"/>
      <c r="AT2058" s="152" t="s">
        <v>201</v>
      </c>
      <c r="AU2058" s="152" t="s">
        <v>87</v>
      </c>
      <c r="AV2058" s="12" t="s">
        <v>81</v>
      </c>
      <c r="AW2058" s="12" t="s">
        <v>33</v>
      </c>
      <c r="AX2058" s="12" t="s">
        <v>74</v>
      </c>
      <c r="AY2058" s="152" t="s">
        <v>187</v>
      </c>
    </row>
    <row r="2059" spans="2:65" s="12" customFormat="1">
      <c r="B2059" s="150"/>
      <c r="D2059" s="151" t="s">
        <v>201</v>
      </c>
      <c r="E2059" s="152" t="s">
        <v>19</v>
      </c>
      <c r="F2059" s="153" t="s">
        <v>1658</v>
      </c>
      <c r="H2059" s="152" t="s">
        <v>19</v>
      </c>
      <c r="I2059" s="154"/>
      <c r="L2059" s="150"/>
      <c r="M2059" s="155"/>
      <c r="T2059" s="156"/>
      <c r="AT2059" s="152" t="s">
        <v>201</v>
      </c>
      <c r="AU2059" s="152" t="s">
        <v>87</v>
      </c>
      <c r="AV2059" s="12" t="s">
        <v>81</v>
      </c>
      <c r="AW2059" s="12" t="s">
        <v>33</v>
      </c>
      <c r="AX2059" s="12" t="s">
        <v>74</v>
      </c>
      <c r="AY2059" s="152" t="s">
        <v>187</v>
      </c>
    </row>
    <row r="2060" spans="2:65" s="13" customFormat="1">
      <c r="B2060" s="157"/>
      <c r="D2060" s="151" t="s">
        <v>201</v>
      </c>
      <c r="E2060" s="158" t="s">
        <v>19</v>
      </c>
      <c r="F2060" s="159" t="s">
        <v>2735</v>
      </c>
      <c r="H2060" s="160">
        <v>12.6</v>
      </c>
      <c r="I2060" s="161"/>
      <c r="L2060" s="157"/>
      <c r="M2060" s="162"/>
      <c r="T2060" s="163"/>
      <c r="AT2060" s="158" t="s">
        <v>201</v>
      </c>
      <c r="AU2060" s="158" t="s">
        <v>87</v>
      </c>
      <c r="AV2060" s="13" t="s">
        <v>87</v>
      </c>
      <c r="AW2060" s="13" t="s">
        <v>33</v>
      </c>
      <c r="AX2060" s="13" t="s">
        <v>74</v>
      </c>
      <c r="AY2060" s="158" t="s">
        <v>187</v>
      </c>
    </row>
    <row r="2061" spans="2:65" s="15" customFormat="1">
      <c r="B2061" s="171"/>
      <c r="D2061" s="151" t="s">
        <v>201</v>
      </c>
      <c r="E2061" s="172" t="s">
        <v>19</v>
      </c>
      <c r="F2061" s="173" t="s">
        <v>207</v>
      </c>
      <c r="H2061" s="174">
        <v>12.6</v>
      </c>
      <c r="I2061" s="175"/>
      <c r="L2061" s="171"/>
      <c r="M2061" s="176"/>
      <c r="T2061" s="177"/>
      <c r="AT2061" s="172" t="s">
        <v>201</v>
      </c>
      <c r="AU2061" s="172" t="s">
        <v>87</v>
      </c>
      <c r="AV2061" s="15" t="s">
        <v>193</v>
      </c>
      <c r="AW2061" s="15" t="s">
        <v>33</v>
      </c>
      <c r="AX2061" s="15" t="s">
        <v>81</v>
      </c>
      <c r="AY2061" s="172" t="s">
        <v>187</v>
      </c>
    </row>
    <row r="2062" spans="2:65" s="1" customFormat="1" ht="24.15" customHeight="1">
      <c r="B2062" s="33"/>
      <c r="C2062" s="133" t="s">
        <v>2887</v>
      </c>
      <c r="D2062" s="133" t="s">
        <v>189</v>
      </c>
      <c r="E2062" s="134" t="s">
        <v>2888</v>
      </c>
      <c r="F2062" s="135" t="s">
        <v>2889</v>
      </c>
      <c r="G2062" s="136" t="s">
        <v>384</v>
      </c>
      <c r="H2062" s="137">
        <v>83.1</v>
      </c>
      <c r="I2062" s="138"/>
      <c r="J2062" s="139">
        <f>ROUND(I2062*H2062,2)</f>
        <v>0</v>
      </c>
      <c r="K2062" s="135" t="s">
        <v>197</v>
      </c>
      <c r="L2062" s="33"/>
      <c r="M2062" s="140" t="s">
        <v>19</v>
      </c>
      <c r="N2062" s="141" t="s">
        <v>46</v>
      </c>
      <c r="P2062" s="142">
        <f>O2062*H2062</f>
        <v>0</v>
      </c>
      <c r="Q2062" s="142">
        <v>0</v>
      </c>
      <c r="R2062" s="142">
        <f>Q2062*H2062</f>
        <v>0</v>
      </c>
      <c r="S2062" s="142">
        <v>0</v>
      </c>
      <c r="T2062" s="143">
        <f>S2062*H2062</f>
        <v>0</v>
      </c>
      <c r="AR2062" s="144" t="s">
        <v>320</v>
      </c>
      <c r="AT2062" s="144" t="s">
        <v>189</v>
      </c>
      <c r="AU2062" s="144" t="s">
        <v>87</v>
      </c>
      <c r="AY2062" s="18" t="s">
        <v>187</v>
      </c>
      <c r="BE2062" s="145">
        <f>IF(N2062="základní",J2062,0)</f>
        <v>0</v>
      </c>
      <c r="BF2062" s="145">
        <f>IF(N2062="snížená",J2062,0)</f>
        <v>0</v>
      </c>
      <c r="BG2062" s="145">
        <f>IF(N2062="zákl. přenesená",J2062,0)</f>
        <v>0</v>
      </c>
      <c r="BH2062" s="145">
        <f>IF(N2062="sníž. přenesená",J2062,0)</f>
        <v>0</v>
      </c>
      <c r="BI2062" s="145">
        <f>IF(N2062="nulová",J2062,0)</f>
        <v>0</v>
      </c>
      <c r="BJ2062" s="18" t="s">
        <v>87</v>
      </c>
      <c r="BK2062" s="145">
        <f>ROUND(I2062*H2062,2)</f>
        <v>0</v>
      </c>
      <c r="BL2062" s="18" t="s">
        <v>320</v>
      </c>
      <c r="BM2062" s="144" t="s">
        <v>2890</v>
      </c>
    </row>
    <row r="2063" spans="2:65" s="1" customFormat="1">
      <c r="B2063" s="33"/>
      <c r="D2063" s="146" t="s">
        <v>199</v>
      </c>
      <c r="F2063" s="147" t="s">
        <v>2891</v>
      </c>
      <c r="I2063" s="148"/>
      <c r="L2063" s="33"/>
      <c r="M2063" s="149"/>
      <c r="T2063" s="52"/>
      <c r="AT2063" s="18" t="s">
        <v>199</v>
      </c>
      <c r="AU2063" s="18" t="s">
        <v>87</v>
      </c>
    </row>
    <row r="2064" spans="2:65" s="12" customFormat="1">
      <c r="B2064" s="150"/>
      <c r="D2064" s="151" t="s">
        <v>201</v>
      </c>
      <c r="E2064" s="152" t="s">
        <v>19</v>
      </c>
      <c r="F2064" s="153" t="s">
        <v>1697</v>
      </c>
      <c r="H2064" s="152" t="s">
        <v>19</v>
      </c>
      <c r="I2064" s="154"/>
      <c r="L2064" s="150"/>
      <c r="M2064" s="155"/>
      <c r="T2064" s="156"/>
      <c r="AT2064" s="152" t="s">
        <v>201</v>
      </c>
      <c r="AU2064" s="152" t="s">
        <v>87</v>
      </c>
      <c r="AV2064" s="12" t="s">
        <v>81</v>
      </c>
      <c r="AW2064" s="12" t="s">
        <v>33</v>
      </c>
      <c r="AX2064" s="12" t="s">
        <v>74</v>
      </c>
      <c r="AY2064" s="152" t="s">
        <v>187</v>
      </c>
    </row>
    <row r="2065" spans="2:65" s="13" customFormat="1">
      <c r="B2065" s="157"/>
      <c r="D2065" s="151" t="s">
        <v>201</v>
      </c>
      <c r="E2065" s="158" t="s">
        <v>19</v>
      </c>
      <c r="F2065" s="159" t="s">
        <v>2892</v>
      </c>
      <c r="H2065" s="160">
        <v>8.3000000000000007</v>
      </c>
      <c r="I2065" s="161"/>
      <c r="L2065" s="157"/>
      <c r="M2065" s="162"/>
      <c r="T2065" s="163"/>
      <c r="AT2065" s="158" t="s">
        <v>201</v>
      </c>
      <c r="AU2065" s="158" t="s">
        <v>87</v>
      </c>
      <c r="AV2065" s="13" t="s">
        <v>87</v>
      </c>
      <c r="AW2065" s="13" t="s">
        <v>33</v>
      </c>
      <c r="AX2065" s="13" t="s">
        <v>74</v>
      </c>
      <c r="AY2065" s="158" t="s">
        <v>187</v>
      </c>
    </row>
    <row r="2066" spans="2:65" s="14" customFormat="1">
      <c r="B2066" s="164"/>
      <c r="D2066" s="151" t="s">
        <v>201</v>
      </c>
      <c r="E2066" s="165" t="s">
        <v>19</v>
      </c>
      <c r="F2066" s="166" t="s">
        <v>204</v>
      </c>
      <c r="H2066" s="167">
        <v>8.3000000000000007</v>
      </c>
      <c r="I2066" s="168"/>
      <c r="L2066" s="164"/>
      <c r="M2066" s="169"/>
      <c r="T2066" s="170"/>
      <c r="AT2066" s="165" t="s">
        <v>201</v>
      </c>
      <c r="AU2066" s="165" t="s">
        <v>87</v>
      </c>
      <c r="AV2066" s="14" t="s">
        <v>96</v>
      </c>
      <c r="AW2066" s="14" t="s">
        <v>33</v>
      </c>
      <c r="AX2066" s="14" t="s">
        <v>74</v>
      </c>
      <c r="AY2066" s="165" t="s">
        <v>187</v>
      </c>
    </row>
    <row r="2067" spans="2:65" s="12" customFormat="1">
      <c r="B2067" s="150"/>
      <c r="D2067" s="151" t="s">
        <v>201</v>
      </c>
      <c r="E2067" s="152" t="s">
        <v>19</v>
      </c>
      <c r="F2067" s="153" t="s">
        <v>2419</v>
      </c>
      <c r="H2067" s="152" t="s">
        <v>19</v>
      </c>
      <c r="I2067" s="154"/>
      <c r="L2067" s="150"/>
      <c r="M2067" s="155"/>
      <c r="T2067" s="156"/>
      <c r="AT2067" s="152" t="s">
        <v>201</v>
      </c>
      <c r="AU2067" s="152" t="s">
        <v>87</v>
      </c>
      <c r="AV2067" s="12" t="s">
        <v>81</v>
      </c>
      <c r="AW2067" s="12" t="s">
        <v>33</v>
      </c>
      <c r="AX2067" s="12" t="s">
        <v>74</v>
      </c>
      <c r="AY2067" s="152" t="s">
        <v>187</v>
      </c>
    </row>
    <row r="2068" spans="2:65" s="12" customFormat="1">
      <c r="B2068" s="150"/>
      <c r="D2068" s="151" t="s">
        <v>201</v>
      </c>
      <c r="E2068" s="152" t="s">
        <v>19</v>
      </c>
      <c r="F2068" s="153" t="s">
        <v>1658</v>
      </c>
      <c r="H2068" s="152" t="s">
        <v>19</v>
      </c>
      <c r="I2068" s="154"/>
      <c r="L2068" s="150"/>
      <c r="M2068" s="155"/>
      <c r="T2068" s="156"/>
      <c r="AT2068" s="152" t="s">
        <v>201</v>
      </c>
      <c r="AU2068" s="152" t="s">
        <v>87</v>
      </c>
      <c r="AV2068" s="12" t="s">
        <v>81</v>
      </c>
      <c r="AW2068" s="12" t="s">
        <v>33</v>
      </c>
      <c r="AX2068" s="12" t="s">
        <v>74</v>
      </c>
      <c r="AY2068" s="152" t="s">
        <v>187</v>
      </c>
    </row>
    <row r="2069" spans="2:65" s="13" customFormat="1">
      <c r="B2069" s="157"/>
      <c r="D2069" s="151" t="s">
        <v>201</v>
      </c>
      <c r="E2069" s="158" t="s">
        <v>19</v>
      </c>
      <c r="F2069" s="159" t="s">
        <v>2712</v>
      </c>
      <c r="H2069" s="160">
        <v>74.8</v>
      </c>
      <c r="I2069" s="161"/>
      <c r="L2069" s="157"/>
      <c r="M2069" s="162"/>
      <c r="T2069" s="163"/>
      <c r="AT2069" s="158" t="s">
        <v>201</v>
      </c>
      <c r="AU2069" s="158" t="s">
        <v>87</v>
      </c>
      <c r="AV2069" s="13" t="s">
        <v>87</v>
      </c>
      <c r="AW2069" s="13" t="s">
        <v>33</v>
      </c>
      <c r="AX2069" s="13" t="s">
        <v>74</v>
      </c>
      <c r="AY2069" s="158" t="s">
        <v>187</v>
      </c>
    </row>
    <row r="2070" spans="2:65" s="14" customFormat="1">
      <c r="B2070" s="164"/>
      <c r="D2070" s="151" t="s">
        <v>201</v>
      </c>
      <c r="E2070" s="165" t="s">
        <v>19</v>
      </c>
      <c r="F2070" s="166" t="s">
        <v>204</v>
      </c>
      <c r="H2070" s="167">
        <v>74.8</v>
      </c>
      <c r="I2070" s="168"/>
      <c r="L2070" s="164"/>
      <c r="M2070" s="169"/>
      <c r="T2070" s="170"/>
      <c r="AT2070" s="165" t="s">
        <v>201</v>
      </c>
      <c r="AU2070" s="165" t="s">
        <v>87</v>
      </c>
      <c r="AV2070" s="14" t="s">
        <v>96</v>
      </c>
      <c r="AW2070" s="14" t="s">
        <v>33</v>
      </c>
      <c r="AX2070" s="14" t="s">
        <v>74</v>
      </c>
      <c r="AY2070" s="165" t="s">
        <v>187</v>
      </c>
    </row>
    <row r="2071" spans="2:65" s="15" customFormat="1">
      <c r="B2071" s="171"/>
      <c r="D2071" s="151" t="s">
        <v>201</v>
      </c>
      <c r="E2071" s="172" t="s">
        <v>19</v>
      </c>
      <c r="F2071" s="173" t="s">
        <v>207</v>
      </c>
      <c r="H2071" s="174">
        <v>83.1</v>
      </c>
      <c r="I2071" s="175"/>
      <c r="L2071" s="171"/>
      <c r="M2071" s="176"/>
      <c r="T2071" s="177"/>
      <c r="AT2071" s="172" t="s">
        <v>201</v>
      </c>
      <c r="AU2071" s="172" t="s">
        <v>87</v>
      </c>
      <c r="AV2071" s="15" t="s">
        <v>193</v>
      </c>
      <c r="AW2071" s="15" t="s">
        <v>33</v>
      </c>
      <c r="AX2071" s="15" t="s">
        <v>81</v>
      </c>
      <c r="AY2071" s="172" t="s">
        <v>187</v>
      </c>
    </row>
    <row r="2072" spans="2:65" s="1" customFormat="1" ht="44.25" customHeight="1">
      <c r="B2072" s="33"/>
      <c r="C2072" s="133" t="s">
        <v>2893</v>
      </c>
      <c r="D2072" s="133" t="s">
        <v>189</v>
      </c>
      <c r="E2072" s="134" t="s">
        <v>2894</v>
      </c>
      <c r="F2072" s="135" t="s">
        <v>2895</v>
      </c>
      <c r="G2072" s="136" t="s">
        <v>2018</v>
      </c>
      <c r="H2072" s="194"/>
      <c r="I2072" s="138"/>
      <c r="J2072" s="139">
        <f>ROUND(I2072*H2072,2)</f>
        <v>0</v>
      </c>
      <c r="K2072" s="135" t="s">
        <v>197</v>
      </c>
      <c r="L2072" s="33"/>
      <c r="M2072" s="140" t="s">
        <v>19</v>
      </c>
      <c r="N2072" s="141" t="s">
        <v>46</v>
      </c>
      <c r="P2072" s="142">
        <f>O2072*H2072</f>
        <v>0</v>
      </c>
      <c r="Q2072" s="142">
        <v>0</v>
      </c>
      <c r="R2072" s="142">
        <f>Q2072*H2072</f>
        <v>0</v>
      </c>
      <c r="S2072" s="142">
        <v>0</v>
      </c>
      <c r="T2072" s="143">
        <f>S2072*H2072</f>
        <v>0</v>
      </c>
      <c r="AR2072" s="144" t="s">
        <v>320</v>
      </c>
      <c r="AT2072" s="144" t="s">
        <v>189</v>
      </c>
      <c r="AU2072" s="144" t="s">
        <v>87</v>
      </c>
      <c r="AY2072" s="18" t="s">
        <v>187</v>
      </c>
      <c r="BE2072" s="145">
        <f>IF(N2072="základní",J2072,0)</f>
        <v>0</v>
      </c>
      <c r="BF2072" s="145">
        <f>IF(N2072="snížená",J2072,0)</f>
        <v>0</v>
      </c>
      <c r="BG2072" s="145">
        <f>IF(N2072="zákl. přenesená",J2072,0)</f>
        <v>0</v>
      </c>
      <c r="BH2072" s="145">
        <f>IF(N2072="sníž. přenesená",J2072,0)</f>
        <v>0</v>
      </c>
      <c r="BI2072" s="145">
        <f>IF(N2072="nulová",J2072,0)</f>
        <v>0</v>
      </c>
      <c r="BJ2072" s="18" t="s">
        <v>87</v>
      </c>
      <c r="BK2072" s="145">
        <f>ROUND(I2072*H2072,2)</f>
        <v>0</v>
      </c>
      <c r="BL2072" s="18" t="s">
        <v>320</v>
      </c>
      <c r="BM2072" s="144" t="s">
        <v>2896</v>
      </c>
    </row>
    <row r="2073" spans="2:65" s="1" customFormat="1">
      <c r="B2073" s="33"/>
      <c r="D2073" s="146" t="s">
        <v>199</v>
      </c>
      <c r="F2073" s="147" t="s">
        <v>2897</v>
      </c>
      <c r="I2073" s="148"/>
      <c r="L2073" s="33"/>
      <c r="M2073" s="149"/>
      <c r="T2073" s="52"/>
      <c r="AT2073" s="18" t="s">
        <v>199</v>
      </c>
      <c r="AU2073" s="18" t="s">
        <v>87</v>
      </c>
    </row>
    <row r="2074" spans="2:65" s="11" customFormat="1" ht="22.95" customHeight="1">
      <c r="B2074" s="121"/>
      <c r="D2074" s="122" t="s">
        <v>73</v>
      </c>
      <c r="E2074" s="131" t="s">
        <v>756</v>
      </c>
      <c r="F2074" s="131" t="s">
        <v>757</v>
      </c>
      <c r="I2074" s="124"/>
      <c r="J2074" s="132">
        <f>BK2074</f>
        <v>0</v>
      </c>
      <c r="L2074" s="121"/>
      <c r="M2074" s="126"/>
      <c r="P2074" s="127">
        <f>SUM(P2075:P2193)</f>
        <v>0</v>
      </c>
      <c r="R2074" s="127">
        <f>SUM(R2075:R2193)</f>
        <v>0.50636508759999999</v>
      </c>
      <c r="T2074" s="128">
        <f>SUM(T2075:T2193)</f>
        <v>0.78879999999999995</v>
      </c>
      <c r="AR2074" s="122" t="s">
        <v>87</v>
      </c>
      <c r="AT2074" s="129" t="s">
        <v>73</v>
      </c>
      <c r="AU2074" s="129" t="s">
        <v>81</v>
      </c>
      <c r="AY2074" s="122" t="s">
        <v>187</v>
      </c>
      <c r="BK2074" s="130">
        <f>SUM(BK2075:BK2193)</f>
        <v>0</v>
      </c>
    </row>
    <row r="2075" spans="2:65" s="1" customFormat="1" ht="49.2" customHeight="1">
      <c r="B2075" s="33"/>
      <c r="C2075" s="133" t="s">
        <v>2898</v>
      </c>
      <c r="D2075" s="133" t="s">
        <v>189</v>
      </c>
      <c r="E2075" s="134" t="s">
        <v>2899</v>
      </c>
      <c r="F2075" s="135" t="s">
        <v>2900</v>
      </c>
      <c r="G2075" s="136" t="s">
        <v>248</v>
      </c>
      <c r="H2075" s="137">
        <v>8</v>
      </c>
      <c r="I2075" s="138"/>
      <c r="J2075" s="139">
        <f>ROUND(I2075*H2075,2)</f>
        <v>0</v>
      </c>
      <c r="K2075" s="135" t="s">
        <v>19</v>
      </c>
      <c r="L2075" s="33"/>
      <c r="M2075" s="140" t="s">
        <v>19</v>
      </c>
      <c r="N2075" s="141" t="s">
        <v>46</v>
      </c>
      <c r="P2075" s="142">
        <f>O2075*H2075</f>
        <v>0</v>
      </c>
      <c r="Q2075" s="142">
        <v>0</v>
      </c>
      <c r="R2075" s="142">
        <f>Q2075*H2075</f>
        <v>0</v>
      </c>
      <c r="S2075" s="142">
        <v>0</v>
      </c>
      <c r="T2075" s="143">
        <f>S2075*H2075</f>
        <v>0</v>
      </c>
      <c r="AR2075" s="144" t="s">
        <v>320</v>
      </c>
      <c r="AT2075" s="144" t="s">
        <v>189</v>
      </c>
      <c r="AU2075" s="144" t="s">
        <v>87</v>
      </c>
      <c r="AY2075" s="18" t="s">
        <v>187</v>
      </c>
      <c r="BE2075" s="145">
        <f>IF(N2075="základní",J2075,0)</f>
        <v>0</v>
      </c>
      <c r="BF2075" s="145">
        <f>IF(N2075="snížená",J2075,0)</f>
        <v>0</v>
      </c>
      <c r="BG2075" s="145">
        <f>IF(N2075="zákl. přenesená",J2075,0)</f>
        <v>0</v>
      </c>
      <c r="BH2075" s="145">
        <f>IF(N2075="sníž. přenesená",J2075,0)</f>
        <v>0</v>
      </c>
      <c r="BI2075" s="145">
        <f>IF(N2075="nulová",J2075,0)</f>
        <v>0</v>
      </c>
      <c r="BJ2075" s="18" t="s">
        <v>87</v>
      </c>
      <c r="BK2075" s="145">
        <f>ROUND(I2075*H2075,2)</f>
        <v>0</v>
      </c>
      <c r="BL2075" s="18" t="s">
        <v>320</v>
      </c>
      <c r="BM2075" s="144" t="s">
        <v>2901</v>
      </c>
    </row>
    <row r="2076" spans="2:65" s="12" customFormat="1">
      <c r="B2076" s="150"/>
      <c r="D2076" s="151" t="s">
        <v>201</v>
      </c>
      <c r="E2076" s="152" t="s">
        <v>19</v>
      </c>
      <c r="F2076" s="153" t="s">
        <v>2787</v>
      </c>
      <c r="H2076" s="152" t="s">
        <v>19</v>
      </c>
      <c r="I2076" s="154"/>
      <c r="L2076" s="150"/>
      <c r="M2076" s="155"/>
      <c r="T2076" s="156"/>
      <c r="AT2076" s="152" t="s">
        <v>201</v>
      </c>
      <c r="AU2076" s="152" t="s">
        <v>87</v>
      </c>
      <c r="AV2076" s="12" t="s">
        <v>81</v>
      </c>
      <c r="AW2076" s="12" t="s">
        <v>33</v>
      </c>
      <c r="AX2076" s="12" t="s">
        <v>74</v>
      </c>
      <c r="AY2076" s="152" t="s">
        <v>187</v>
      </c>
    </row>
    <row r="2077" spans="2:65" s="13" customFormat="1">
      <c r="B2077" s="157"/>
      <c r="D2077" s="151" t="s">
        <v>201</v>
      </c>
      <c r="E2077" s="158" t="s">
        <v>19</v>
      </c>
      <c r="F2077" s="159" t="s">
        <v>2902</v>
      </c>
      <c r="H2077" s="160">
        <v>8</v>
      </c>
      <c r="I2077" s="161"/>
      <c r="L2077" s="157"/>
      <c r="M2077" s="162"/>
      <c r="T2077" s="163"/>
      <c r="AT2077" s="158" t="s">
        <v>201</v>
      </c>
      <c r="AU2077" s="158" t="s">
        <v>87</v>
      </c>
      <c r="AV2077" s="13" t="s">
        <v>87</v>
      </c>
      <c r="AW2077" s="13" t="s">
        <v>33</v>
      </c>
      <c r="AX2077" s="13" t="s">
        <v>74</v>
      </c>
      <c r="AY2077" s="158" t="s">
        <v>187</v>
      </c>
    </row>
    <row r="2078" spans="2:65" s="15" customFormat="1">
      <c r="B2078" s="171"/>
      <c r="D2078" s="151" t="s">
        <v>201</v>
      </c>
      <c r="E2078" s="172" t="s">
        <v>19</v>
      </c>
      <c r="F2078" s="173" t="s">
        <v>207</v>
      </c>
      <c r="H2078" s="174">
        <v>8</v>
      </c>
      <c r="I2078" s="175"/>
      <c r="L2078" s="171"/>
      <c r="M2078" s="176"/>
      <c r="T2078" s="177"/>
      <c r="AT2078" s="172" t="s">
        <v>201</v>
      </c>
      <c r="AU2078" s="172" t="s">
        <v>87</v>
      </c>
      <c r="AV2078" s="15" t="s">
        <v>193</v>
      </c>
      <c r="AW2078" s="15" t="s">
        <v>33</v>
      </c>
      <c r="AX2078" s="15" t="s">
        <v>81</v>
      </c>
      <c r="AY2078" s="172" t="s">
        <v>187</v>
      </c>
    </row>
    <row r="2079" spans="2:65" s="1" customFormat="1" ht="49.2" customHeight="1">
      <c r="B2079" s="33"/>
      <c r="C2079" s="133" t="s">
        <v>2903</v>
      </c>
      <c r="D2079" s="133" t="s">
        <v>189</v>
      </c>
      <c r="E2079" s="134" t="s">
        <v>2904</v>
      </c>
      <c r="F2079" s="135" t="s">
        <v>2905</v>
      </c>
      <c r="G2079" s="136" t="s">
        <v>248</v>
      </c>
      <c r="H2079" s="137">
        <v>2</v>
      </c>
      <c r="I2079" s="138"/>
      <c r="J2079" s="139">
        <f>ROUND(I2079*H2079,2)</f>
        <v>0</v>
      </c>
      <c r="K2079" s="135" t="s">
        <v>19</v>
      </c>
      <c r="L2079" s="33"/>
      <c r="M2079" s="140" t="s">
        <v>19</v>
      </c>
      <c r="N2079" s="141" t="s">
        <v>46</v>
      </c>
      <c r="P2079" s="142">
        <f>O2079*H2079</f>
        <v>0</v>
      </c>
      <c r="Q2079" s="142">
        <v>0</v>
      </c>
      <c r="R2079" s="142">
        <f>Q2079*H2079</f>
        <v>0</v>
      </c>
      <c r="S2079" s="142">
        <v>0</v>
      </c>
      <c r="T2079" s="143">
        <f>S2079*H2079</f>
        <v>0</v>
      </c>
      <c r="AR2079" s="144" t="s">
        <v>320</v>
      </c>
      <c r="AT2079" s="144" t="s">
        <v>189</v>
      </c>
      <c r="AU2079" s="144" t="s">
        <v>87</v>
      </c>
      <c r="AY2079" s="18" t="s">
        <v>187</v>
      </c>
      <c r="BE2079" s="145">
        <f>IF(N2079="základní",J2079,0)</f>
        <v>0</v>
      </c>
      <c r="BF2079" s="145">
        <f>IF(N2079="snížená",J2079,0)</f>
        <v>0</v>
      </c>
      <c r="BG2079" s="145">
        <f>IF(N2079="zákl. přenesená",J2079,0)</f>
        <v>0</v>
      </c>
      <c r="BH2079" s="145">
        <f>IF(N2079="sníž. přenesená",J2079,0)</f>
        <v>0</v>
      </c>
      <c r="BI2079" s="145">
        <f>IF(N2079="nulová",J2079,0)</f>
        <v>0</v>
      </c>
      <c r="BJ2079" s="18" t="s">
        <v>87</v>
      </c>
      <c r="BK2079" s="145">
        <f>ROUND(I2079*H2079,2)</f>
        <v>0</v>
      </c>
      <c r="BL2079" s="18" t="s">
        <v>320</v>
      </c>
      <c r="BM2079" s="144" t="s">
        <v>2906</v>
      </c>
    </row>
    <row r="2080" spans="2:65" s="12" customFormat="1">
      <c r="B2080" s="150"/>
      <c r="D2080" s="151" t="s">
        <v>201</v>
      </c>
      <c r="E2080" s="152" t="s">
        <v>19</v>
      </c>
      <c r="F2080" s="153" t="s">
        <v>2787</v>
      </c>
      <c r="H2080" s="152" t="s">
        <v>19</v>
      </c>
      <c r="I2080" s="154"/>
      <c r="L2080" s="150"/>
      <c r="M2080" s="155"/>
      <c r="T2080" s="156"/>
      <c r="AT2080" s="152" t="s">
        <v>201</v>
      </c>
      <c r="AU2080" s="152" t="s">
        <v>87</v>
      </c>
      <c r="AV2080" s="12" t="s">
        <v>81</v>
      </c>
      <c r="AW2080" s="12" t="s">
        <v>33</v>
      </c>
      <c r="AX2080" s="12" t="s">
        <v>74</v>
      </c>
      <c r="AY2080" s="152" t="s">
        <v>187</v>
      </c>
    </row>
    <row r="2081" spans="2:65" s="13" customFormat="1">
      <c r="B2081" s="157"/>
      <c r="D2081" s="151" t="s">
        <v>201</v>
      </c>
      <c r="E2081" s="158" t="s">
        <v>19</v>
      </c>
      <c r="F2081" s="159" t="s">
        <v>2907</v>
      </c>
      <c r="H2081" s="160">
        <v>2</v>
      </c>
      <c r="I2081" s="161"/>
      <c r="L2081" s="157"/>
      <c r="M2081" s="162"/>
      <c r="T2081" s="163"/>
      <c r="AT2081" s="158" t="s">
        <v>201</v>
      </c>
      <c r="AU2081" s="158" t="s">
        <v>87</v>
      </c>
      <c r="AV2081" s="13" t="s">
        <v>87</v>
      </c>
      <c r="AW2081" s="13" t="s">
        <v>33</v>
      </c>
      <c r="AX2081" s="13" t="s">
        <v>74</v>
      </c>
      <c r="AY2081" s="158" t="s">
        <v>187</v>
      </c>
    </row>
    <row r="2082" spans="2:65" s="15" customFormat="1">
      <c r="B2082" s="171"/>
      <c r="D2082" s="151" t="s">
        <v>201</v>
      </c>
      <c r="E2082" s="172" t="s">
        <v>19</v>
      </c>
      <c r="F2082" s="173" t="s">
        <v>207</v>
      </c>
      <c r="H2082" s="174">
        <v>2</v>
      </c>
      <c r="I2082" s="175"/>
      <c r="L2082" s="171"/>
      <c r="M2082" s="176"/>
      <c r="T2082" s="177"/>
      <c r="AT2082" s="172" t="s">
        <v>201</v>
      </c>
      <c r="AU2082" s="172" t="s">
        <v>87</v>
      </c>
      <c r="AV2082" s="15" t="s">
        <v>193</v>
      </c>
      <c r="AW2082" s="15" t="s">
        <v>33</v>
      </c>
      <c r="AX2082" s="15" t="s">
        <v>81</v>
      </c>
      <c r="AY2082" s="172" t="s">
        <v>187</v>
      </c>
    </row>
    <row r="2083" spans="2:65" s="1" customFormat="1" ht="49.2" customHeight="1">
      <c r="B2083" s="33"/>
      <c r="C2083" s="133" t="s">
        <v>2908</v>
      </c>
      <c r="D2083" s="133" t="s">
        <v>189</v>
      </c>
      <c r="E2083" s="134" t="s">
        <v>2909</v>
      </c>
      <c r="F2083" s="135" t="s">
        <v>2910</v>
      </c>
      <c r="G2083" s="136" t="s">
        <v>248</v>
      </c>
      <c r="H2083" s="137">
        <v>1</v>
      </c>
      <c r="I2083" s="138"/>
      <c r="J2083" s="139">
        <f>ROUND(I2083*H2083,2)</f>
        <v>0</v>
      </c>
      <c r="K2083" s="135" t="s">
        <v>19</v>
      </c>
      <c r="L2083" s="33"/>
      <c r="M2083" s="140" t="s">
        <v>19</v>
      </c>
      <c r="N2083" s="141" t="s">
        <v>46</v>
      </c>
      <c r="P2083" s="142">
        <f>O2083*H2083</f>
        <v>0</v>
      </c>
      <c r="Q2083" s="142">
        <v>0</v>
      </c>
      <c r="R2083" s="142">
        <f>Q2083*H2083</f>
        <v>0</v>
      </c>
      <c r="S2083" s="142">
        <v>0</v>
      </c>
      <c r="T2083" s="143">
        <f>S2083*H2083</f>
        <v>0</v>
      </c>
      <c r="AR2083" s="144" t="s">
        <v>320</v>
      </c>
      <c r="AT2083" s="144" t="s">
        <v>189</v>
      </c>
      <c r="AU2083" s="144" t="s">
        <v>87</v>
      </c>
      <c r="AY2083" s="18" t="s">
        <v>187</v>
      </c>
      <c r="BE2083" s="145">
        <f>IF(N2083="základní",J2083,0)</f>
        <v>0</v>
      </c>
      <c r="BF2083" s="145">
        <f>IF(N2083="snížená",J2083,0)</f>
        <v>0</v>
      </c>
      <c r="BG2083" s="145">
        <f>IF(N2083="zákl. přenesená",J2083,0)</f>
        <v>0</v>
      </c>
      <c r="BH2083" s="145">
        <f>IF(N2083="sníž. přenesená",J2083,0)</f>
        <v>0</v>
      </c>
      <c r="BI2083" s="145">
        <f>IF(N2083="nulová",J2083,0)</f>
        <v>0</v>
      </c>
      <c r="BJ2083" s="18" t="s">
        <v>87</v>
      </c>
      <c r="BK2083" s="145">
        <f>ROUND(I2083*H2083,2)</f>
        <v>0</v>
      </c>
      <c r="BL2083" s="18" t="s">
        <v>320</v>
      </c>
      <c r="BM2083" s="144" t="s">
        <v>2911</v>
      </c>
    </row>
    <row r="2084" spans="2:65" s="12" customFormat="1">
      <c r="B2084" s="150"/>
      <c r="D2084" s="151" t="s">
        <v>201</v>
      </c>
      <c r="E2084" s="152" t="s">
        <v>19</v>
      </c>
      <c r="F2084" s="153" t="s">
        <v>2787</v>
      </c>
      <c r="H2084" s="152" t="s">
        <v>19</v>
      </c>
      <c r="I2084" s="154"/>
      <c r="L2084" s="150"/>
      <c r="M2084" s="155"/>
      <c r="T2084" s="156"/>
      <c r="AT2084" s="152" t="s">
        <v>201</v>
      </c>
      <c r="AU2084" s="152" t="s">
        <v>87</v>
      </c>
      <c r="AV2084" s="12" t="s">
        <v>81</v>
      </c>
      <c r="AW2084" s="12" t="s">
        <v>33</v>
      </c>
      <c r="AX2084" s="12" t="s">
        <v>74</v>
      </c>
      <c r="AY2084" s="152" t="s">
        <v>187</v>
      </c>
    </row>
    <row r="2085" spans="2:65" s="13" customFormat="1">
      <c r="B2085" s="157"/>
      <c r="D2085" s="151" t="s">
        <v>201</v>
      </c>
      <c r="E2085" s="158" t="s">
        <v>19</v>
      </c>
      <c r="F2085" s="159" t="s">
        <v>2912</v>
      </c>
      <c r="H2085" s="160">
        <v>1</v>
      </c>
      <c r="I2085" s="161"/>
      <c r="L2085" s="157"/>
      <c r="M2085" s="162"/>
      <c r="T2085" s="163"/>
      <c r="AT2085" s="158" t="s">
        <v>201</v>
      </c>
      <c r="AU2085" s="158" t="s">
        <v>87</v>
      </c>
      <c r="AV2085" s="13" t="s">
        <v>87</v>
      </c>
      <c r="AW2085" s="13" t="s">
        <v>33</v>
      </c>
      <c r="AX2085" s="13" t="s">
        <v>74</v>
      </c>
      <c r="AY2085" s="158" t="s">
        <v>187</v>
      </c>
    </row>
    <row r="2086" spans="2:65" s="15" customFormat="1">
      <c r="B2086" s="171"/>
      <c r="D2086" s="151" t="s">
        <v>201</v>
      </c>
      <c r="E2086" s="172" t="s">
        <v>19</v>
      </c>
      <c r="F2086" s="173" t="s">
        <v>207</v>
      </c>
      <c r="H2086" s="174">
        <v>1</v>
      </c>
      <c r="I2086" s="175"/>
      <c r="L2086" s="171"/>
      <c r="M2086" s="176"/>
      <c r="T2086" s="177"/>
      <c r="AT2086" s="172" t="s">
        <v>201</v>
      </c>
      <c r="AU2086" s="172" t="s">
        <v>87</v>
      </c>
      <c r="AV2086" s="15" t="s">
        <v>193</v>
      </c>
      <c r="AW2086" s="15" t="s">
        <v>33</v>
      </c>
      <c r="AX2086" s="15" t="s">
        <v>81</v>
      </c>
      <c r="AY2086" s="172" t="s">
        <v>187</v>
      </c>
    </row>
    <row r="2087" spans="2:65" s="1" customFormat="1" ht="49.2" customHeight="1">
      <c r="B2087" s="33"/>
      <c r="C2087" s="133" t="s">
        <v>2913</v>
      </c>
      <c r="D2087" s="133" t="s">
        <v>189</v>
      </c>
      <c r="E2087" s="134" t="s">
        <v>2914</v>
      </c>
      <c r="F2087" s="135" t="s">
        <v>2915</v>
      </c>
      <c r="G2087" s="136" t="s">
        <v>248</v>
      </c>
      <c r="H2087" s="137">
        <v>1</v>
      </c>
      <c r="I2087" s="138"/>
      <c r="J2087" s="139">
        <f>ROUND(I2087*H2087,2)</f>
        <v>0</v>
      </c>
      <c r="K2087" s="135" t="s">
        <v>19</v>
      </c>
      <c r="L2087" s="33"/>
      <c r="M2087" s="140" t="s">
        <v>19</v>
      </c>
      <c r="N2087" s="141" t="s">
        <v>46</v>
      </c>
      <c r="P2087" s="142">
        <f>O2087*H2087</f>
        <v>0</v>
      </c>
      <c r="Q2087" s="142">
        <v>0</v>
      </c>
      <c r="R2087" s="142">
        <f>Q2087*H2087</f>
        <v>0</v>
      </c>
      <c r="S2087" s="142">
        <v>0</v>
      </c>
      <c r="T2087" s="143">
        <f>S2087*H2087</f>
        <v>0</v>
      </c>
      <c r="AR2087" s="144" t="s">
        <v>320</v>
      </c>
      <c r="AT2087" s="144" t="s">
        <v>189</v>
      </c>
      <c r="AU2087" s="144" t="s">
        <v>87</v>
      </c>
      <c r="AY2087" s="18" t="s">
        <v>187</v>
      </c>
      <c r="BE2087" s="145">
        <f>IF(N2087="základní",J2087,0)</f>
        <v>0</v>
      </c>
      <c r="BF2087" s="145">
        <f>IF(N2087="snížená",J2087,0)</f>
        <v>0</v>
      </c>
      <c r="BG2087" s="145">
        <f>IF(N2087="zákl. přenesená",J2087,0)</f>
        <v>0</v>
      </c>
      <c r="BH2087" s="145">
        <f>IF(N2087="sníž. přenesená",J2087,0)</f>
        <v>0</v>
      </c>
      <c r="BI2087" s="145">
        <f>IF(N2087="nulová",J2087,0)</f>
        <v>0</v>
      </c>
      <c r="BJ2087" s="18" t="s">
        <v>87</v>
      </c>
      <c r="BK2087" s="145">
        <f>ROUND(I2087*H2087,2)</f>
        <v>0</v>
      </c>
      <c r="BL2087" s="18" t="s">
        <v>320</v>
      </c>
      <c r="BM2087" s="144" t="s">
        <v>2916</v>
      </c>
    </row>
    <row r="2088" spans="2:65" s="12" customFormat="1">
      <c r="B2088" s="150"/>
      <c r="D2088" s="151" t="s">
        <v>201</v>
      </c>
      <c r="E2088" s="152" t="s">
        <v>19</v>
      </c>
      <c r="F2088" s="153" t="s">
        <v>2787</v>
      </c>
      <c r="H2088" s="152" t="s">
        <v>19</v>
      </c>
      <c r="I2088" s="154"/>
      <c r="L2088" s="150"/>
      <c r="M2088" s="155"/>
      <c r="T2088" s="156"/>
      <c r="AT2088" s="152" t="s">
        <v>201</v>
      </c>
      <c r="AU2088" s="152" t="s">
        <v>87</v>
      </c>
      <c r="AV2088" s="12" t="s">
        <v>81</v>
      </c>
      <c r="AW2088" s="12" t="s">
        <v>33</v>
      </c>
      <c r="AX2088" s="12" t="s">
        <v>74</v>
      </c>
      <c r="AY2088" s="152" t="s">
        <v>187</v>
      </c>
    </row>
    <row r="2089" spans="2:65" s="13" customFormat="1">
      <c r="B2089" s="157"/>
      <c r="D2089" s="151" t="s">
        <v>201</v>
      </c>
      <c r="E2089" s="158" t="s">
        <v>19</v>
      </c>
      <c r="F2089" s="159" t="s">
        <v>2917</v>
      </c>
      <c r="H2089" s="160">
        <v>1</v>
      </c>
      <c r="I2089" s="161"/>
      <c r="L2089" s="157"/>
      <c r="M2089" s="162"/>
      <c r="T2089" s="163"/>
      <c r="AT2089" s="158" t="s">
        <v>201</v>
      </c>
      <c r="AU2089" s="158" t="s">
        <v>87</v>
      </c>
      <c r="AV2089" s="13" t="s">
        <v>87</v>
      </c>
      <c r="AW2089" s="13" t="s">
        <v>33</v>
      </c>
      <c r="AX2089" s="13" t="s">
        <v>74</v>
      </c>
      <c r="AY2089" s="158" t="s">
        <v>187</v>
      </c>
    </row>
    <row r="2090" spans="2:65" s="15" customFormat="1">
      <c r="B2090" s="171"/>
      <c r="D2090" s="151" t="s">
        <v>201</v>
      </c>
      <c r="E2090" s="172" t="s">
        <v>19</v>
      </c>
      <c r="F2090" s="173" t="s">
        <v>207</v>
      </c>
      <c r="H2090" s="174">
        <v>1</v>
      </c>
      <c r="I2090" s="175"/>
      <c r="L2090" s="171"/>
      <c r="M2090" s="176"/>
      <c r="T2090" s="177"/>
      <c r="AT2090" s="172" t="s">
        <v>201</v>
      </c>
      <c r="AU2090" s="172" t="s">
        <v>87</v>
      </c>
      <c r="AV2090" s="15" t="s">
        <v>193</v>
      </c>
      <c r="AW2090" s="15" t="s">
        <v>33</v>
      </c>
      <c r="AX2090" s="15" t="s">
        <v>81</v>
      </c>
      <c r="AY2090" s="172" t="s">
        <v>187</v>
      </c>
    </row>
    <row r="2091" spans="2:65" s="1" customFormat="1" ht="49.2" customHeight="1">
      <c r="B2091" s="33"/>
      <c r="C2091" s="133" t="s">
        <v>2918</v>
      </c>
      <c r="D2091" s="133" t="s">
        <v>189</v>
      </c>
      <c r="E2091" s="134" t="s">
        <v>2919</v>
      </c>
      <c r="F2091" s="135" t="s">
        <v>2920</v>
      </c>
      <c r="G2091" s="136" t="s">
        <v>248</v>
      </c>
      <c r="H2091" s="137">
        <v>1</v>
      </c>
      <c r="I2091" s="138"/>
      <c r="J2091" s="139">
        <f>ROUND(I2091*H2091,2)</f>
        <v>0</v>
      </c>
      <c r="K2091" s="135" t="s">
        <v>19</v>
      </c>
      <c r="L2091" s="33"/>
      <c r="M2091" s="140" t="s">
        <v>19</v>
      </c>
      <c r="N2091" s="141" t="s">
        <v>46</v>
      </c>
      <c r="P2091" s="142">
        <f>O2091*H2091</f>
        <v>0</v>
      </c>
      <c r="Q2091" s="142">
        <v>0</v>
      </c>
      <c r="R2091" s="142">
        <f>Q2091*H2091</f>
        <v>0</v>
      </c>
      <c r="S2091" s="142">
        <v>0</v>
      </c>
      <c r="T2091" s="143">
        <f>S2091*H2091</f>
        <v>0</v>
      </c>
      <c r="AR2091" s="144" t="s">
        <v>320</v>
      </c>
      <c r="AT2091" s="144" t="s">
        <v>189</v>
      </c>
      <c r="AU2091" s="144" t="s">
        <v>87</v>
      </c>
      <c r="AY2091" s="18" t="s">
        <v>187</v>
      </c>
      <c r="BE2091" s="145">
        <f>IF(N2091="základní",J2091,0)</f>
        <v>0</v>
      </c>
      <c r="BF2091" s="145">
        <f>IF(N2091="snížená",J2091,0)</f>
        <v>0</v>
      </c>
      <c r="BG2091" s="145">
        <f>IF(N2091="zákl. přenesená",J2091,0)</f>
        <v>0</v>
      </c>
      <c r="BH2091" s="145">
        <f>IF(N2091="sníž. přenesená",J2091,0)</f>
        <v>0</v>
      </c>
      <c r="BI2091" s="145">
        <f>IF(N2091="nulová",J2091,0)</f>
        <v>0</v>
      </c>
      <c r="BJ2091" s="18" t="s">
        <v>87</v>
      </c>
      <c r="BK2091" s="145">
        <f>ROUND(I2091*H2091,2)</f>
        <v>0</v>
      </c>
      <c r="BL2091" s="18" t="s">
        <v>320</v>
      </c>
      <c r="BM2091" s="144" t="s">
        <v>2921</v>
      </c>
    </row>
    <row r="2092" spans="2:65" s="12" customFormat="1">
      <c r="B2092" s="150"/>
      <c r="D2092" s="151" t="s">
        <v>201</v>
      </c>
      <c r="E2092" s="152" t="s">
        <v>19</v>
      </c>
      <c r="F2092" s="153" t="s">
        <v>2787</v>
      </c>
      <c r="H2092" s="152" t="s">
        <v>19</v>
      </c>
      <c r="I2092" s="154"/>
      <c r="L2092" s="150"/>
      <c r="M2092" s="155"/>
      <c r="T2092" s="156"/>
      <c r="AT2092" s="152" t="s">
        <v>201</v>
      </c>
      <c r="AU2092" s="152" t="s">
        <v>87</v>
      </c>
      <c r="AV2092" s="12" t="s">
        <v>81</v>
      </c>
      <c r="AW2092" s="12" t="s">
        <v>33</v>
      </c>
      <c r="AX2092" s="12" t="s">
        <v>74</v>
      </c>
      <c r="AY2092" s="152" t="s">
        <v>187</v>
      </c>
    </row>
    <row r="2093" spans="2:65" s="13" customFormat="1">
      <c r="B2093" s="157"/>
      <c r="D2093" s="151" t="s">
        <v>201</v>
      </c>
      <c r="E2093" s="158" t="s">
        <v>19</v>
      </c>
      <c r="F2093" s="159" t="s">
        <v>2922</v>
      </c>
      <c r="H2093" s="160">
        <v>1</v>
      </c>
      <c r="I2093" s="161"/>
      <c r="L2093" s="157"/>
      <c r="M2093" s="162"/>
      <c r="T2093" s="163"/>
      <c r="AT2093" s="158" t="s">
        <v>201</v>
      </c>
      <c r="AU2093" s="158" t="s">
        <v>87</v>
      </c>
      <c r="AV2093" s="13" t="s">
        <v>87</v>
      </c>
      <c r="AW2093" s="13" t="s">
        <v>33</v>
      </c>
      <c r="AX2093" s="13" t="s">
        <v>74</v>
      </c>
      <c r="AY2093" s="158" t="s">
        <v>187</v>
      </c>
    </row>
    <row r="2094" spans="2:65" s="15" customFormat="1">
      <c r="B2094" s="171"/>
      <c r="D2094" s="151" t="s">
        <v>201</v>
      </c>
      <c r="E2094" s="172" t="s">
        <v>19</v>
      </c>
      <c r="F2094" s="173" t="s">
        <v>207</v>
      </c>
      <c r="H2094" s="174">
        <v>1</v>
      </c>
      <c r="I2094" s="175"/>
      <c r="L2094" s="171"/>
      <c r="M2094" s="176"/>
      <c r="T2094" s="177"/>
      <c r="AT2094" s="172" t="s">
        <v>201</v>
      </c>
      <c r="AU2094" s="172" t="s">
        <v>87</v>
      </c>
      <c r="AV2094" s="15" t="s">
        <v>193</v>
      </c>
      <c r="AW2094" s="15" t="s">
        <v>33</v>
      </c>
      <c r="AX2094" s="15" t="s">
        <v>81</v>
      </c>
      <c r="AY2094" s="172" t="s">
        <v>187</v>
      </c>
    </row>
    <row r="2095" spans="2:65" s="1" customFormat="1" ht="49.2" customHeight="1">
      <c r="B2095" s="33"/>
      <c r="C2095" s="133" t="s">
        <v>2923</v>
      </c>
      <c r="D2095" s="133" t="s">
        <v>189</v>
      </c>
      <c r="E2095" s="134" t="s">
        <v>2924</v>
      </c>
      <c r="F2095" s="135" t="s">
        <v>2925</v>
      </c>
      <c r="G2095" s="136" t="s">
        <v>248</v>
      </c>
      <c r="H2095" s="137">
        <v>1</v>
      </c>
      <c r="I2095" s="138"/>
      <c r="J2095" s="139">
        <f>ROUND(I2095*H2095,2)</f>
        <v>0</v>
      </c>
      <c r="K2095" s="135" t="s">
        <v>19</v>
      </c>
      <c r="L2095" s="33"/>
      <c r="M2095" s="140" t="s">
        <v>19</v>
      </c>
      <c r="N2095" s="141" t="s">
        <v>46</v>
      </c>
      <c r="P2095" s="142">
        <f>O2095*H2095</f>
        <v>0</v>
      </c>
      <c r="Q2095" s="142">
        <v>0</v>
      </c>
      <c r="R2095" s="142">
        <f>Q2095*H2095</f>
        <v>0</v>
      </c>
      <c r="S2095" s="142">
        <v>0</v>
      </c>
      <c r="T2095" s="143">
        <f>S2095*H2095</f>
        <v>0</v>
      </c>
      <c r="AR2095" s="144" t="s">
        <v>320</v>
      </c>
      <c r="AT2095" s="144" t="s">
        <v>189</v>
      </c>
      <c r="AU2095" s="144" t="s">
        <v>87</v>
      </c>
      <c r="AY2095" s="18" t="s">
        <v>187</v>
      </c>
      <c r="BE2095" s="145">
        <f>IF(N2095="základní",J2095,0)</f>
        <v>0</v>
      </c>
      <c r="BF2095" s="145">
        <f>IF(N2095="snížená",J2095,0)</f>
        <v>0</v>
      </c>
      <c r="BG2095" s="145">
        <f>IF(N2095="zákl. přenesená",J2095,0)</f>
        <v>0</v>
      </c>
      <c r="BH2095" s="145">
        <f>IF(N2095="sníž. přenesená",J2095,0)</f>
        <v>0</v>
      </c>
      <c r="BI2095" s="145">
        <f>IF(N2095="nulová",J2095,0)</f>
        <v>0</v>
      </c>
      <c r="BJ2095" s="18" t="s">
        <v>87</v>
      </c>
      <c r="BK2095" s="145">
        <f>ROUND(I2095*H2095,2)</f>
        <v>0</v>
      </c>
      <c r="BL2095" s="18" t="s">
        <v>320</v>
      </c>
      <c r="BM2095" s="144" t="s">
        <v>2926</v>
      </c>
    </row>
    <row r="2096" spans="2:65" s="12" customFormat="1">
      <c r="B2096" s="150"/>
      <c r="D2096" s="151" t="s">
        <v>201</v>
      </c>
      <c r="E2096" s="152" t="s">
        <v>19</v>
      </c>
      <c r="F2096" s="153" t="s">
        <v>2787</v>
      </c>
      <c r="H2096" s="152" t="s">
        <v>19</v>
      </c>
      <c r="I2096" s="154"/>
      <c r="L2096" s="150"/>
      <c r="M2096" s="155"/>
      <c r="T2096" s="156"/>
      <c r="AT2096" s="152" t="s">
        <v>201</v>
      </c>
      <c r="AU2096" s="152" t="s">
        <v>87</v>
      </c>
      <c r="AV2096" s="12" t="s">
        <v>81</v>
      </c>
      <c r="AW2096" s="12" t="s">
        <v>33</v>
      </c>
      <c r="AX2096" s="12" t="s">
        <v>74</v>
      </c>
      <c r="AY2096" s="152" t="s">
        <v>187</v>
      </c>
    </row>
    <row r="2097" spans="2:65" s="13" customFormat="1">
      <c r="B2097" s="157"/>
      <c r="D2097" s="151" t="s">
        <v>201</v>
      </c>
      <c r="E2097" s="158" t="s">
        <v>19</v>
      </c>
      <c r="F2097" s="159" t="s">
        <v>2927</v>
      </c>
      <c r="H2097" s="160">
        <v>1</v>
      </c>
      <c r="I2097" s="161"/>
      <c r="L2097" s="157"/>
      <c r="M2097" s="162"/>
      <c r="T2097" s="163"/>
      <c r="AT2097" s="158" t="s">
        <v>201</v>
      </c>
      <c r="AU2097" s="158" t="s">
        <v>87</v>
      </c>
      <c r="AV2097" s="13" t="s">
        <v>87</v>
      </c>
      <c r="AW2097" s="13" t="s">
        <v>33</v>
      </c>
      <c r="AX2097" s="13" t="s">
        <v>74</v>
      </c>
      <c r="AY2097" s="158" t="s">
        <v>187</v>
      </c>
    </row>
    <row r="2098" spans="2:65" s="15" customFormat="1">
      <c r="B2098" s="171"/>
      <c r="D2098" s="151" t="s">
        <v>201</v>
      </c>
      <c r="E2098" s="172" t="s">
        <v>19</v>
      </c>
      <c r="F2098" s="173" t="s">
        <v>207</v>
      </c>
      <c r="H2098" s="174">
        <v>1</v>
      </c>
      <c r="I2098" s="175"/>
      <c r="L2098" s="171"/>
      <c r="M2098" s="176"/>
      <c r="T2098" s="177"/>
      <c r="AT2098" s="172" t="s">
        <v>201</v>
      </c>
      <c r="AU2098" s="172" t="s">
        <v>87</v>
      </c>
      <c r="AV2098" s="15" t="s">
        <v>193</v>
      </c>
      <c r="AW2098" s="15" t="s">
        <v>33</v>
      </c>
      <c r="AX2098" s="15" t="s">
        <v>81</v>
      </c>
      <c r="AY2098" s="172" t="s">
        <v>187</v>
      </c>
    </row>
    <row r="2099" spans="2:65" s="1" customFormat="1" ht="49.2" customHeight="1">
      <c r="B2099" s="33"/>
      <c r="C2099" s="133" t="s">
        <v>2928</v>
      </c>
      <c r="D2099" s="133" t="s">
        <v>189</v>
      </c>
      <c r="E2099" s="134" t="s">
        <v>2929</v>
      </c>
      <c r="F2099" s="135" t="s">
        <v>2930</v>
      </c>
      <c r="G2099" s="136" t="s">
        <v>248</v>
      </c>
      <c r="H2099" s="137">
        <v>2</v>
      </c>
      <c r="I2099" s="138"/>
      <c r="J2099" s="139">
        <f>ROUND(I2099*H2099,2)</f>
        <v>0</v>
      </c>
      <c r="K2099" s="135" t="s">
        <v>19</v>
      </c>
      <c r="L2099" s="33"/>
      <c r="M2099" s="140" t="s">
        <v>19</v>
      </c>
      <c r="N2099" s="141" t="s">
        <v>46</v>
      </c>
      <c r="P2099" s="142">
        <f>O2099*H2099</f>
        <v>0</v>
      </c>
      <c r="Q2099" s="142">
        <v>0</v>
      </c>
      <c r="R2099" s="142">
        <f>Q2099*H2099</f>
        <v>0</v>
      </c>
      <c r="S2099" s="142">
        <v>0</v>
      </c>
      <c r="T2099" s="143">
        <f>S2099*H2099</f>
        <v>0</v>
      </c>
      <c r="AR2099" s="144" t="s">
        <v>320</v>
      </c>
      <c r="AT2099" s="144" t="s">
        <v>189</v>
      </c>
      <c r="AU2099" s="144" t="s">
        <v>87</v>
      </c>
      <c r="AY2099" s="18" t="s">
        <v>187</v>
      </c>
      <c r="BE2099" s="145">
        <f>IF(N2099="základní",J2099,0)</f>
        <v>0</v>
      </c>
      <c r="BF2099" s="145">
        <f>IF(N2099="snížená",J2099,0)</f>
        <v>0</v>
      </c>
      <c r="BG2099" s="145">
        <f>IF(N2099="zákl. přenesená",J2099,0)</f>
        <v>0</v>
      </c>
      <c r="BH2099" s="145">
        <f>IF(N2099="sníž. přenesená",J2099,0)</f>
        <v>0</v>
      </c>
      <c r="BI2099" s="145">
        <f>IF(N2099="nulová",J2099,0)</f>
        <v>0</v>
      </c>
      <c r="BJ2099" s="18" t="s">
        <v>87</v>
      </c>
      <c r="BK2099" s="145">
        <f>ROUND(I2099*H2099,2)</f>
        <v>0</v>
      </c>
      <c r="BL2099" s="18" t="s">
        <v>320</v>
      </c>
      <c r="BM2099" s="144" t="s">
        <v>2931</v>
      </c>
    </row>
    <row r="2100" spans="2:65" s="12" customFormat="1">
      <c r="B2100" s="150"/>
      <c r="D2100" s="151" t="s">
        <v>201</v>
      </c>
      <c r="E2100" s="152" t="s">
        <v>19</v>
      </c>
      <c r="F2100" s="153" t="s">
        <v>2787</v>
      </c>
      <c r="H2100" s="152" t="s">
        <v>19</v>
      </c>
      <c r="I2100" s="154"/>
      <c r="L2100" s="150"/>
      <c r="M2100" s="155"/>
      <c r="T2100" s="156"/>
      <c r="AT2100" s="152" t="s">
        <v>201</v>
      </c>
      <c r="AU2100" s="152" t="s">
        <v>87</v>
      </c>
      <c r="AV2100" s="12" t="s">
        <v>81</v>
      </c>
      <c r="AW2100" s="12" t="s">
        <v>33</v>
      </c>
      <c r="AX2100" s="12" t="s">
        <v>74</v>
      </c>
      <c r="AY2100" s="152" t="s">
        <v>187</v>
      </c>
    </row>
    <row r="2101" spans="2:65" s="13" customFormat="1">
      <c r="B2101" s="157"/>
      <c r="D2101" s="151" t="s">
        <v>201</v>
      </c>
      <c r="E2101" s="158" t="s">
        <v>19</v>
      </c>
      <c r="F2101" s="159" t="s">
        <v>2932</v>
      </c>
      <c r="H2101" s="160">
        <v>2</v>
      </c>
      <c r="I2101" s="161"/>
      <c r="L2101" s="157"/>
      <c r="M2101" s="162"/>
      <c r="T2101" s="163"/>
      <c r="AT2101" s="158" t="s">
        <v>201</v>
      </c>
      <c r="AU2101" s="158" t="s">
        <v>87</v>
      </c>
      <c r="AV2101" s="13" t="s">
        <v>87</v>
      </c>
      <c r="AW2101" s="13" t="s">
        <v>33</v>
      </c>
      <c r="AX2101" s="13" t="s">
        <v>74</v>
      </c>
      <c r="AY2101" s="158" t="s">
        <v>187</v>
      </c>
    </row>
    <row r="2102" spans="2:65" s="15" customFormat="1">
      <c r="B2102" s="171"/>
      <c r="D2102" s="151" t="s">
        <v>201</v>
      </c>
      <c r="E2102" s="172" t="s">
        <v>19</v>
      </c>
      <c r="F2102" s="173" t="s">
        <v>207</v>
      </c>
      <c r="H2102" s="174">
        <v>2</v>
      </c>
      <c r="I2102" s="175"/>
      <c r="L2102" s="171"/>
      <c r="M2102" s="176"/>
      <c r="T2102" s="177"/>
      <c r="AT2102" s="172" t="s">
        <v>201</v>
      </c>
      <c r="AU2102" s="172" t="s">
        <v>87</v>
      </c>
      <c r="AV2102" s="15" t="s">
        <v>193</v>
      </c>
      <c r="AW2102" s="15" t="s">
        <v>33</v>
      </c>
      <c r="AX2102" s="15" t="s">
        <v>81</v>
      </c>
      <c r="AY2102" s="172" t="s">
        <v>187</v>
      </c>
    </row>
    <row r="2103" spans="2:65" s="1" customFormat="1" ht="49.2" customHeight="1">
      <c r="B2103" s="33"/>
      <c r="C2103" s="133" t="s">
        <v>2933</v>
      </c>
      <c r="D2103" s="133" t="s">
        <v>189</v>
      </c>
      <c r="E2103" s="134" t="s">
        <v>2934</v>
      </c>
      <c r="F2103" s="135" t="s">
        <v>2935</v>
      </c>
      <c r="G2103" s="136" t="s">
        <v>248</v>
      </c>
      <c r="H2103" s="137">
        <v>1</v>
      </c>
      <c r="I2103" s="138"/>
      <c r="J2103" s="139">
        <f>ROUND(I2103*H2103,2)</f>
        <v>0</v>
      </c>
      <c r="K2103" s="135" t="s">
        <v>19</v>
      </c>
      <c r="L2103" s="33"/>
      <c r="M2103" s="140" t="s">
        <v>19</v>
      </c>
      <c r="N2103" s="141" t="s">
        <v>46</v>
      </c>
      <c r="P2103" s="142">
        <f>O2103*H2103</f>
        <v>0</v>
      </c>
      <c r="Q2103" s="142">
        <v>0</v>
      </c>
      <c r="R2103" s="142">
        <f>Q2103*H2103</f>
        <v>0</v>
      </c>
      <c r="S2103" s="142">
        <v>0</v>
      </c>
      <c r="T2103" s="143">
        <f>S2103*H2103</f>
        <v>0</v>
      </c>
      <c r="AR2103" s="144" t="s">
        <v>320</v>
      </c>
      <c r="AT2103" s="144" t="s">
        <v>189</v>
      </c>
      <c r="AU2103" s="144" t="s">
        <v>87</v>
      </c>
      <c r="AY2103" s="18" t="s">
        <v>187</v>
      </c>
      <c r="BE2103" s="145">
        <f>IF(N2103="základní",J2103,0)</f>
        <v>0</v>
      </c>
      <c r="BF2103" s="145">
        <f>IF(N2103="snížená",J2103,0)</f>
        <v>0</v>
      </c>
      <c r="BG2103" s="145">
        <f>IF(N2103="zákl. přenesená",J2103,0)</f>
        <v>0</v>
      </c>
      <c r="BH2103" s="145">
        <f>IF(N2103="sníž. přenesená",J2103,0)</f>
        <v>0</v>
      </c>
      <c r="BI2103" s="145">
        <f>IF(N2103="nulová",J2103,0)</f>
        <v>0</v>
      </c>
      <c r="BJ2103" s="18" t="s">
        <v>87</v>
      </c>
      <c r="BK2103" s="145">
        <f>ROUND(I2103*H2103,2)</f>
        <v>0</v>
      </c>
      <c r="BL2103" s="18" t="s">
        <v>320</v>
      </c>
      <c r="BM2103" s="144" t="s">
        <v>2936</v>
      </c>
    </row>
    <row r="2104" spans="2:65" s="12" customFormat="1">
      <c r="B2104" s="150"/>
      <c r="D2104" s="151" t="s">
        <v>201</v>
      </c>
      <c r="E2104" s="152" t="s">
        <v>19</v>
      </c>
      <c r="F2104" s="153" t="s">
        <v>2787</v>
      </c>
      <c r="H2104" s="152" t="s">
        <v>19</v>
      </c>
      <c r="I2104" s="154"/>
      <c r="L2104" s="150"/>
      <c r="M2104" s="155"/>
      <c r="T2104" s="156"/>
      <c r="AT2104" s="152" t="s">
        <v>201</v>
      </c>
      <c r="AU2104" s="152" t="s">
        <v>87</v>
      </c>
      <c r="AV2104" s="12" t="s">
        <v>81</v>
      </c>
      <c r="AW2104" s="12" t="s">
        <v>33</v>
      </c>
      <c r="AX2104" s="12" t="s">
        <v>74</v>
      </c>
      <c r="AY2104" s="152" t="s">
        <v>187</v>
      </c>
    </row>
    <row r="2105" spans="2:65" s="13" customFormat="1">
      <c r="B2105" s="157"/>
      <c r="D2105" s="151" t="s">
        <v>201</v>
      </c>
      <c r="E2105" s="158" t="s">
        <v>19</v>
      </c>
      <c r="F2105" s="159" t="s">
        <v>2937</v>
      </c>
      <c r="H2105" s="160">
        <v>1</v>
      </c>
      <c r="I2105" s="161"/>
      <c r="L2105" s="157"/>
      <c r="M2105" s="162"/>
      <c r="T2105" s="163"/>
      <c r="AT2105" s="158" t="s">
        <v>201</v>
      </c>
      <c r="AU2105" s="158" t="s">
        <v>87</v>
      </c>
      <c r="AV2105" s="13" t="s">
        <v>87</v>
      </c>
      <c r="AW2105" s="13" t="s">
        <v>33</v>
      </c>
      <c r="AX2105" s="13" t="s">
        <v>74</v>
      </c>
      <c r="AY2105" s="158" t="s">
        <v>187</v>
      </c>
    </row>
    <row r="2106" spans="2:65" s="15" customFormat="1">
      <c r="B2106" s="171"/>
      <c r="D2106" s="151" t="s">
        <v>201</v>
      </c>
      <c r="E2106" s="172" t="s">
        <v>19</v>
      </c>
      <c r="F2106" s="173" t="s">
        <v>207</v>
      </c>
      <c r="H2106" s="174">
        <v>1</v>
      </c>
      <c r="I2106" s="175"/>
      <c r="L2106" s="171"/>
      <c r="M2106" s="176"/>
      <c r="T2106" s="177"/>
      <c r="AT2106" s="172" t="s">
        <v>201</v>
      </c>
      <c r="AU2106" s="172" t="s">
        <v>87</v>
      </c>
      <c r="AV2106" s="15" t="s">
        <v>193</v>
      </c>
      <c r="AW2106" s="15" t="s">
        <v>33</v>
      </c>
      <c r="AX2106" s="15" t="s">
        <v>81</v>
      </c>
      <c r="AY2106" s="172" t="s">
        <v>187</v>
      </c>
    </row>
    <row r="2107" spans="2:65" s="1" customFormat="1" ht="55.5" customHeight="1">
      <c r="B2107" s="33"/>
      <c r="C2107" s="133" t="s">
        <v>2938</v>
      </c>
      <c r="D2107" s="133" t="s">
        <v>189</v>
      </c>
      <c r="E2107" s="134" t="s">
        <v>2939</v>
      </c>
      <c r="F2107" s="135" t="s">
        <v>2940</v>
      </c>
      <c r="G2107" s="136" t="s">
        <v>248</v>
      </c>
      <c r="H2107" s="137">
        <v>1</v>
      </c>
      <c r="I2107" s="138"/>
      <c r="J2107" s="139">
        <f>ROUND(I2107*H2107,2)</f>
        <v>0</v>
      </c>
      <c r="K2107" s="135" t="s">
        <v>19</v>
      </c>
      <c r="L2107" s="33"/>
      <c r="M2107" s="140" t="s">
        <v>19</v>
      </c>
      <c r="N2107" s="141" t="s">
        <v>46</v>
      </c>
      <c r="P2107" s="142">
        <f>O2107*H2107</f>
        <v>0</v>
      </c>
      <c r="Q2107" s="142">
        <v>0</v>
      </c>
      <c r="R2107" s="142">
        <f>Q2107*H2107</f>
        <v>0</v>
      </c>
      <c r="S2107" s="142">
        <v>0</v>
      </c>
      <c r="T2107" s="143">
        <f>S2107*H2107</f>
        <v>0</v>
      </c>
      <c r="AR2107" s="144" t="s">
        <v>320</v>
      </c>
      <c r="AT2107" s="144" t="s">
        <v>189</v>
      </c>
      <c r="AU2107" s="144" t="s">
        <v>87</v>
      </c>
      <c r="AY2107" s="18" t="s">
        <v>187</v>
      </c>
      <c r="BE2107" s="145">
        <f>IF(N2107="základní",J2107,0)</f>
        <v>0</v>
      </c>
      <c r="BF2107" s="145">
        <f>IF(N2107="snížená",J2107,0)</f>
        <v>0</v>
      </c>
      <c r="BG2107" s="145">
        <f>IF(N2107="zákl. přenesená",J2107,0)</f>
        <v>0</v>
      </c>
      <c r="BH2107" s="145">
        <f>IF(N2107="sníž. přenesená",J2107,0)</f>
        <v>0</v>
      </c>
      <c r="BI2107" s="145">
        <f>IF(N2107="nulová",J2107,0)</f>
        <v>0</v>
      </c>
      <c r="BJ2107" s="18" t="s">
        <v>87</v>
      </c>
      <c r="BK2107" s="145">
        <f>ROUND(I2107*H2107,2)</f>
        <v>0</v>
      </c>
      <c r="BL2107" s="18" t="s">
        <v>320</v>
      </c>
      <c r="BM2107" s="144" t="s">
        <v>2941</v>
      </c>
    </row>
    <row r="2108" spans="2:65" s="12" customFormat="1">
      <c r="B2108" s="150"/>
      <c r="D2108" s="151" t="s">
        <v>201</v>
      </c>
      <c r="E2108" s="152" t="s">
        <v>19</v>
      </c>
      <c r="F2108" s="153" t="s">
        <v>2787</v>
      </c>
      <c r="H2108" s="152" t="s">
        <v>19</v>
      </c>
      <c r="I2108" s="154"/>
      <c r="L2108" s="150"/>
      <c r="M2108" s="155"/>
      <c r="T2108" s="156"/>
      <c r="AT2108" s="152" t="s">
        <v>201</v>
      </c>
      <c r="AU2108" s="152" t="s">
        <v>87</v>
      </c>
      <c r="AV2108" s="12" t="s">
        <v>81</v>
      </c>
      <c r="AW2108" s="12" t="s">
        <v>33</v>
      </c>
      <c r="AX2108" s="12" t="s">
        <v>74</v>
      </c>
      <c r="AY2108" s="152" t="s">
        <v>187</v>
      </c>
    </row>
    <row r="2109" spans="2:65" s="13" customFormat="1">
      <c r="B2109" s="157"/>
      <c r="D2109" s="151" t="s">
        <v>201</v>
      </c>
      <c r="E2109" s="158" t="s">
        <v>19</v>
      </c>
      <c r="F2109" s="159" t="s">
        <v>2942</v>
      </c>
      <c r="H2109" s="160">
        <v>1</v>
      </c>
      <c r="I2109" s="161"/>
      <c r="L2109" s="157"/>
      <c r="M2109" s="162"/>
      <c r="T2109" s="163"/>
      <c r="AT2109" s="158" t="s">
        <v>201</v>
      </c>
      <c r="AU2109" s="158" t="s">
        <v>87</v>
      </c>
      <c r="AV2109" s="13" t="s">
        <v>87</v>
      </c>
      <c r="AW2109" s="13" t="s">
        <v>33</v>
      </c>
      <c r="AX2109" s="13" t="s">
        <v>74</v>
      </c>
      <c r="AY2109" s="158" t="s">
        <v>187</v>
      </c>
    </row>
    <row r="2110" spans="2:65" s="15" customFormat="1">
      <c r="B2110" s="171"/>
      <c r="D2110" s="151" t="s">
        <v>201</v>
      </c>
      <c r="E2110" s="172" t="s">
        <v>19</v>
      </c>
      <c r="F2110" s="173" t="s">
        <v>207</v>
      </c>
      <c r="H2110" s="174">
        <v>1</v>
      </c>
      <c r="I2110" s="175"/>
      <c r="L2110" s="171"/>
      <c r="M2110" s="176"/>
      <c r="T2110" s="177"/>
      <c r="AT2110" s="172" t="s">
        <v>201</v>
      </c>
      <c r="AU2110" s="172" t="s">
        <v>87</v>
      </c>
      <c r="AV2110" s="15" t="s">
        <v>193</v>
      </c>
      <c r="AW2110" s="15" t="s">
        <v>33</v>
      </c>
      <c r="AX2110" s="15" t="s">
        <v>81</v>
      </c>
      <c r="AY2110" s="172" t="s">
        <v>187</v>
      </c>
    </row>
    <row r="2111" spans="2:65" s="1" customFormat="1" ht="55.5" customHeight="1">
      <c r="B2111" s="33"/>
      <c r="C2111" s="133" t="s">
        <v>2943</v>
      </c>
      <c r="D2111" s="133" t="s">
        <v>189</v>
      </c>
      <c r="E2111" s="134" t="s">
        <v>2944</v>
      </c>
      <c r="F2111" s="135" t="s">
        <v>2945</v>
      </c>
      <c r="G2111" s="136" t="s">
        <v>248</v>
      </c>
      <c r="H2111" s="137">
        <v>1</v>
      </c>
      <c r="I2111" s="138"/>
      <c r="J2111" s="139">
        <f>ROUND(I2111*H2111,2)</f>
        <v>0</v>
      </c>
      <c r="K2111" s="135" t="s">
        <v>19</v>
      </c>
      <c r="L2111" s="33"/>
      <c r="M2111" s="140" t="s">
        <v>19</v>
      </c>
      <c r="N2111" s="141" t="s">
        <v>46</v>
      </c>
      <c r="P2111" s="142">
        <f>O2111*H2111</f>
        <v>0</v>
      </c>
      <c r="Q2111" s="142">
        <v>0</v>
      </c>
      <c r="R2111" s="142">
        <f>Q2111*H2111</f>
        <v>0</v>
      </c>
      <c r="S2111" s="142">
        <v>0</v>
      </c>
      <c r="T2111" s="143">
        <f>S2111*H2111</f>
        <v>0</v>
      </c>
      <c r="AR2111" s="144" t="s">
        <v>320</v>
      </c>
      <c r="AT2111" s="144" t="s">
        <v>189</v>
      </c>
      <c r="AU2111" s="144" t="s">
        <v>87</v>
      </c>
      <c r="AY2111" s="18" t="s">
        <v>187</v>
      </c>
      <c r="BE2111" s="145">
        <f>IF(N2111="základní",J2111,0)</f>
        <v>0</v>
      </c>
      <c r="BF2111" s="145">
        <f>IF(N2111="snížená",J2111,0)</f>
        <v>0</v>
      </c>
      <c r="BG2111" s="145">
        <f>IF(N2111="zákl. přenesená",J2111,0)</f>
        <v>0</v>
      </c>
      <c r="BH2111" s="145">
        <f>IF(N2111="sníž. přenesená",J2111,0)</f>
        <v>0</v>
      </c>
      <c r="BI2111" s="145">
        <f>IF(N2111="nulová",J2111,0)</f>
        <v>0</v>
      </c>
      <c r="BJ2111" s="18" t="s">
        <v>87</v>
      </c>
      <c r="BK2111" s="145">
        <f>ROUND(I2111*H2111,2)</f>
        <v>0</v>
      </c>
      <c r="BL2111" s="18" t="s">
        <v>320</v>
      </c>
      <c r="BM2111" s="144" t="s">
        <v>2946</v>
      </c>
    </row>
    <row r="2112" spans="2:65" s="12" customFormat="1">
      <c r="B2112" s="150"/>
      <c r="D2112" s="151" t="s">
        <v>201</v>
      </c>
      <c r="E2112" s="152" t="s">
        <v>19</v>
      </c>
      <c r="F2112" s="153" t="s">
        <v>2787</v>
      </c>
      <c r="H2112" s="152" t="s">
        <v>19</v>
      </c>
      <c r="I2112" s="154"/>
      <c r="L2112" s="150"/>
      <c r="M2112" s="155"/>
      <c r="T2112" s="156"/>
      <c r="AT2112" s="152" t="s">
        <v>201</v>
      </c>
      <c r="AU2112" s="152" t="s">
        <v>87</v>
      </c>
      <c r="AV2112" s="12" t="s">
        <v>81</v>
      </c>
      <c r="AW2112" s="12" t="s">
        <v>33</v>
      </c>
      <c r="AX2112" s="12" t="s">
        <v>74</v>
      </c>
      <c r="AY2112" s="152" t="s">
        <v>187</v>
      </c>
    </row>
    <row r="2113" spans="2:65" s="13" customFormat="1">
      <c r="B2113" s="157"/>
      <c r="D2113" s="151" t="s">
        <v>201</v>
      </c>
      <c r="E2113" s="158" t="s">
        <v>19</v>
      </c>
      <c r="F2113" s="159" t="s">
        <v>2947</v>
      </c>
      <c r="H2113" s="160">
        <v>1</v>
      </c>
      <c r="I2113" s="161"/>
      <c r="L2113" s="157"/>
      <c r="M2113" s="162"/>
      <c r="T2113" s="163"/>
      <c r="AT2113" s="158" t="s">
        <v>201</v>
      </c>
      <c r="AU2113" s="158" t="s">
        <v>87</v>
      </c>
      <c r="AV2113" s="13" t="s">
        <v>87</v>
      </c>
      <c r="AW2113" s="13" t="s">
        <v>33</v>
      </c>
      <c r="AX2113" s="13" t="s">
        <v>74</v>
      </c>
      <c r="AY2113" s="158" t="s">
        <v>187</v>
      </c>
    </row>
    <row r="2114" spans="2:65" s="15" customFormat="1">
      <c r="B2114" s="171"/>
      <c r="D2114" s="151" t="s">
        <v>201</v>
      </c>
      <c r="E2114" s="172" t="s">
        <v>19</v>
      </c>
      <c r="F2114" s="173" t="s">
        <v>207</v>
      </c>
      <c r="H2114" s="174">
        <v>1</v>
      </c>
      <c r="I2114" s="175"/>
      <c r="L2114" s="171"/>
      <c r="M2114" s="176"/>
      <c r="T2114" s="177"/>
      <c r="AT2114" s="172" t="s">
        <v>201</v>
      </c>
      <c r="AU2114" s="172" t="s">
        <v>87</v>
      </c>
      <c r="AV2114" s="15" t="s">
        <v>193</v>
      </c>
      <c r="AW2114" s="15" t="s">
        <v>33</v>
      </c>
      <c r="AX2114" s="15" t="s">
        <v>81</v>
      </c>
      <c r="AY2114" s="172" t="s">
        <v>187</v>
      </c>
    </row>
    <row r="2115" spans="2:65" s="1" customFormat="1" ht="55.5" customHeight="1">
      <c r="B2115" s="33"/>
      <c r="C2115" s="133" t="s">
        <v>2948</v>
      </c>
      <c r="D2115" s="133" t="s">
        <v>189</v>
      </c>
      <c r="E2115" s="134" t="s">
        <v>2949</v>
      </c>
      <c r="F2115" s="135" t="s">
        <v>2950</v>
      </c>
      <c r="G2115" s="136" t="s">
        <v>248</v>
      </c>
      <c r="H2115" s="137">
        <v>1</v>
      </c>
      <c r="I2115" s="138"/>
      <c r="J2115" s="139">
        <f>ROUND(I2115*H2115,2)</f>
        <v>0</v>
      </c>
      <c r="K2115" s="135" t="s">
        <v>19</v>
      </c>
      <c r="L2115" s="33"/>
      <c r="M2115" s="140" t="s">
        <v>19</v>
      </c>
      <c r="N2115" s="141" t="s">
        <v>46</v>
      </c>
      <c r="P2115" s="142">
        <f>O2115*H2115</f>
        <v>0</v>
      </c>
      <c r="Q2115" s="142">
        <v>0</v>
      </c>
      <c r="R2115" s="142">
        <f>Q2115*H2115</f>
        <v>0</v>
      </c>
      <c r="S2115" s="142">
        <v>0</v>
      </c>
      <c r="T2115" s="143">
        <f>S2115*H2115</f>
        <v>0</v>
      </c>
      <c r="AR2115" s="144" t="s">
        <v>320</v>
      </c>
      <c r="AT2115" s="144" t="s">
        <v>189</v>
      </c>
      <c r="AU2115" s="144" t="s">
        <v>87</v>
      </c>
      <c r="AY2115" s="18" t="s">
        <v>187</v>
      </c>
      <c r="BE2115" s="145">
        <f>IF(N2115="základní",J2115,0)</f>
        <v>0</v>
      </c>
      <c r="BF2115" s="145">
        <f>IF(N2115="snížená",J2115,0)</f>
        <v>0</v>
      </c>
      <c r="BG2115" s="145">
        <f>IF(N2115="zákl. přenesená",J2115,0)</f>
        <v>0</v>
      </c>
      <c r="BH2115" s="145">
        <f>IF(N2115="sníž. přenesená",J2115,0)</f>
        <v>0</v>
      </c>
      <c r="BI2115" s="145">
        <f>IF(N2115="nulová",J2115,0)</f>
        <v>0</v>
      </c>
      <c r="BJ2115" s="18" t="s">
        <v>87</v>
      </c>
      <c r="BK2115" s="145">
        <f>ROUND(I2115*H2115,2)</f>
        <v>0</v>
      </c>
      <c r="BL2115" s="18" t="s">
        <v>320</v>
      </c>
      <c r="BM2115" s="144" t="s">
        <v>2951</v>
      </c>
    </row>
    <row r="2116" spans="2:65" s="12" customFormat="1">
      <c r="B2116" s="150"/>
      <c r="D2116" s="151" t="s">
        <v>201</v>
      </c>
      <c r="E2116" s="152" t="s">
        <v>19</v>
      </c>
      <c r="F2116" s="153" t="s">
        <v>2787</v>
      </c>
      <c r="H2116" s="152" t="s">
        <v>19</v>
      </c>
      <c r="I2116" s="154"/>
      <c r="L2116" s="150"/>
      <c r="M2116" s="155"/>
      <c r="T2116" s="156"/>
      <c r="AT2116" s="152" t="s">
        <v>201</v>
      </c>
      <c r="AU2116" s="152" t="s">
        <v>87</v>
      </c>
      <c r="AV2116" s="12" t="s">
        <v>81</v>
      </c>
      <c r="AW2116" s="12" t="s">
        <v>33</v>
      </c>
      <c r="AX2116" s="12" t="s">
        <v>74</v>
      </c>
      <c r="AY2116" s="152" t="s">
        <v>187</v>
      </c>
    </row>
    <row r="2117" spans="2:65" s="13" customFormat="1">
      <c r="B2117" s="157"/>
      <c r="D2117" s="151" t="s">
        <v>201</v>
      </c>
      <c r="E2117" s="158" t="s">
        <v>19</v>
      </c>
      <c r="F2117" s="159" t="s">
        <v>2952</v>
      </c>
      <c r="H2117" s="160">
        <v>1</v>
      </c>
      <c r="I2117" s="161"/>
      <c r="L2117" s="157"/>
      <c r="M2117" s="162"/>
      <c r="T2117" s="163"/>
      <c r="AT2117" s="158" t="s">
        <v>201</v>
      </c>
      <c r="AU2117" s="158" t="s">
        <v>87</v>
      </c>
      <c r="AV2117" s="13" t="s">
        <v>87</v>
      </c>
      <c r="AW2117" s="13" t="s">
        <v>33</v>
      </c>
      <c r="AX2117" s="13" t="s">
        <v>74</v>
      </c>
      <c r="AY2117" s="158" t="s">
        <v>187</v>
      </c>
    </row>
    <row r="2118" spans="2:65" s="15" customFormat="1">
      <c r="B2118" s="171"/>
      <c r="D2118" s="151" t="s">
        <v>201</v>
      </c>
      <c r="E2118" s="172" t="s">
        <v>19</v>
      </c>
      <c r="F2118" s="173" t="s">
        <v>207</v>
      </c>
      <c r="H2118" s="174">
        <v>1</v>
      </c>
      <c r="I2118" s="175"/>
      <c r="L2118" s="171"/>
      <c r="M2118" s="176"/>
      <c r="T2118" s="177"/>
      <c r="AT2118" s="172" t="s">
        <v>201</v>
      </c>
      <c r="AU2118" s="172" t="s">
        <v>87</v>
      </c>
      <c r="AV2118" s="15" t="s">
        <v>193</v>
      </c>
      <c r="AW2118" s="15" t="s">
        <v>33</v>
      </c>
      <c r="AX2118" s="15" t="s">
        <v>81</v>
      </c>
      <c r="AY2118" s="172" t="s">
        <v>187</v>
      </c>
    </row>
    <row r="2119" spans="2:65" s="1" customFormat="1" ht="55.5" customHeight="1">
      <c r="B2119" s="33"/>
      <c r="C2119" s="133" t="s">
        <v>2953</v>
      </c>
      <c r="D2119" s="133" t="s">
        <v>189</v>
      </c>
      <c r="E2119" s="134" t="s">
        <v>2954</v>
      </c>
      <c r="F2119" s="135" t="s">
        <v>2955</v>
      </c>
      <c r="G2119" s="136" t="s">
        <v>248</v>
      </c>
      <c r="H2119" s="137">
        <v>1</v>
      </c>
      <c r="I2119" s="138"/>
      <c r="J2119" s="139">
        <f>ROUND(I2119*H2119,2)</f>
        <v>0</v>
      </c>
      <c r="K2119" s="135" t="s">
        <v>19</v>
      </c>
      <c r="L2119" s="33"/>
      <c r="M2119" s="140" t="s">
        <v>19</v>
      </c>
      <c r="N2119" s="141" t="s">
        <v>46</v>
      </c>
      <c r="P2119" s="142">
        <f>O2119*H2119</f>
        <v>0</v>
      </c>
      <c r="Q2119" s="142">
        <v>0</v>
      </c>
      <c r="R2119" s="142">
        <f>Q2119*H2119</f>
        <v>0</v>
      </c>
      <c r="S2119" s="142">
        <v>0</v>
      </c>
      <c r="T2119" s="143">
        <f>S2119*H2119</f>
        <v>0</v>
      </c>
      <c r="AR2119" s="144" t="s">
        <v>320</v>
      </c>
      <c r="AT2119" s="144" t="s">
        <v>189</v>
      </c>
      <c r="AU2119" s="144" t="s">
        <v>87</v>
      </c>
      <c r="AY2119" s="18" t="s">
        <v>187</v>
      </c>
      <c r="BE2119" s="145">
        <f>IF(N2119="základní",J2119,0)</f>
        <v>0</v>
      </c>
      <c r="BF2119" s="145">
        <f>IF(N2119="snížená",J2119,0)</f>
        <v>0</v>
      </c>
      <c r="BG2119" s="145">
        <f>IF(N2119="zákl. přenesená",J2119,0)</f>
        <v>0</v>
      </c>
      <c r="BH2119" s="145">
        <f>IF(N2119="sníž. přenesená",J2119,0)</f>
        <v>0</v>
      </c>
      <c r="BI2119" s="145">
        <f>IF(N2119="nulová",J2119,0)</f>
        <v>0</v>
      </c>
      <c r="BJ2119" s="18" t="s">
        <v>87</v>
      </c>
      <c r="BK2119" s="145">
        <f>ROUND(I2119*H2119,2)</f>
        <v>0</v>
      </c>
      <c r="BL2119" s="18" t="s">
        <v>320</v>
      </c>
      <c r="BM2119" s="144" t="s">
        <v>2956</v>
      </c>
    </row>
    <row r="2120" spans="2:65" s="12" customFormat="1">
      <c r="B2120" s="150"/>
      <c r="D2120" s="151" t="s">
        <v>201</v>
      </c>
      <c r="E2120" s="152" t="s">
        <v>19</v>
      </c>
      <c r="F2120" s="153" t="s">
        <v>2787</v>
      </c>
      <c r="H2120" s="152" t="s">
        <v>19</v>
      </c>
      <c r="I2120" s="154"/>
      <c r="L2120" s="150"/>
      <c r="M2120" s="155"/>
      <c r="T2120" s="156"/>
      <c r="AT2120" s="152" t="s">
        <v>201</v>
      </c>
      <c r="AU2120" s="152" t="s">
        <v>87</v>
      </c>
      <c r="AV2120" s="12" t="s">
        <v>81</v>
      </c>
      <c r="AW2120" s="12" t="s">
        <v>33</v>
      </c>
      <c r="AX2120" s="12" t="s">
        <v>74</v>
      </c>
      <c r="AY2120" s="152" t="s">
        <v>187</v>
      </c>
    </row>
    <row r="2121" spans="2:65" s="13" customFormat="1">
      <c r="B2121" s="157"/>
      <c r="D2121" s="151" t="s">
        <v>201</v>
      </c>
      <c r="E2121" s="158" t="s">
        <v>19</v>
      </c>
      <c r="F2121" s="159" t="s">
        <v>2957</v>
      </c>
      <c r="H2121" s="160">
        <v>1</v>
      </c>
      <c r="I2121" s="161"/>
      <c r="L2121" s="157"/>
      <c r="M2121" s="162"/>
      <c r="T2121" s="163"/>
      <c r="AT2121" s="158" t="s">
        <v>201</v>
      </c>
      <c r="AU2121" s="158" t="s">
        <v>87</v>
      </c>
      <c r="AV2121" s="13" t="s">
        <v>87</v>
      </c>
      <c r="AW2121" s="13" t="s">
        <v>33</v>
      </c>
      <c r="AX2121" s="13" t="s">
        <v>74</v>
      </c>
      <c r="AY2121" s="158" t="s">
        <v>187</v>
      </c>
    </row>
    <row r="2122" spans="2:65" s="15" customFormat="1">
      <c r="B2122" s="171"/>
      <c r="D2122" s="151" t="s">
        <v>201</v>
      </c>
      <c r="E2122" s="172" t="s">
        <v>19</v>
      </c>
      <c r="F2122" s="173" t="s">
        <v>207</v>
      </c>
      <c r="H2122" s="174">
        <v>1</v>
      </c>
      <c r="I2122" s="175"/>
      <c r="L2122" s="171"/>
      <c r="M2122" s="176"/>
      <c r="T2122" s="177"/>
      <c r="AT2122" s="172" t="s">
        <v>201</v>
      </c>
      <c r="AU2122" s="172" t="s">
        <v>87</v>
      </c>
      <c r="AV2122" s="15" t="s">
        <v>193</v>
      </c>
      <c r="AW2122" s="15" t="s">
        <v>33</v>
      </c>
      <c r="AX2122" s="15" t="s">
        <v>81</v>
      </c>
      <c r="AY2122" s="172" t="s">
        <v>187</v>
      </c>
    </row>
    <row r="2123" spans="2:65" s="1" customFormat="1" ht="44.25" customHeight="1">
      <c r="B2123" s="33"/>
      <c r="C2123" s="133" t="s">
        <v>2958</v>
      </c>
      <c r="D2123" s="133" t="s">
        <v>189</v>
      </c>
      <c r="E2123" s="134" t="s">
        <v>2959</v>
      </c>
      <c r="F2123" s="135" t="s">
        <v>2960</v>
      </c>
      <c r="G2123" s="136" t="s">
        <v>248</v>
      </c>
      <c r="H2123" s="137">
        <v>1</v>
      </c>
      <c r="I2123" s="138"/>
      <c r="J2123" s="139">
        <f>ROUND(I2123*H2123,2)</f>
        <v>0</v>
      </c>
      <c r="K2123" s="135" t="s">
        <v>19</v>
      </c>
      <c r="L2123" s="33"/>
      <c r="M2123" s="140" t="s">
        <v>19</v>
      </c>
      <c r="N2123" s="141" t="s">
        <v>46</v>
      </c>
      <c r="P2123" s="142">
        <f>O2123*H2123</f>
        <v>0</v>
      </c>
      <c r="Q2123" s="142">
        <v>0</v>
      </c>
      <c r="R2123" s="142">
        <f>Q2123*H2123</f>
        <v>0</v>
      </c>
      <c r="S2123" s="142">
        <v>0</v>
      </c>
      <c r="T2123" s="143">
        <f>S2123*H2123</f>
        <v>0</v>
      </c>
      <c r="AR2123" s="144" t="s">
        <v>320</v>
      </c>
      <c r="AT2123" s="144" t="s">
        <v>189</v>
      </c>
      <c r="AU2123" s="144" t="s">
        <v>87</v>
      </c>
      <c r="AY2123" s="18" t="s">
        <v>187</v>
      </c>
      <c r="BE2123" s="145">
        <f>IF(N2123="základní",J2123,0)</f>
        <v>0</v>
      </c>
      <c r="BF2123" s="145">
        <f>IF(N2123="snížená",J2123,0)</f>
        <v>0</v>
      </c>
      <c r="BG2123" s="145">
        <f>IF(N2123="zákl. přenesená",J2123,0)</f>
        <v>0</v>
      </c>
      <c r="BH2123" s="145">
        <f>IF(N2123="sníž. přenesená",J2123,0)</f>
        <v>0</v>
      </c>
      <c r="BI2123" s="145">
        <f>IF(N2123="nulová",J2123,0)</f>
        <v>0</v>
      </c>
      <c r="BJ2123" s="18" t="s">
        <v>87</v>
      </c>
      <c r="BK2123" s="145">
        <f>ROUND(I2123*H2123,2)</f>
        <v>0</v>
      </c>
      <c r="BL2123" s="18" t="s">
        <v>320</v>
      </c>
      <c r="BM2123" s="144" t="s">
        <v>2961</v>
      </c>
    </row>
    <row r="2124" spans="2:65" s="12" customFormat="1">
      <c r="B2124" s="150"/>
      <c r="D2124" s="151" t="s">
        <v>201</v>
      </c>
      <c r="E2124" s="152" t="s">
        <v>19</v>
      </c>
      <c r="F2124" s="153" t="s">
        <v>2787</v>
      </c>
      <c r="H2124" s="152" t="s">
        <v>19</v>
      </c>
      <c r="I2124" s="154"/>
      <c r="L2124" s="150"/>
      <c r="M2124" s="155"/>
      <c r="T2124" s="156"/>
      <c r="AT2124" s="152" t="s">
        <v>201</v>
      </c>
      <c r="AU2124" s="152" t="s">
        <v>87</v>
      </c>
      <c r="AV2124" s="12" t="s">
        <v>81</v>
      </c>
      <c r="AW2124" s="12" t="s">
        <v>33</v>
      </c>
      <c r="AX2124" s="12" t="s">
        <v>74</v>
      </c>
      <c r="AY2124" s="152" t="s">
        <v>187</v>
      </c>
    </row>
    <row r="2125" spans="2:65" s="13" customFormat="1">
      <c r="B2125" s="157"/>
      <c r="D2125" s="151" t="s">
        <v>201</v>
      </c>
      <c r="E2125" s="158" t="s">
        <v>19</v>
      </c>
      <c r="F2125" s="159" t="s">
        <v>2962</v>
      </c>
      <c r="H2125" s="160">
        <v>1</v>
      </c>
      <c r="I2125" s="161"/>
      <c r="L2125" s="157"/>
      <c r="M2125" s="162"/>
      <c r="T2125" s="163"/>
      <c r="AT2125" s="158" t="s">
        <v>201</v>
      </c>
      <c r="AU2125" s="158" t="s">
        <v>87</v>
      </c>
      <c r="AV2125" s="13" t="s">
        <v>87</v>
      </c>
      <c r="AW2125" s="13" t="s">
        <v>33</v>
      </c>
      <c r="AX2125" s="13" t="s">
        <v>74</v>
      </c>
      <c r="AY2125" s="158" t="s">
        <v>187</v>
      </c>
    </row>
    <row r="2126" spans="2:65" s="15" customFormat="1">
      <c r="B2126" s="171"/>
      <c r="D2126" s="151" t="s">
        <v>201</v>
      </c>
      <c r="E2126" s="172" t="s">
        <v>19</v>
      </c>
      <c r="F2126" s="173" t="s">
        <v>207</v>
      </c>
      <c r="H2126" s="174">
        <v>1</v>
      </c>
      <c r="I2126" s="175"/>
      <c r="L2126" s="171"/>
      <c r="M2126" s="176"/>
      <c r="T2126" s="177"/>
      <c r="AT2126" s="172" t="s">
        <v>201</v>
      </c>
      <c r="AU2126" s="172" t="s">
        <v>87</v>
      </c>
      <c r="AV2126" s="15" t="s">
        <v>193</v>
      </c>
      <c r="AW2126" s="15" t="s">
        <v>33</v>
      </c>
      <c r="AX2126" s="15" t="s">
        <v>81</v>
      </c>
      <c r="AY2126" s="172" t="s">
        <v>187</v>
      </c>
    </row>
    <row r="2127" spans="2:65" s="1" customFormat="1" ht="49.2" customHeight="1">
      <c r="B2127" s="33"/>
      <c r="C2127" s="133" t="s">
        <v>2963</v>
      </c>
      <c r="D2127" s="133" t="s">
        <v>189</v>
      </c>
      <c r="E2127" s="134" t="s">
        <v>2964</v>
      </c>
      <c r="F2127" s="135" t="s">
        <v>2965</v>
      </c>
      <c r="G2127" s="136" t="s">
        <v>248</v>
      </c>
      <c r="H2127" s="137">
        <v>2</v>
      </c>
      <c r="I2127" s="138"/>
      <c r="J2127" s="139">
        <f>ROUND(I2127*H2127,2)</f>
        <v>0</v>
      </c>
      <c r="K2127" s="135" t="s">
        <v>19</v>
      </c>
      <c r="L2127" s="33"/>
      <c r="M2127" s="140" t="s">
        <v>19</v>
      </c>
      <c r="N2127" s="141" t="s">
        <v>46</v>
      </c>
      <c r="P2127" s="142">
        <f>O2127*H2127</f>
        <v>0</v>
      </c>
      <c r="Q2127" s="142">
        <v>0</v>
      </c>
      <c r="R2127" s="142">
        <f>Q2127*H2127</f>
        <v>0</v>
      </c>
      <c r="S2127" s="142">
        <v>0</v>
      </c>
      <c r="T2127" s="143">
        <f>S2127*H2127</f>
        <v>0</v>
      </c>
      <c r="AR2127" s="144" t="s">
        <v>320</v>
      </c>
      <c r="AT2127" s="144" t="s">
        <v>189</v>
      </c>
      <c r="AU2127" s="144" t="s">
        <v>87</v>
      </c>
      <c r="AY2127" s="18" t="s">
        <v>187</v>
      </c>
      <c r="BE2127" s="145">
        <f>IF(N2127="základní",J2127,0)</f>
        <v>0</v>
      </c>
      <c r="BF2127" s="145">
        <f>IF(N2127="snížená",J2127,0)</f>
        <v>0</v>
      </c>
      <c r="BG2127" s="145">
        <f>IF(N2127="zákl. přenesená",J2127,0)</f>
        <v>0</v>
      </c>
      <c r="BH2127" s="145">
        <f>IF(N2127="sníž. přenesená",J2127,0)</f>
        <v>0</v>
      </c>
      <c r="BI2127" s="145">
        <f>IF(N2127="nulová",J2127,0)</f>
        <v>0</v>
      </c>
      <c r="BJ2127" s="18" t="s">
        <v>87</v>
      </c>
      <c r="BK2127" s="145">
        <f>ROUND(I2127*H2127,2)</f>
        <v>0</v>
      </c>
      <c r="BL2127" s="18" t="s">
        <v>320</v>
      </c>
      <c r="BM2127" s="144" t="s">
        <v>2966</v>
      </c>
    </row>
    <row r="2128" spans="2:65" s="12" customFormat="1">
      <c r="B2128" s="150"/>
      <c r="D2128" s="151" t="s">
        <v>201</v>
      </c>
      <c r="E2128" s="152" t="s">
        <v>19</v>
      </c>
      <c r="F2128" s="153" t="s">
        <v>2787</v>
      </c>
      <c r="H2128" s="152" t="s">
        <v>19</v>
      </c>
      <c r="I2128" s="154"/>
      <c r="L2128" s="150"/>
      <c r="M2128" s="155"/>
      <c r="T2128" s="156"/>
      <c r="AT2128" s="152" t="s">
        <v>201</v>
      </c>
      <c r="AU2128" s="152" t="s">
        <v>87</v>
      </c>
      <c r="AV2128" s="12" t="s">
        <v>81</v>
      </c>
      <c r="AW2128" s="12" t="s">
        <v>33</v>
      </c>
      <c r="AX2128" s="12" t="s">
        <v>74</v>
      </c>
      <c r="AY2128" s="152" t="s">
        <v>187</v>
      </c>
    </row>
    <row r="2129" spans="2:65" s="13" customFormat="1">
      <c r="B2129" s="157"/>
      <c r="D2129" s="151" t="s">
        <v>201</v>
      </c>
      <c r="E2129" s="158" t="s">
        <v>19</v>
      </c>
      <c r="F2129" s="159" t="s">
        <v>2967</v>
      </c>
      <c r="H2129" s="160">
        <v>2</v>
      </c>
      <c r="I2129" s="161"/>
      <c r="L2129" s="157"/>
      <c r="M2129" s="162"/>
      <c r="T2129" s="163"/>
      <c r="AT2129" s="158" t="s">
        <v>201</v>
      </c>
      <c r="AU2129" s="158" t="s">
        <v>87</v>
      </c>
      <c r="AV2129" s="13" t="s">
        <v>87</v>
      </c>
      <c r="AW2129" s="13" t="s">
        <v>33</v>
      </c>
      <c r="AX2129" s="13" t="s">
        <v>74</v>
      </c>
      <c r="AY2129" s="158" t="s">
        <v>187</v>
      </c>
    </row>
    <row r="2130" spans="2:65" s="15" customFormat="1">
      <c r="B2130" s="171"/>
      <c r="D2130" s="151" t="s">
        <v>201</v>
      </c>
      <c r="E2130" s="172" t="s">
        <v>19</v>
      </c>
      <c r="F2130" s="173" t="s">
        <v>207</v>
      </c>
      <c r="H2130" s="174">
        <v>2</v>
      </c>
      <c r="I2130" s="175"/>
      <c r="L2130" s="171"/>
      <c r="M2130" s="176"/>
      <c r="T2130" s="177"/>
      <c r="AT2130" s="172" t="s">
        <v>201</v>
      </c>
      <c r="AU2130" s="172" t="s">
        <v>87</v>
      </c>
      <c r="AV2130" s="15" t="s">
        <v>193</v>
      </c>
      <c r="AW2130" s="15" t="s">
        <v>33</v>
      </c>
      <c r="AX2130" s="15" t="s">
        <v>81</v>
      </c>
      <c r="AY2130" s="172" t="s">
        <v>187</v>
      </c>
    </row>
    <row r="2131" spans="2:65" s="1" customFormat="1" ht="49.2" customHeight="1">
      <c r="B2131" s="33"/>
      <c r="C2131" s="133" t="s">
        <v>2968</v>
      </c>
      <c r="D2131" s="133" t="s">
        <v>189</v>
      </c>
      <c r="E2131" s="134" t="s">
        <v>2969</v>
      </c>
      <c r="F2131" s="135" t="s">
        <v>2970</v>
      </c>
      <c r="G2131" s="136" t="s">
        <v>248</v>
      </c>
      <c r="H2131" s="137">
        <v>4</v>
      </c>
      <c r="I2131" s="138"/>
      <c r="J2131" s="139">
        <f>ROUND(I2131*H2131,2)</f>
        <v>0</v>
      </c>
      <c r="K2131" s="135" t="s">
        <v>19</v>
      </c>
      <c r="L2131" s="33"/>
      <c r="M2131" s="140" t="s">
        <v>19</v>
      </c>
      <c r="N2131" s="141" t="s">
        <v>46</v>
      </c>
      <c r="P2131" s="142">
        <f>O2131*H2131</f>
        <v>0</v>
      </c>
      <c r="Q2131" s="142">
        <v>0</v>
      </c>
      <c r="R2131" s="142">
        <f>Q2131*H2131</f>
        <v>0</v>
      </c>
      <c r="S2131" s="142">
        <v>0</v>
      </c>
      <c r="T2131" s="143">
        <f>S2131*H2131</f>
        <v>0</v>
      </c>
      <c r="AR2131" s="144" t="s">
        <v>320</v>
      </c>
      <c r="AT2131" s="144" t="s">
        <v>189</v>
      </c>
      <c r="AU2131" s="144" t="s">
        <v>87</v>
      </c>
      <c r="AY2131" s="18" t="s">
        <v>187</v>
      </c>
      <c r="BE2131" s="145">
        <f>IF(N2131="základní",J2131,0)</f>
        <v>0</v>
      </c>
      <c r="BF2131" s="145">
        <f>IF(N2131="snížená",J2131,0)</f>
        <v>0</v>
      </c>
      <c r="BG2131" s="145">
        <f>IF(N2131="zákl. přenesená",J2131,0)</f>
        <v>0</v>
      </c>
      <c r="BH2131" s="145">
        <f>IF(N2131="sníž. přenesená",J2131,0)</f>
        <v>0</v>
      </c>
      <c r="BI2131" s="145">
        <f>IF(N2131="nulová",J2131,0)</f>
        <v>0</v>
      </c>
      <c r="BJ2131" s="18" t="s">
        <v>87</v>
      </c>
      <c r="BK2131" s="145">
        <f>ROUND(I2131*H2131,2)</f>
        <v>0</v>
      </c>
      <c r="BL2131" s="18" t="s">
        <v>320</v>
      </c>
      <c r="BM2131" s="144" t="s">
        <v>2971</v>
      </c>
    </row>
    <row r="2132" spans="2:65" s="12" customFormat="1">
      <c r="B2132" s="150"/>
      <c r="D2132" s="151" t="s">
        <v>201</v>
      </c>
      <c r="E2132" s="152" t="s">
        <v>19</v>
      </c>
      <c r="F2132" s="153" t="s">
        <v>2787</v>
      </c>
      <c r="H2132" s="152" t="s">
        <v>19</v>
      </c>
      <c r="I2132" s="154"/>
      <c r="L2132" s="150"/>
      <c r="M2132" s="155"/>
      <c r="T2132" s="156"/>
      <c r="AT2132" s="152" t="s">
        <v>201</v>
      </c>
      <c r="AU2132" s="152" t="s">
        <v>87</v>
      </c>
      <c r="AV2132" s="12" t="s">
        <v>81</v>
      </c>
      <c r="AW2132" s="12" t="s">
        <v>33</v>
      </c>
      <c r="AX2132" s="12" t="s">
        <v>74</v>
      </c>
      <c r="AY2132" s="152" t="s">
        <v>187</v>
      </c>
    </row>
    <row r="2133" spans="2:65" s="13" customFormat="1">
      <c r="B2133" s="157"/>
      <c r="D2133" s="151" t="s">
        <v>201</v>
      </c>
      <c r="E2133" s="158" t="s">
        <v>19</v>
      </c>
      <c r="F2133" s="159" t="s">
        <v>2972</v>
      </c>
      <c r="H2133" s="160">
        <v>4</v>
      </c>
      <c r="I2133" s="161"/>
      <c r="L2133" s="157"/>
      <c r="M2133" s="162"/>
      <c r="T2133" s="163"/>
      <c r="AT2133" s="158" t="s">
        <v>201</v>
      </c>
      <c r="AU2133" s="158" t="s">
        <v>87</v>
      </c>
      <c r="AV2133" s="13" t="s">
        <v>87</v>
      </c>
      <c r="AW2133" s="13" t="s">
        <v>33</v>
      </c>
      <c r="AX2133" s="13" t="s">
        <v>74</v>
      </c>
      <c r="AY2133" s="158" t="s">
        <v>187</v>
      </c>
    </row>
    <row r="2134" spans="2:65" s="15" customFormat="1">
      <c r="B2134" s="171"/>
      <c r="D2134" s="151" t="s">
        <v>201</v>
      </c>
      <c r="E2134" s="172" t="s">
        <v>19</v>
      </c>
      <c r="F2134" s="173" t="s">
        <v>207</v>
      </c>
      <c r="H2134" s="174">
        <v>4</v>
      </c>
      <c r="I2134" s="175"/>
      <c r="L2134" s="171"/>
      <c r="M2134" s="176"/>
      <c r="T2134" s="177"/>
      <c r="AT2134" s="172" t="s">
        <v>201</v>
      </c>
      <c r="AU2134" s="172" t="s">
        <v>87</v>
      </c>
      <c r="AV2134" s="15" t="s">
        <v>193</v>
      </c>
      <c r="AW2134" s="15" t="s">
        <v>33</v>
      </c>
      <c r="AX2134" s="15" t="s">
        <v>81</v>
      </c>
      <c r="AY2134" s="172" t="s">
        <v>187</v>
      </c>
    </row>
    <row r="2135" spans="2:65" s="1" customFormat="1" ht="33" customHeight="1">
      <c r="B2135" s="33"/>
      <c r="C2135" s="133" t="s">
        <v>2973</v>
      </c>
      <c r="D2135" s="133" t="s">
        <v>189</v>
      </c>
      <c r="E2135" s="134" t="s">
        <v>2974</v>
      </c>
      <c r="F2135" s="135" t="s">
        <v>2975</v>
      </c>
      <c r="G2135" s="136" t="s">
        <v>138</v>
      </c>
      <c r="H2135" s="137">
        <v>16.823</v>
      </c>
      <c r="I2135" s="138"/>
      <c r="J2135" s="139">
        <f>ROUND(I2135*H2135,2)</f>
        <v>0</v>
      </c>
      <c r="K2135" s="135" t="s">
        <v>197</v>
      </c>
      <c r="L2135" s="33"/>
      <c r="M2135" s="140" t="s">
        <v>19</v>
      </c>
      <c r="N2135" s="141" t="s">
        <v>46</v>
      </c>
      <c r="P2135" s="142">
        <f>O2135*H2135</f>
        <v>0</v>
      </c>
      <c r="Q2135" s="142">
        <v>0</v>
      </c>
      <c r="R2135" s="142">
        <f>Q2135*H2135</f>
        <v>0</v>
      </c>
      <c r="S2135" s="142">
        <v>0</v>
      </c>
      <c r="T2135" s="143">
        <f>S2135*H2135</f>
        <v>0</v>
      </c>
      <c r="AR2135" s="144" t="s">
        <v>320</v>
      </c>
      <c r="AT2135" s="144" t="s">
        <v>189</v>
      </c>
      <c r="AU2135" s="144" t="s">
        <v>87</v>
      </c>
      <c r="AY2135" s="18" t="s">
        <v>187</v>
      </c>
      <c r="BE2135" s="145">
        <f>IF(N2135="základní",J2135,0)</f>
        <v>0</v>
      </c>
      <c r="BF2135" s="145">
        <f>IF(N2135="snížená",J2135,0)</f>
        <v>0</v>
      </c>
      <c r="BG2135" s="145">
        <f>IF(N2135="zákl. přenesená",J2135,0)</f>
        <v>0</v>
      </c>
      <c r="BH2135" s="145">
        <f>IF(N2135="sníž. přenesená",J2135,0)</f>
        <v>0</v>
      </c>
      <c r="BI2135" s="145">
        <f>IF(N2135="nulová",J2135,0)</f>
        <v>0</v>
      </c>
      <c r="BJ2135" s="18" t="s">
        <v>87</v>
      </c>
      <c r="BK2135" s="145">
        <f>ROUND(I2135*H2135,2)</f>
        <v>0</v>
      </c>
      <c r="BL2135" s="18" t="s">
        <v>320</v>
      </c>
      <c r="BM2135" s="144" t="s">
        <v>2976</v>
      </c>
    </row>
    <row r="2136" spans="2:65" s="1" customFormat="1">
      <c r="B2136" s="33"/>
      <c r="D2136" s="146" t="s">
        <v>199</v>
      </c>
      <c r="F2136" s="147" t="s">
        <v>2977</v>
      </c>
      <c r="I2136" s="148"/>
      <c r="L2136" s="33"/>
      <c r="M2136" s="149"/>
      <c r="T2136" s="52"/>
      <c r="AT2136" s="18" t="s">
        <v>199</v>
      </c>
      <c r="AU2136" s="18" t="s">
        <v>87</v>
      </c>
    </row>
    <row r="2137" spans="2:65" s="12" customFormat="1">
      <c r="B2137" s="150"/>
      <c r="D2137" s="151" t="s">
        <v>201</v>
      </c>
      <c r="E2137" s="152" t="s">
        <v>19</v>
      </c>
      <c r="F2137" s="153" t="s">
        <v>1697</v>
      </c>
      <c r="H2137" s="152" t="s">
        <v>19</v>
      </c>
      <c r="I2137" s="154"/>
      <c r="L2137" s="150"/>
      <c r="M2137" s="155"/>
      <c r="T2137" s="156"/>
      <c r="AT2137" s="152" t="s">
        <v>201</v>
      </c>
      <c r="AU2137" s="152" t="s">
        <v>87</v>
      </c>
      <c r="AV2137" s="12" t="s">
        <v>81</v>
      </c>
      <c r="AW2137" s="12" t="s">
        <v>33</v>
      </c>
      <c r="AX2137" s="12" t="s">
        <v>74</v>
      </c>
      <c r="AY2137" s="152" t="s">
        <v>187</v>
      </c>
    </row>
    <row r="2138" spans="2:65" s="12" customFormat="1">
      <c r="B2138" s="150"/>
      <c r="D2138" s="151" t="s">
        <v>201</v>
      </c>
      <c r="E2138" s="152" t="s">
        <v>19</v>
      </c>
      <c r="F2138" s="153" t="s">
        <v>2978</v>
      </c>
      <c r="H2138" s="152" t="s">
        <v>19</v>
      </c>
      <c r="I2138" s="154"/>
      <c r="L2138" s="150"/>
      <c r="M2138" s="155"/>
      <c r="T2138" s="156"/>
      <c r="AT2138" s="152" t="s">
        <v>201</v>
      </c>
      <c r="AU2138" s="152" t="s">
        <v>87</v>
      </c>
      <c r="AV2138" s="12" t="s">
        <v>81</v>
      </c>
      <c r="AW2138" s="12" t="s">
        <v>33</v>
      </c>
      <c r="AX2138" s="12" t="s">
        <v>74</v>
      </c>
      <c r="AY2138" s="152" t="s">
        <v>187</v>
      </c>
    </row>
    <row r="2139" spans="2:65" s="13" customFormat="1" ht="20.399999999999999">
      <c r="B2139" s="157"/>
      <c r="D2139" s="151" t="s">
        <v>201</v>
      </c>
      <c r="E2139" s="158" t="s">
        <v>19</v>
      </c>
      <c r="F2139" s="159" t="s">
        <v>2979</v>
      </c>
      <c r="H2139" s="160">
        <v>16.823</v>
      </c>
      <c r="I2139" s="161"/>
      <c r="L2139" s="157"/>
      <c r="M2139" s="162"/>
      <c r="T2139" s="163"/>
      <c r="AT2139" s="158" t="s">
        <v>201</v>
      </c>
      <c r="AU2139" s="158" t="s">
        <v>87</v>
      </c>
      <c r="AV2139" s="13" t="s">
        <v>87</v>
      </c>
      <c r="AW2139" s="13" t="s">
        <v>33</v>
      </c>
      <c r="AX2139" s="13" t="s">
        <v>74</v>
      </c>
      <c r="AY2139" s="158" t="s">
        <v>187</v>
      </c>
    </row>
    <row r="2140" spans="2:65" s="15" customFormat="1">
      <c r="B2140" s="171"/>
      <c r="D2140" s="151" t="s">
        <v>201</v>
      </c>
      <c r="E2140" s="172" t="s">
        <v>19</v>
      </c>
      <c r="F2140" s="173" t="s">
        <v>207</v>
      </c>
      <c r="H2140" s="174">
        <v>16.823</v>
      </c>
      <c r="I2140" s="175"/>
      <c r="L2140" s="171"/>
      <c r="M2140" s="176"/>
      <c r="T2140" s="177"/>
      <c r="AT2140" s="172" t="s">
        <v>201</v>
      </c>
      <c r="AU2140" s="172" t="s">
        <v>87</v>
      </c>
      <c r="AV2140" s="15" t="s">
        <v>193</v>
      </c>
      <c r="AW2140" s="15" t="s">
        <v>33</v>
      </c>
      <c r="AX2140" s="15" t="s">
        <v>81</v>
      </c>
      <c r="AY2140" s="172" t="s">
        <v>187</v>
      </c>
    </row>
    <row r="2141" spans="2:65" s="1" customFormat="1" ht="16.5" customHeight="1">
      <c r="B2141" s="33"/>
      <c r="C2141" s="178" t="s">
        <v>2980</v>
      </c>
      <c r="D2141" s="178" t="s">
        <v>238</v>
      </c>
      <c r="E2141" s="179" t="s">
        <v>2981</v>
      </c>
      <c r="F2141" s="180" t="s">
        <v>2982</v>
      </c>
      <c r="G2141" s="181" t="s">
        <v>142</v>
      </c>
      <c r="H2141" s="182">
        <v>0.37</v>
      </c>
      <c r="I2141" s="183"/>
      <c r="J2141" s="184">
        <f>ROUND(I2141*H2141,2)</f>
        <v>0</v>
      </c>
      <c r="K2141" s="180" t="s">
        <v>197</v>
      </c>
      <c r="L2141" s="185"/>
      <c r="M2141" s="186" t="s">
        <v>19</v>
      </c>
      <c r="N2141" s="187" t="s">
        <v>46</v>
      </c>
      <c r="P2141" s="142">
        <f>O2141*H2141</f>
        <v>0</v>
      </c>
      <c r="Q2141" s="142">
        <v>0.5</v>
      </c>
      <c r="R2141" s="142">
        <f>Q2141*H2141</f>
        <v>0.185</v>
      </c>
      <c r="S2141" s="142">
        <v>0</v>
      </c>
      <c r="T2141" s="143">
        <f>S2141*H2141</f>
        <v>0</v>
      </c>
      <c r="AR2141" s="144" t="s">
        <v>425</v>
      </c>
      <c r="AT2141" s="144" t="s">
        <v>238</v>
      </c>
      <c r="AU2141" s="144" t="s">
        <v>87</v>
      </c>
      <c r="AY2141" s="18" t="s">
        <v>187</v>
      </c>
      <c r="BE2141" s="145">
        <f>IF(N2141="základní",J2141,0)</f>
        <v>0</v>
      </c>
      <c r="BF2141" s="145">
        <f>IF(N2141="snížená",J2141,0)</f>
        <v>0</v>
      </c>
      <c r="BG2141" s="145">
        <f>IF(N2141="zákl. přenesená",J2141,0)</f>
        <v>0</v>
      </c>
      <c r="BH2141" s="145">
        <f>IF(N2141="sníž. přenesená",J2141,0)</f>
        <v>0</v>
      </c>
      <c r="BI2141" s="145">
        <f>IF(N2141="nulová",J2141,0)</f>
        <v>0</v>
      </c>
      <c r="BJ2141" s="18" t="s">
        <v>87</v>
      </c>
      <c r="BK2141" s="145">
        <f>ROUND(I2141*H2141,2)</f>
        <v>0</v>
      </c>
      <c r="BL2141" s="18" t="s">
        <v>320</v>
      </c>
      <c r="BM2141" s="144" t="s">
        <v>2983</v>
      </c>
    </row>
    <row r="2142" spans="2:65" s="12" customFormat="1">
      <c r="B2142" s="150"/>
      <c r="D2142" s="151" t="s">
        <v>201</v>
      </c>
      <c r="E2142" s="152" t="s">
        <v>19</v>
      </c>
      <c r="F2142" s="153" t="s">
        <v>2978</v>
      </c>
      <c r="H2142" s="152" t="s">
        <v>19</v>
      </c>
      <c r="I2142" s="154"/>
      <c r="L2142" s="150"/>
      <c r="M2142" s="155"/>
      <c r="T2142" s="156"/>
      <c r="AT2142" s="152" t="s">
        <v>201</v>
      </c>
      <c r="AU2142" s="152" t="s">
        <v>87</v>
      </c>
      <c r="AV2142" s="12" t="s">
        <v>81</v>
      </c>
      <c r="AW2142" s="12" t="s">
        <v>33</v>
      </c>
      <c r="AX2142" s="12" t="s">
        <v>74</v>
      </c>
      <c r="AY2142" s="152" t="s">
        <v>187</v>
      </c>
    </row>
    <row r="2143" spans="2:65" s="13" customFormat="1" ht="20.399999999999999">
      <c r="B2143" s="157"/>
      <c r="D2143" s="151" t="s">
        <v>201</v>
      </c>
      <c r="E2143" s="158" t="s">
        <v>19</v>
      </c>
      <c r="F2143" s="159" t="s">
        <v>2984</v>
      </c>
      <c r="H2143" s="160">
        <v>0.33600000000000002</v>
      </c>
      <c r="I2143" s="161"/>
      <c r="L2143" s="157"/>
      <c r="M2143" s="162"/>
      <c r="T2143" s="163"/>
      <c r="AT2143" s="158" t="s">
        <v>201</v>
      </c>
      <c r="AU2143" s="158" t="s">
        <v>87</v>
      </c>
      <c r="AV2143" s="13" t="s">
        <v>87</v>
      </c>
      <c r="AW2143" s="13" t="s">
        <v>33</v>
      </c>
      <c r="AX2143" s="13" t="s">
        <v>74</v>
      </c>
      <c r="AY2143" s="158" t="s">
        <v>187</v>
      </c>
    </row>
    <row r="2144" spans="2:65" s="15" customFormat="1">
      <c r="B2144" s="171"/>
      <c r="D2144" s="151" t="s">
        <v>201</v>
      </c>
      <c r="E2144" s="172" t="s">
        <v>19</v>
      </c>
      <c r="F2144" s="173" t="s">
        <v>207</v>
      </c>
      <c r="H2144" s="174">
        <v>0.33600000000000002</v>
      </c>
      <c r="I2144" s="175"/>
      <c r="L2144" s="171"/>
      <c r="M2144" s="176"/>
      <c r="T2144" s="177"/>
      <c r="AT2144" s="172" t="s">
        <v>201</v>
      </c>
      <c r="AU2144" s="172" t="s">
        <v>87</v>
      </c>
      <c r="AV2144" s="15" t="s">
        <v>193</v>
      </c>
      <c r="AW2144" s="15" t="s">
        <v>33</v>
      </c>
      <c r="AX2144" s="15" t="s">
        <v>81</v>
      </c>
      <c r="AY2144" s="172" t="s">
        <v>187</v>
      </c>
    </row>
    <row r="2145" spans="2:65" s="13" customFormat="1">
      <c r="B2145" s="157"/>
      <c r="D2145" s="151" t="s">
        <v>201</v>
      </c>
      <c r="F2145" s="159" t="s">
        <v>2985</v>
      </c>
      <c r="H2145" s="160">
        <v>0.37</v>
      </c>
      <c r="I2145" s="161"/>
      <c r="L2145" s="157"/>
      <c r="M2145" s="162"/>
      <c r="T2145" s="163"/>
      <c r="AT2145" s="158" t="s">
        <v>201</v>
      </c>
      <c r="AU2145" s="158" t="s">
        <v>87</v>
      </c>
      <c r="AV2145" s="13" t="s">
        <v>87</v>
      </c>
      <c r="AW2145" s="13" t="s">
        <v>4</v>
      </c>
      <c r="AX2145" s="13" t="s">
        <v>81</v>
      </c>
      <c r="AY2145" s="158" t="s">
        <v>187</v>
      </c>
    </row>
    <row r="2146" spans="2:65" s="1" customFormat="1" ht="21.75" customHeight="1">
      <c r="B2146" s="33"/>
      <c r="C2146" s="133" t="s">
        <v>2986</v>
      </c>
      <c r="D2146" s="133" t="s">
        <v>189</v>
      </c>
      <c r="E2146" s="134" t="s">
        <v>2987</v>
      </c>
      <c r="F2146" s="135" t="s">
        <v>2988</v>
      </c>
      <c r="G2146" s="136" t="s">
        <v>138</v>
      </c>
      <c r="H2146" s="137">
        <v>32</v>
      </c>
      <c r="I2146" s="138"/>
      <c r="J2146" s="139">
        <f>ROUND(I2146*H2146,2)</f>
        <v>0</v>
      </c>
      <c r="K2146" s="135" t="s">
        <v>197</v>
      </c>
      <c r="L2146" s="33"/>
      <c r="M2146" s="140" t="s">
        <v>19</v>
      </c>
      <c r="N2146" s="141" t="s">
        <v>46</v>
      </c>
      <c r="P2146" s="142">
        <f>O2146*H2146</f>
        <v>0</v>
      </c>
      <c r="Q2146" s="142">
        <v>0</v>
      </c>
      <c r="R2146" s="142">
        <f>Q2146*H2146</f>
        <v>0</v>
      </c>
      <c r="S2146" s="142">
        <v>2.4649999999999998E-2</v>
      </c>
      <c r="T2146" s="143">
        <f>S2146*H2146</f>
        <v>0.78879999999999995</v>
      </c>
      <c r="AR2146" s="144" t="s">
        <v>320</v>
      </c>
      <c r="AT2146" s="144" t="s">
        <v>189</v>
      </c>
      <c r="AU2146" s="144" t="s">
        <v>87</v>
      </c>
      <c r="AY2146" s="18" t="s">
        <v>187</v>
      </c>
      <c r="BE2146" s="145">
        <f>IF(N2146="základní",J2146,0)</f>
        <v>0</v>
      </c>
      <c r="BF2146" s="145">
        <f>IF(N2146="snížená",J2146,0)</f>
        <v>0</v>
      </c>
      <c r="BG2146" s="145">
        <f>IF(N2146="zákl. přenesená",J2146,0)</f>
        <v>0</v>
      </c>
      <c r="BH2146" s="145">
        <f>IF(N2146="sníž. přenesená",J2146,0)</f>
        <v>0</v>
      </c>
      <c r="BI2146" s="145">
        <f>IF(N2146="nulová",J2146,0)</f>
        <v>0</v>
      </c>
      <c r="BJ2146" s="18" t="s">
        <v>87</v>
      </c>
      <c r="BK2146" s="145">
        <f>ROUND(I2146*H2146,2)</f>
        <v>0</v>
      </c>
      <c r="BL2146" s="18" t="s">
        <v>320</v>
      </c>
      <c r="BM2146" s="144" t="s">
        <v>2989</v>
      </c>
    </row>
    <row r="2147" spans="2:65" s="1" customFormat="1">
      <c r="B2147" s="33"/>
      <c r="D2147" s="146" t="s">
        <v>199</v>
      </c>
      <c r="F2147" s="147" t="s">
        <v>2990</v>
      </c>
      <c r="I2147" s="148"/>
      <c r="L2147" s="33"/>
      <c r="M2147" s="149"/>
      <c r="T2147" s="52"/>
      <c r="AT2147" s="18" t="s">
        <v>199</v>
      </c>
      <c r="AU2147" s="18" t="s">
        <v>87</v>
      </c>
    </row>
    <row r="2148" spans="2:65" s="12" customFormat="1">
      <c r="B2148" s="150"/>
      <c r="D2148" s="151" t="s">
        <v>201</v>
      </c>
      <c r="E2148" s="152" t="s">
        <v>19</v>
      </c>
      <c r="F2148" s="153" t="s">
        <v>2991</v>
      </c>
      <c r="H2148" s="152" t="s">
        <v>19</v>
      </c>
      <c r="I2148" s="154"/>
      <c r="L2148" s="150"/>
      <c r="M2148" s="155"/>
      <c r="T2148" s="156"/>
      <c r="AT2148" s="152" t="s">
        <v>201</v>
      </c>
      <c r="AU2148" s="152" t="s">
        <v>87</v>
      </c>
      <c r="AV2148" s="12" t="s">
        <v>81</v>
      </c>
      <c r="AW2148" s="12" t="s">
        <v>33</v>
      </c>
      <c r="AX2148" s="12" t="s">
        <v>74</v>
      </c>
      <c r="AY2148" s="152" t="s">
        <v>187</v>
      </c>
    </row>
    <row r="2149" spans="2:65" s="13" customFormat="1">
      <c r="B2149" s="157"/>
      <c r="D2149" s="151" t="s">
        <v>201</v>
      </c>
      <c r="E2149" s="158" t="s">
        <v>19</v>
      </c>
      <c r="F2149" s="159" t="s">
        <v>425</v>
      </c>
      <c r="H2149" s="160">
        <v>32</v>
      </c>
      <c r="I2149" s="161"/>
      <c r="L2149" s="157"/>
      <c r="M2149" s="162"/>
      <c r="T2149" s="163"/>
      <c r="AT2149" s="158" t="s">
        <v>201</v>
      </c>
      <c r="AU2149" s="158" t="s">
        <v>87</v>
      </c>
      <c r="AV2149" s="13" t="s">
        <v>87</v>
      </c>
      <c r="AW2149" s="13" t="s">
        <v>33</v>
      </c>
      <c r="AX2149" s="13" t="s">
        <v>74</v>
      </c>
      <c r="AY2149" s="158" t="s">
        <v>187</v>
      </c>
    </row>
    <row r="2150" spans="2:65" s="15" customFormat="1">
      <c r="B2150" s="171"/>
      <c r="D2150" s="151" t="s">
        <v>201</v>
      </c>
      <c r="E2150" s="172" t="s">
        <v>19</v>
      </c>
      <c r="F2150" s="173" t="s">
        <v>207</v>
      </c>
      <c r="H2150" s="174">
        <v>32</v>
      </c>
      <c r="I2150" s="175"/>
      <c r="L2150" s="171"/>
      <c r="M2150" s="176"/>
      <c r="T2150" s="177"/>
      <c r="AT2150" s="172" t="s">
        <v>201</v>
      </c>
      <c r="AU2150" s="172" t="s">
        <v>87</v>
      </c>
      <c r="AV2150" s="15" t="s">
        <v>193</v>
      </c>
      <c r="AW2150" s="15" t="s">
        <v>33</v>
      </c>
      <c r="AX2150" s="15" t="s">
        <v>81</v>
      </c>
      <c r="AY2150" s="172" t="s">
        <v>187</v>
      </c>
    </row>
    <row r="2151" spans="2:65" s="1" customFormat="1" ht="16.5" customHeight="1">
      <c r="B2151" s="33"/>
      <c r="C2151" s="133" t="s">
        <v>2992</v>
      </c>
      <c r="D2151" s="133" t="s">
        <v>189</v>
      </c>
      <c r="E2151" s="134" t="s">
        <v>2993</v>
      </c>
      <c r="F2151" s="135" t="s">
        <v>2994</v>
      </c>
      <c r="G2151" s="136" t="s">
        <v>248</v>
      </c>
      <c r="H2151" s="137">
        <v>1</v>
      </c>
      <c r="I2151" s="138"/>
      <c r="J2151" s="139">
        <f>ROUND(I2151*H2151,2)</f>
        <v>0</v>
      </c>
      <c r="K2151" s="135" t="s">
        <v>19</v>
      </c>
      <c r="L2151" s="33"/>
      <c r="M2151" s="140" t="s">
        <v>19</v>
      </c>
      <c r="N2151" s="141" t="s">
        <v>46</v>
      </c>
      <c r="P2151" s="142">
        <f>O2151*H2151</f>
        <v>0</v>
      </c>
      <c r="Q2151" s="142">
        <v>0</v>
      </c>
      <c r="R2151" s="142">
        <f>Q2151*H2151</f>
        <v>0</v>
      </c>
      <c r="S2151" s="142">
        <v>0</v>
      </c>
      <c r="T2151" s="143">
        <f>S2151*H2151</f>
        <v>0</v>
      </c>
      <c r="AR2151" s="144" t="s">
        <v>320</v>
      </c>
      <c r="AT2151" s="144" t="s">
        <v>189</v>
      </c>
      <c r="AU2151" s="144" t="s">
        <v>87</v>
      </c>
      <c r="AY2151" s="18" t="s">
        <v>187</v>
      </c>
      <c r="BE2151" s="145">
        <f>IF(N2151="základní",J2151,0)</f>
        <v>0</v>
      </c>
      <c r="BF2151" s="145">
        <f>IF(N2151="snížená",J2151,0)</f>
        <v>0</v>
      </c>
      <c r="BG2151" s="145">
        <f>IF(N2151="zákl. přenesená",J2151,0)</f>
        <v>0</v>
      </c>
      <c r="BH2151" s="145">
        <f>IF(N2151="sníž. přenesená",J2151,0)</f>
        <v>0</v>
      </c>
      <c r="BI2151" s="145">
        <f>IF(N2151="nulová",J2151,0)</f>
        <v>0</v>
      </c>
      <c r="BJ2151" s="18" t="s">
        <v>87</v>
      </c>
      <c r="BK2151" s="145">
        <f>ROUND(I2151*H2151,2)</f>
        <v>0</v>
      </c>
      <c r="BL2151" s="18" t="s">
        <v>320</v>
      </c>
      <c r="BM2151" s="144" t="s">
        <v>2995</v>
      </c>
    </row>
    <row r="2152" spans="2:65" s="1" customFormat="1" ht="55.5" customHeight="1">
      <c r="B2152" s="33"/>
      <c r="C2152" s="133" t="s">
        <v>2996</v>
      </c>
      <c r="D2152" s="133" t="s">
        <v>189</v>
      </c>
      <c r="E2152" s="134" t="s">
        <v>2997</v>
      </c>
      <c r="F2152" s="135" t="s">
        <v>2998</v>
      </c>
      <c r="G2152" s="136" t="s">
        <v>248</v>
      </c>
      <c r="H2152" s="137">
        <v>1</v>
      </c>
      <c r="I2152" s="138"/>
      <c r="J2152" s="139">
        <f>ROUND(I2152*H2152,2)</f>
        <v>0</v>
      </c>
      <c r="K2152" s="135" t="s">
        <v>197</v>
      </c>
      <c r="L2152" s="33"/>
      <c r="M2152" s="140" t="s">
        <v>19</v>
      </c>
      <c r="N2152" s="141" t="s">
        <v>46</v>
      </c>
      <c r="P2152" s="142">
        <f>O2152*H2152</f>
        <v>0</v>
      </c>
      <c r="Q2152" s="142">
        <v>2.5708760000000002E-4</v>
      </c>
      <c r="R2152" s="142">
        <f>Q2152*H2152</f>
        <v>2.5708760000000002E-4</v>
      </c>
      <c r="S2152" s="142">
        <v>0</v>
      </c>
      <c r="T2152" s="143">
        <f>S2152*H2152</f>
        <v>0</v>
      </c>
      <c r="AR2152" s="144" t="s">
        <v>320</v>
      </c>
      <c r="AT2152" s="144" t="s">
        <v>189</v>
      </c>
      <c r="AU2152" s="144" t="s">
        <v>87</v>
      </c>
      <c r="AY2152" s="18" t="s">
        <v>187</v>
      </c>
      <c r="BE2152" s="145">
        <f>IF(N2152="základní",J2152,0)</f>
        <v>0</v>
      </c>
      <c r="BF2152" s="145">
        <f>IF(N2152="snížená",J2152,0)</f>
        <v>0</v>
      </c>
      <c r="BG2152" s="145">
        <f>IF(N2152="zákl. přenesená",J2152,0)</f>
        <v>0</v>
      </c>
      <c r="BH2152" s="145">
        <f>IF(N2152="sníž. přenesená",J2152,0)</f>
        <v>0</v>
      </c>
      <c r="BI2152" s="145">
        <f>IF(N2152="nulová",J2152,0)</f>
        <v>0</v>
      </c>
      <c r="BJ2152" s="18" t="s">
        <v>87</v>
      </c>
      <c r="BK2152" s="145">
        <f>ROUND(I2152*H2152,2)</f>
        <v>0</v>
      </c>
      <c r="BL2152" s="18" t="s">
        <v>320</v>
      </c>
      <c r="BM2152" s="144" t="s">
        <v>2999</v>
      </c>
    </row>
    <row r="2153" spans="2:65" s="1" customFormat="1">
      <c r="B2153" s="33"/>
      <c r="D2153" s="146" t="s">
        <v>199</v>
      </c>
      <c r="F2153" s="147" t="s">
        <v>3000</v>
      </c>
      <c r="I2153" s="148"/>
      <c r="L2153" s="33"/>
      <c r="M2153" s="149"/>
      <c r="T2153" s="52"/>
      <c r="AT2153" s="18" t="s">
        <v>199</v>
      </c>
      <c r="AU2153" s="18" t="s">
        <v>87</v>
      </c>
    </row>
    <row r="2154" spans="2:65" s="1" customFormat="1" ht="37.950000000000003" customHeight="1">
      <c r="B2154" s="33"/>
      <c r="C2154" s="178" t="s">
        <v>3001</v>
      </c>
      <c r="D2154" s="178" t="s">
        <v>238</v>
      </c>
      <c r="E2154" s="179" t="s">
        <v>3002</v>
      </c>
      <c r="F2154" s="180" t="s">
        <v>3003</v>
      </c>
      <c r="G2154" s="181" t="s">
        <v>248</v>
      </c>
      <c r="H2154" s="182">
        <v>1</v>
      </c>
      <c r="I2154" s="183"/>
      <c r="J2154" s="184">
        <f>ROUND(I2154*H2154,2)</f>
        <v>0</v>
      </c>
      <c r="K2154" s="180" t="s">
        <v>197</v>
      </c>
      <c r="L2154" s="185"/>
      <c r="M2154" s="186" t="s">
        <v>19</v>
      </c>
      <c r="N2154" s="187" t="s">
        <v>46</v>
      </c>
      <c r="P2154" s="142">
        <f>O2154*H2154</f>
        <v>0</v>
      </c>
      <c r="Q2154" s="142">
        <v>6.164E-2</v>
      </c>
      <c r="R2154" s="142">
        <f>Q2154*H2154</f>
        <v>6.164E-2</v>
      </c>
      <c r="S2154" s="142">
        <v>0</v>
      </c>
      <c r="T2154" s="143">
        <f>S2154*H2154</f>
        <v>0</v>
      </c>
      <c r="AR2154" s="144" t="s">
        <v>425</v>
      </c>
      <c r="AT2154" s="144" t="s">
        <v>238</v>
      </c>
      <c r="AU2154" s="144" t="s">
        <v>87</v>
      </c>
      <c r="AY2154" s="18" t="s">
        <v>187</v>
      </c>
      <c r="BE2154" s="145">
        <f>IF(N2154="základní",J2154,0)</f>
        <v>0</v>
      </c>
      <c r="BF2154" s="145">
        <f>IF(N2154="snížená",J2154,0)</f>
        <v>0</v>
      </c>
      <c r="BG2154" s="145">
        <f>IF(N2154="zákl. přenesená",J2154,0)</f>
        <v>0</v>
      </c>
      <c r="BH2154" s="145">
        <f>IF(N2154="sníž. přenesená",J2154,0)</f>
        <v>0</v>
      </c>
      <c r="BI2154" s="145">
        <f>IF(N2154="nulová",J2154,0)</f>
        <v>0</v>
      </c>
      <c r="BJ2154" s="18" t="s">
        <v>87</v>
      </c>
      <c r="BK2154" s="145">
        <f>ROUND(I2154*H2154,2)</f>
        <v>0</v>
      </c>
      <c r="BL2154" s="18" t="s">
        <v>320</v>
      </c>
      <c r="BM2154" s="144" t="s">
        <v>3004</v>
      </c>
    </row>
    <row r="2155" spans="2:65" s="1" customFormat="1" ht="33" customHeight="1">
      <c r="B2155" s="33"/>
      <c r="C2155" s="133" t="s">
        <v>3005</v>
      </c>
      <c r="D2155" s="133" t="s">
        <v>189</v>
      </c>
      <c r="E2155" s="134" t="s">
        <v>3006</v>
      </c>
      <c r="F2155" s="135" t="s">
        <v>3007</v>
      </c>
      <c r="G2155" s="136" t="s">
        <v>384</v>
      </c>
      <c r="H2155" s="137">
        <v>29.937999999999999</v>
      </c>
      <c r="I2155" s="138"/>
      <c r="J2155" s="139">
        <f>ROUND(I2155*H2155,2)</f>
        <v>0</v>
      </c>
      <c r="K2155" s="135" t="s">
        <v>197</v>
      </c>
      <c r="L2155" s="33"/>
      <c r="M2155" s="140" t="s">
        <v>19</v>
      </c>
      <c r="N2155" s="141" t="s">
        <v>46</v>
      </c>
      <c r="P2155" s="142">
        <f>O2155*H2155</f>
        <v>0</v>
      </c>
      <c r="Q2155" s="142">
        <v>0</v>
      </c>
      <c r="R2155" s="142">
        <f>Q2155*H2155</f>
        <v>0</v>
      </c>
      <c r="S2155" s="142">
        <v>0</v>
      </c>
      <c r="T2155" s="143">
        <f>S2155*H2155</f>
        <v>0</v>
      </c>
      <c r="AR2155" s="144" t="s">
        <v>320</v>
      </c>
      <c r="AT2155" s="144" t="s">
        <v>189</v>
      </c>
      <c r="AU2155" s="144" t="s">
        <v>87</v>
      </c>
      <c r="AY2155" s="18" t="s">
        <v>187</v>
      </c>
      <c r="BE2155" s="145">
        <f>IF(N2155="základní",J2155,0)</f>
        <v>0</v>
      </c>
      <c r="BF2155" s="145">
        <f>IF(N2155="snížená",J2155,0)</f>
        <v>0</v>
      </c>
      <c r="BG2155" s="145">
        <f>IF(N2155="zákl. přenesená",J2155,0)</f>
        <v>0</v>
      </c>
      <c r="BH2155" s="145">
        <f>IF(N2155="sníž. přenesená",J2155,0)</f>
        <v>0</v>
      </c>
      <c r="BI2155" s="145">
        <f>IF(N2155="nulová",J2155,0)</f>
        <v>0</v>
      </c>
      <c r="BJ2155" s="18" t="s">
        <v>87</v>
      </c>
      <c r="BK2155" s="145">
        <f>ROUND(I2155*H2155,2)</f>
        <v>0</v>
      </c>
      <c r="BL2155" s="18" t="s">
        <v>320</v>
      </c>
      <c r="BM2155" s="144" t="s">
        <v>3008</v>
      </c>
    </row>
    <row r="2156" spans="2:65" s="1" customFormat="1">
      <c r="B2156" s="33"/>
      <c r="D2156" s="146" t="s">
        <v>199</v>
      </c>
      <c r="F2156" s="147" t="s">
        <v>3009</v>
      </c>
      <c r="I2156" s="148"/>
      <c r="L2156" s="33"/>
      <c r="M2156" s="149"/>
      <c r="T2156" s="52"/>
      <c r="AT2156" s="18" t="s">
        <v>199</v>
      </c>
      <c r="AU2156" s="18" t="s">
        <v>87</v>
      </c>
    </row>
    <row r="2157" spans="2:65" s="12" customFormat="1">
      <c r="B2157" s="150"/>
      <c r="D2157" s="151" t="s">
        <v>201</v>
      </c>
      <c r="E2157" s="152" t="s">
        <v>19</v>
      </c>
      <c r="F2157" s="153" t="s">
        <v>2787</v>
      </c>
      <c r="H2157" s="152" t="s">
        <v>19</v>
      </c>
      <c r="I2157" s="154"/>
      <c r="L2157" s="150"/>
      <c r="M2157" s="155"/>
      <c r="T2157" s="156"/>
      <c r="AT2157" s="152" t="s">
        <v>201</v>
      </c>
      <c r="AU2157" s="152" t="s">
        <v>87</v>
      </c>
      <c r="AV2157" s="12" t="s">
        <v>81</v>
      </c>
      <c r="AW2157" s="12" t="s">
        <v>33</v>
      </c>
      <c r="AX2157" s="12" t="s">
        <v>74</v>
      </c>
      <c r="AY2157" s="152" t="s">
        <v>187</v>
      </c>
    </row>
    <row r="2158" spans="2:65" s="13" customFormat="1">
      <c r="B2158" s="157"/>
      <c r="D2158" s="151" t="s">
        <v>201</v>
      </c>
      <c r="E2158" s="158" t="s">
        <v>19</v>
      </c>
      <c r="F2158" s="159" t="s">
        <v>2788</v>
      </c>
      <c r="H2158" s="160">
        <v>8.24</v>
      </c>
      <c r="I2158" s="161"/>
      <c r="L2158" s="157"/>
      <c r="M2158" s="162"/>
      <c r="T2158" s="163"/>
      <c r="AT2158" s="158" t="s">
        <v>201</v>
      </c>
      <c r="AU2158" s="158" t="s">
        <v>87</v>
      </c>
      <c r="AV2158" s="13" t="s">
        <v>87</v>
      </c>
      <c r="AW2158" s="13" t="s">
        <v>33</v>
      </c>
      <c r="AX2158" s="13" t="s">
        <v>74</v>
      </c>
      <c r="AY2158" s="158" t="s">
        <v>187</v>
      </c>
    </row>
    <row r="2159" spans="2:65" s="13" customFormat="1">
      <c r="B2159" s="157"/>
      <c r="D2159" s="151" t="s">
        <v>201</v>
      </c>
      <c r="E2159" s="158" t="s">
        <v>19</v>
      </c>
      <c r="F2159" s="159" t="s">
        <v>2789</v>
      </c>
      <c r="H2159" s="160">
        <v>2.06</v>
      </c>
      <c r="I2159" s="161"/>
      <c r="L2159" s="157"/>
      <c r="M2159" s="162"/>
      <c r="T2159" s="163"/>
      <c r="AT2159" s="158" t="s">
        <v>201</v>
      </c>
      <c r="AU2159" s="158" t="s">
        <v>87</v>
      </c>
      <c r="AV2159" s="13" t="s">
        <v>87</v>
      </c>
      <c r="AW2159" s="13" t="s">
        <v>33</v>
      </c>
      <c r="AX2159" s="13" t="s">
        <v>74</v>
      </c>
      <c r="AY2159" s="158" t="s">
        <v>187</v>
      </c>
    </row>
    <row r="2160" spans="2:65" s="13" customFormat="1">
      <c r="B2160" s="157"/>
      <c r="D2160" s="151" t="s">
        <v>201</v>
      </c>
      <c r="E2160" s="158" t="s">
        <v>19</v>
      </c>
      <c r="F2160" s="159" t="s">
        <v>2790</v>
      </c>
      <c r="H2160" s="160">
        <v>1.2</v>
      </c>
      <c r="I2160" s="161"/>
      <c r="L2160" s="157"/>
      <c r="M2160" s="162"/>
      <c r="T2160" s="163"/>
      <c r="AT2160" s="158" t="s">
        <v>201</v>
      </c>
      <c r="AU2160" s="158" t="s">
        <v>87</v>
      </c>
      <c r="AV2160" s="13" t="s">
        <v>87</v>
      </c>
      <c r="AW2160" s="13" t="s">
        <v>33</v>
      </c>
      <c r="AX2160" s="13" t="s">
        <v>74</v>
      </c>
      <c r="AY2160" s="158" t="s">
        <v>187</v>
      </c>
    </row>
    <row r="2161" spans="2:65" s="13" customFormat="1">
      <c r="B2161" s="157"/>
      <c r="D2161" s="151" t="s">
        <v>201</v>
      </c>
      <c r="E2161" s="158" t="s">
        <v>19</v>
      </c>
      <c r="F2161" s="159" t="s">
        <v>2791</v>
      </c>
      <c r="H2161" s="160">
        <v>1.31</v>
      </c>
      <c r="I2161" s="161"/>
      <c r="L2161" s="157"/>
      <c r="M2161" s="162"/>
      <c r="T2161" s="163"/>
      <c r="AT2161" s="158" t="s">
        <v>201</v>
      </c>
      <c r="AU2161" s="158" t="s">
        <v>87</v>
      </c>
      <c r="AV2161" s="13" t="s">
        <v>87</v>
      </c>
      <c r="AW2161" s="13" t="s">
        <v>33</v>
      </c>
      <c r="AX2161" s="13" t="s">
        <v>74</v>
      </c>
      <c r="AY2161" s="158" t="s">
        <v>187</v>
      </c>
    </row>
    <row r="2162" spans="2:65" s="13" customFormat="1">
      <c r="B2162" s="157"/>
      <c r="D2162" s="151" t="s">
        <v>201</v>
      </c>
      <c r="E2162" s="158" t="s">
        <v>19</v>
      </c>
      <c r="F2162" s="159" t="s">
        <v>2792</v>
      </c>
      <c r="H2162" s="160">
        <v>1.77</v>
      </c>
      <c r="I2162" s="161"/>
      <c r="L2162" s="157"/>
      <c r="M2162" s="162"/>
      <c r="T2162" s="163"/>
      <c r="AT2162" s="158" t="s">
        <v>201</v>
      </c>
      <c r="AU2162" s="158" t="s">
        <v>87</v>
      </c>
      <c r="AV2162" s="13" t="s">
        <v>87</v>
      </c>
      <c r="AW2162" s="13" t="s">
        <v>33</v>
      </c>
      <c r="AX2162" s="13" t="s">
        <v>74</v>
      </c>
      <c r="AY2162" s="158" t="s">
        <v>187</v>
      </c>
    </row>
    <row r="2163" spans="2:65" s="13" customFormat="1">
      <c r="B2163" s="157"/>
      <c r="D2163" s="151" t="s">
        <v>201</v>
      </c>
      <c r="E2163" s="158" t="s">
        <v>19</v>
      </c>
      <c r="F2163" s="159" t="s">
        <v>2793</v>
      </c>
      <c r="H2163" s="160">
        <v>0.85799999999999998</v>
      </c>
      <c r="I2163" s="161"/>
      <c r="L2163" s="157"/>
      <c r="M2163" s="162"/>
      <c r="T2163" s="163"/>
      <c r="AT2163" s="158" t="s">
        <v>201</v>
      </c>
      <c r="AU2163" s="158" t="s">
        <v>87</v>
      </c>
      <c r="AV2163" s="13" t="s">
        <v>87</v>
      </c>
      <c r="AW2163" s="13" t="s">
        <v>33</v>
      </c>
      <c r="AX2163" s="13" t="s">
        <v>74</v>
      </c>
      <c r="AY2163" s="158" t="s">
        <v>187</v>
      </c>
    </row>
    <row r="2164" spans="2:65" s="13" customFormat="1">
      <c r="B2164" s="157"/>
      <c r="D2164" s="151" t="s">
        <v>201</v>
      </c>
      <c r="E2164" s="158" t="s">
        <v>19</v>
      </c>
      <c r="F2164" s="159" t="s">
        <v>2794</v>
      </c>
      <c r="H2164" s="160">
        <v>4.1399999999999997</v>
      </c>
      <c r="I2164" s="161"/>
      <c r="L2164" s="157"/>
      <c r="M2164" s="162"/>
      <c r="T2164" s="163"/>
      <c r="AT2164" s="158" t="s">
        <v>201</v>
      </c>
      <c r="AU2164" s="158" t="s">
        <v>87</v>
      </c>
      <c r="AV2164" s="13" t="s">
        <v>87</v>
      </c>
      <c r="AW2164" s="13" t="s">
        <v>33</v>
      </c>
      <c r="AX2164" s="13" t="s">
        <v>74</v>
      </c>
      <c r="AY2164" s="158" t="s">
        <v>187</v>
      </c>
    </row>
    <row r="2165" spans="2:65" s="13" customFormat="1">
      <c r="B2165" s="157"/>
      <c r="D2165" s="151" t="s">
        <v>201</v>
      </c>
      <c r="E2165" s="158" t="s">
        <v>19</v>
      </c>
      <c r="F2165" s="159" t="s">
        <v>2795</v>
      </c>
      <c r="H2165" s="160">
        <v>0.96</v>
      </c>
      <c r="I2165" s="161"/>
      <c r="L2165" s="157"/>
      <c r="M2165" s="162"/>
      <c r="T2165" s="163"/>
      <c r="AT2165" s="158" t="s">
        <v>201</v>
      </c>
      <c r="AU2165" s="158" t="s">
        <v>87</v>
      </c>
      <c r="AV2165" s="13" t="s">
        <v>87</v>
      </c>
      <c r="AW2165" s="13" t="s">
        <v>33</v>
      </c>
      <c r="AX2165" s="13" t="s">
        <v>74</v>
      </c>
      <c r="AY2165" s="158" t="s">
        <v>187</v>
      </c>
    </row>
    <row r="2166" spans="2:65" s="13" customFormat="1">
      <c r="B2166" s="157"/>
      <c r="D2166" s="151" t="s">
        <v>201</v>
      </c>
      <c r="E2166" s="158" t="s">
        <v>19</v>
      </c>
      <c r="F2166" s="159" t="s">
        <v>2796</v>
      </c>
      <c r="H2166" s="160">
        <v>1.8</v>
      </c>
      <c r="I2166" s="161"/>
      <c r="L2166" s="157"/>
      <c r="M2166" s="162"/>
      <c r="T2166" s="163"/>
      <c r="AT2166" s="158" t="s">
        <v>201</v>
      </c>
      <c r="AU2166" s="158" t="s">
        <v>87</v>
      </c>
      <c r="AV2166" s="13" t="s">
        <v>87</v>
      </c>
      <c r="AW2166" s="13" t="s">
        <v>33</v>
      </c>
      <c r="AX2166" s="13" t="s">
        <v>74</v>
      </c>
      <c r="AY2166" s="158" t="s">
        <v>187</v>
      </c>
    </row>
    <row r="2167" spans="2:65" s="13" customFormat="1">
      <c r="B2167" s="157"/>
      <c r="D2167" s="151" t="s">
        <v>201</v>
      </c>
      <c r="E2167" s="158" t="s">
        <v>19</v>
      </c>
      <c r="F2167" s="159" t="s">
        <v>2797</v>
      </c>
      <c r="H2167" s="160">
        <v>2.2000000000000002</v>
      </c>
      <c r="I2167" s="161"/>
      <c r="L2167" s="157"/>
      <c r="M2167" s="162"/>
      <c r="T2167" s="163"/>
      <c r="AT2167" s="158" t="s">
        <v>201</v>
      </c>
      <c r="AU2167" s="158" t="s">
        <v>87</v>
      </c>
      <c r="AV2167" s="13" t="s">
        <v>87</v>
      </c>
      <c r="AW2167" s="13" t="s">
        <v>33</v>
      </c>
      <c r="AX2167" s="13" t="s">
        <v>74</v>
      </c>
      <c r="AY2167" s="158" t="s">
        <v>187</v>
      </c>
    </row>
    <row r="2168" spans="2:65" s="13" customFormat="1">
      <c r="B2168" s="157"/>
      <c r="D2168" s="151" t="s">
        <v>201</v>
      </c>
      <c r="E2168" s="158" t="s">
        <v>19</v>
      </c>
      <c r="F2168" s="159" t="s">
        <v>2798</v>
      </c>
      <c r="H2168" s="160">
        <v>3.4</v>
      </c>
      <c r="I2168" s="161"/>
      <c r="L2168" s="157"/>
      <c r="M2168" s="162"/>
      <c r="T2168" s="163"/>
      <c r="AT2168" s="158" t="s">
        <v>201</v>
      </c>
      <c r="AU2168" s="158" t="s">
        <v>87</v>
      </c>
      <c r="AV2168" s="13" t="s">
        <v>87</v>
      </c>
      <c r="AW2168" s="13" t="s">
        <v>33</v>
      </c>
      <c r="AX2168" s="13" t="s">
        <v>74</v>
      </c>
      <c r="AY2168" s="158" t="s">
        <v>187</v>
      </c>
    </row>
    <row r="2169" spans="2:65" s="12" customFormat="1">
      <c r="B2169" s="150"/>
      <c r="D2169" s="151" t="s">
        <v>201</v>
      </c>
      <c r="E2169" s="152" t="s">
        <v>19</v>
      </c>
      <c r="F2169" s="153" t="s">
        <v>1310</v>
      </c>
      <c r="H2169" s="152" t="s">
        <v>19</v>
      </c>
      <c r="I2169" s="154"/>
      <c r="L2169" s="150"/>
      <c r="M2169" s="155"/>
      <c r="T2169" s="156"/>
      <c r="AT2169" s="152" t="s">
        <v>201</v>
      </c>
      <c r="AU2169" s="152" t="s">
        <v>87</v>
      </c>
      <c r="AV2169" s="12" t="s">
        <v>81</v>
      </c>
      <c r="AW2169" s="12" t="s">
        <v>33</v>
      </c>
      <c r="AX2169" s="12" t="s">
        <v>74</v>
      </c>
      <c r="AY2169" s="152" t="s">
        <v>187</v>
      </c>
    </row>
    <row r="2170" spans="2:65" s="13" customFormat="1">
      <c r="B2170" s="157"/>
      <c r="D2170" s="151" t="s">
        <v>201</v>
      </c>
      <c r="E2170" s="158" t="s">
        <v>19</v>
      </c>
      <c r="F2170" s="159" t="s">
        <v>87</v>
      </c>
      <c r="H2170" s="160">
        <v>2</v>
      </c>
      <c r="I2170" s="161"/>
      <c r="L2170" s="157"/>
      <c r="M2170" s="162"/>
      <c r="T2170" s="163"/>
      <c r="AT2170" s="158" t="s">
        <v>201</v>
      </c>
      <c r="AU2170" s="158" t="s">
        <v>87</v>
      </c>
      <c r="AV2170" s="13" t="s">
        <v>87</v>
      </c>
      <c r="AW2170" s="13" t="s">
        <v>33</v>
      </c>
      <c r="AX2170" s="13" t="s">
        <v>74</v>
      </c>
      <c r="AY2170" s="158" t="s">
        <v>187</v>
      </c>
    </row>
    <row r="2171" spans="2:65" s="15" customFormat="1">
      <c r="B2171" s="171"/>
      <c r="D2171" s="151" t="s">
        <v>201</v>
      </c>
      <c r="E2171" s="172" t="s">
        <v>19</v>
      </c>
      <c r="F2171" s="173" t="s">
        <v>207</v>
      </c>
      <c r="H2171" s="174">
        <v>29.937999999999999</v>
      </c>
      <c r="I2171" s="175"/>
      <c r="L2171" s="171"/>
      <c r="M2171" s="176"/>
      <c r="T2171" s="177"/>
      <c r="AT2171" s="172" t="s">
        <v>201</v>
      </c>
      <c r="AU2171" s="172" t="s">
        <v>87</v>
      </c>
      <c r="AV2171" s="15" t="s">
        <v>193</v>
      </c>
      <c r="AW2171" s="15" t="s">
        <v>33</v>
      </c>
      <c r="AX2171" s="15" t="s">
        <v>81</v>
      </c>
      <c r="AY2171" s="172" t="s">
        <v>187</v>
      </c>
    </row>
    <row r="2172" spans="2:65" s="1" customFormat="1" ht="24.15" customHeight="1">
      <c r="B2172" s="33"/>
      <c r="C2172" s="178" t="s">
        <v>3010</v>
      </c>
      <c r="D2172" s="178" t="s">
        <v>238</v>
      </c>
      <c r="E2172" s="179" t="s">
        <v>3011</v>
      </c>
      <c r="F2172" s="180" t="s">
        <v>3012</v>
      </c>
      <c r="G2172" s="181" t="s">
        <v>384</v>
      </c>
      <c r="H2172" s="182">
        <v>13.97</v>
      </c>
      <c r="I2172" s="183"/>
      <c r="J2172" s="184">
        <f>ROUND(I2172*H2172,2)</f>
        <v>0</v>
      </c>
      <c r="K2172" s="180" t="s">
        <v>197</v>
      </c>
      <c r="L2172" s="185"/>
      <c r="M2172" s="186" t="s">
        <v>19</v>
      </c>
      <c r="N2172" s="187" t="s">
        <v>46</v>
      </c>
      <c r="P2172" s="142">
        <f>O2172*H2172</f>
        <v>0</v>
      </c>
      <c r="Q2172" s="142">
        <v>6.0000000000000001E-3</v>
      </c>
      <c r="R2172" s="142">
        <f>Q2172*H2172</f>
        <v>8.3820000000000006E-2</v>
      </c>
      <c r="S2172" s="142">
        <v>0</v>
      </c>
      <c r="T2172" s="143">
        <f>S2172*H2172</f>
        <v>0</v>
      </c>
      <c r="AR2172" s="144" t="s">
        <v>425</v>
      </c>
      <c r="AT2172" s="144" t="s">
        <v>238</v>
      </c>
      <c r="AU2172" s="144" t="s">
        <v>87</v>
      </c>
      <c r="AY2172" s="18" t="s">
        <v>187</v>
      </c>
      <c r="BE2172" s="145">
        <f>IF(N2172="základní",J2172,0)</f>
        <v>0</v>
      </c>
      <c r="BF2172" s="145">
        <f>IF(N2172="snížená",J2172,0)</f>
        <v>0</v>
      </c>
      <c r="BG2172" s="145">
        <f>IF(N2172="zákl. přenesená",J2172,0)</f>
        <v>0</v>
      </c>
      <c r="BH2172" s="145">
        <f>IF(N2172="sníž. přenesená",J2172,0)</f>
        <v>0</v>
      </c>
      <c r="BI2172" s="145">
        <f>IF(N2172="nulová",J2172,0)</f>
        <v>0</v>
      </c>
      <c r="BJ2172" s="18" t="s">
        <v>87</v>
      </c>
      <c r="BK2172" s="145">
        <f>ROUND(I2172*H2172,2)</f>
        <v>0</v>
      </c>
      <c r="BL2172" s="18" t="s">
        <v>320</v>
      </c>
      <c r="BM2172" s="144" t="s">
        <v>3013</v>
      </c>
    </row>
    <row r="2173" spans="2:65" s="13" customFormat="1">
      <c r="B2173" s="157"/>
      <c r="D2173" s="151" t="s">
        <v>201</v>
      </c>
      <c r="E2173" s="158" t="s">
        <v>19</v>
      </c>
      <c r="F2173" s="159" t="s">
        <v>2789</v>
      </c>
      <c r="H2173" s="160">
        <v>2.06</v>
      </c>
      <c r="I2173" s="161"/>
      <c r="L2173" s="157"/>
      <c r="M2173" s="162"/>
      <c r="T2173" s="163"/>
      <c r="AT2173" s="158" t="s">
        <v>201</v>
      </c>
      <c r="AU2173" s="158" t="s">
        <v>87</v>
      </c>
      <c r="AV2173" s="13" t="s">
        <v>87</v>
      </c>
      <c r="AW2173" s="13" t="s">
        <v>33</v>
      </c>
      <c r="AX2173" s="13" t="s">
        <v>74</v>
      </c>
      <c r="AY2173" s="158" t="s">
        <v>187</v>
      </c>
    </row>
    <row r="2174" spans="2:65" s="13" customFormat="1">
      <c r="B2174" s="157"/>
      <c r="D2174" s="151" t="s">
        <v>201</v>
      </c>
      <c r="E2174" s="158" t="s">
        <v>19</v>
      </c>
      <c r="F2174" s="159" t="s">
        <v>2790</v>
      </c>
      <c r="H2174" s="160">
        <v>1.2</v>
      </c>
      <c r="I2174" s="161"/>
      <c r="L2174" s="157"/>
      <c r="M2174" s="162"/>
      <c r="T2174" s="163"/>
      <c r="AT2174" s="158" t="s">
        <v>201</v>
      </c>
      <c r="AU2174" s="158" t="s">
        <v>87</v>
      </c>
      <c r="AV2174" s="13" t="s">
        <v>87</v>
      </c>
      <c r="AW2174" s="13" t="s">
        <v>33</v>
      </c>
      <c r="AX2174" s="13" t="s">
        <v>74</v>
      </c>
      <c r="AY2174" s="158" t="s">
        <v>187</v>
      </c>
    </row>
    <row r="2175" spans="2:65" s="13" customFormat="1">
      <c r="B2175" s="157"/>
      <c r="D2175" s="151" t="s">
        <v>201</v>
      </c>
      <c r="E2175" s="158" t="s">
        <v>19</v>
      </c>
      <c r="F2175" s="159" t="s">
        <v>2791</v>
      </c>
      <c r="H2175" s="160">
        <v>1.31</v>
      </c>
      <c r="I2175" s="161"/>
      <c r="L2175" s="157"/>
      <c r="M2175" s="162"/>
      <c r="T2175" s="163"/>
      <c r="AT2175" s="158" t="s">
        <v>201</v>
      </c>
      <c r="AU2175" s="158" t="s">
        <v>87</v>
      </c>
      <c r="AV2175" s="13" t="s">
        <v>87</v>
      </c>
      <c r="AW2175" s="13" t="s">
        <v>33</v>
      </c>
      <c r="AX2175" s="13" t="s">
        <v>74</v>
      </c>
      <c r="AY2175" s="158" t="s">
        <v>187</v>
      </c>
    </row>
    <row r="2176" spans="2:65" s="13" customFormat="1">
      <c r="B2176" s="157"/>
      <c r="D2176" s="151" t="s">
        <v>201</v>
      </c>
      <c r="E2176" s="158" t="s">
        <v>19</v>
      </c>
      <c r="F2176" s="159" t="s">
        <v>2796</v>
      </c>
      <c r="H2176" s="160">
        <v>1.8</v>
      </c>
      <c r="I2176" s="161"/>
      <c r="L2176" s="157"/>
      <c r="M2176" s="162"/>
      <c r="T2176" s="163"/>
      <c r="AT2176" s="158" t="s">
        <v>201</v>
      </c>
      <c r="AU2176" s="158" t="s">
        <v>87</v>
      </c>
      <c r="AV2176" s="13" t="s">
        <v>87</v>
      </c>
      <c r="AW2176" s="13" t="s">
        <v>33</v>
      </c>
      <c r="AX2176" s="13" t="s">
        <v>74</v>
      </c>
      <c r="AY2176" s="158" t="s">
        <v>187</v>
      </c>
    </row>
    <row r="2177" spans="2:65" s="13" customFormat="1">
      <c r="B2177" s="157"/>
      <c r="D2177" s="151" t="s">
        <v>201</v>
      </c>
      <c r="E2177" s="158" t="s">
        <v>19</v>
      </c>
      <c r="F2177" s="159" t="s">
        <v>2797</v>
      </c>
      <c r="H2177" s="160">
        <v>2.2000000000000002</v>
      </c>
      <c r="I2177" s="161"/>
      <c r="L2177" s="157"/>
      <c r="M2177" s="162"/>
      <c r="T2177" s="163"/>
      <c r="AT2177" s="158" t="s">
        <v>201</v>
      </c>
      <c r="AU2177" s="158" t="s">
        <v>87</v>
      </c>
      <c r="AV2177" s="13" t="s">
        <v>87</v>
      </c>
      <c r="AW2177" s="13" t="s">
        <v>33</v>
      </c>
      <c r="AX2177" s="13" t="s">
        <v>74</v>
      </c>
      <c r="AY2177" s="158" t="s">
        <v>187</v>
      </c>
    </row>
    <row r="2178" spans="2:65" s="13" customFormat="1">
      <c r="B2178" s="157"/>
      <c r="D2178" s="151" t="s">
        <v>201</v>
      </c>
      <c r="E2178" s="158" t="s">
        <v>19</v>
      </c>
      <c r="F2178" s="159" t="s">
        <v>2798</v>
      </c>
      <c r="H2178" s="160">
        <v>3.4</v>
      </c>
      <c r="I2178" s="161"/>
      <c r="L2178" s="157"/>
      <c r="M2178" s="162"/>
      <c r="T2178" s="163"/>
      <c r="AT2178" s="158" t="s">
        <v>201</v>
      </c>
      <c r="AU2178" s="158" t="s">
        <v>87</v>
      </c>
      <c r="AV2178" s="13" t="s">
        <v>87</v>
      </c>
      <c r="AW2178" s="13" t="s">
        <v>33</v>
      </c>
      <c r="AX2178" s="13" t="s">
        <v>74</v>
      </c>
      <c r="AY2178" s="158" t="s">
        <v>187</v>
      </c>
    </row>
    <row r="2179" spans="2:65" s="12" customFormat="1">
      <c r="B2179" s="150"/>
      <c r="D2179" s="151" t="s">
        <v>201</v>
      </c>
      <c r="E2179" s="152" t="s">
        <v>19</v>
      </c>
      <c r="F2179" s="153" t="s">
        <v>1310</v>
      </c>
      <c r="H2179" s="152" t="s">
        <v>19</v>
      </c>
      <c r="I2179" s="154"/>
      <c r="L2179" s="150"/>
      <c r="M2179" s="155"/>
      <c r="T2179" s="156"/>
      <c r="AT2179" s="152" t="s">
        <v>201</v>
      </c>
      <c r="AU2179" s="152" t="s">
        <v>87</v>
      </c>
      <c r="AV2179" s="12" t="s">
        <v>81</v>
      </c>
      <c r="AW2179" s="12" t="s">
        <v>33</v>
      </c>
      <c r="AX2179" s="12" t="s">
        <v>74</v>
      </c>
      <c r="AY2179" s="152" t="s">
        <v>187</v>
      </c>
    </row>
    <row r="2180" spans="2:65" s="13" customFormat="1">
      <c r="B2180" s="157"/>
      <c r="D2180" s="151" t="s">
        <v>201</v>
      </c>
      <c r="E2180" s="158" t="s">
        <v>19</v>
      </c>
      <c r="F2180" s="159" t="s">
        <v>87</v>
      </c>
      <c r="H2180" s="160">
        <v>2</v>
      </c>
      <c r="I2180" s="161"/>
      <c r="L2180" s="157"/>
      <c r="M2180" s="162"/>
      <c r="T2180" s="163"/>
      <c r="AT2180" s="158" t="s">
        <v>201</v>
      </c>
      <c r="AU2180" s="158" t="s">
        <v>87</v>
      </c>
      <c r="AV2180" s="13" t="s">
        <v>87</v>
      </c>
      <c r="AW2180" s="13" t="s">
        <v>33</v>
      </c>
      <c r="AX2180" s="13" t="s">
        <v>74</v>
      </c>
      <c r="AY2180" s="158" t="s">
        <v>187</v>
      </c>
    </row>
    <row r="2181" spans="2:65" s="15" customFormat="1">
      <c r="B2181" s="171"/>
      <c r="D2181" s="151" t="s">
        <v>201</v>
      </c>
      <c r="E2181" s="172" t="s">
        <v>19</v>
      </c>
      <c r="F2181" s="173" t="s">
        <v>207</v>
      </c>
      <c r="H2181" s="174">
        <v>13.97</v>
      </c>
      <c r="I2181" s="175"/>
      <c r="L2181" s="171"/>
      <c r="M2181" s="176"/>
      <c r="T2181" s="177"/>
      <c r="AT2181" s="172" t="s">
        <v>201</v>
      </c>
      <c r="AU2181" s="172" t="s">
        <v>87</v>
      </c>
      <c r="AV2181" s="15" t="s">
        <v>193</v>
      </c>
      <c r="AW2181" s="15" t="s">
        <v>33</v>
      </c>
      <c r="AX2181" s="15" t="s">
        <v>81</v>
      </c>
      <c r="AY2181" s="172" t="s">
        <v>187</v>
      </c>
    </row>
    <row r="2182" spans="2:65" s="1" customFormat="1" ht="24.15" customHeight="1">
      <c r="B2182" s="33"/>
      <c r="C2182" s="178" t="s">
        <v>3014</v>
      </c>
      <c r="D2182" s="178" t="s">
        <v>238</v>
      </c>
      <c r="E2182" s="179" t="s">
        <v>3015</v>
      </c>
      <c r="F2182" s="180" t="s">
        <v>3016</v>
      </c>
      <c r="G2182" s="181" t="s">
        <v>384</v>
      </c>
      <c r="H2182" s="182">
        <v>15.968</v>
      </c>
      <c r="I2182" s="183"/>
      <c r="J2182" s="184">
        <f>ROUND(I2182*H2182,2)</f>
        <v>0</v>
      </c>
      <c r="K2182" s="180" t="s">
        <v>197</v>
      </c>
      <c r="L2182" s="185"/>
      <c r="M2182" s="186" t="s">
        <v>19</v>
      </c>
      <c r="N2182" s="187" t="s">
        <v>46</v>
      </c>
      <c r="P2182" s="142">
        <f>O2182*H2182</f>
        <v>0</v>
      </c>
      <c r="Q2182" s="142">
        <v>1.0999999999999999E-2</v>
      </c>
      <c r="R2182" s="142">
        <f>Q2182*H2182</f>
        <v>0.175648</v>
      </c>
      <c r="S2182" s="142">
        <v>0</v>
      </c>
      <c r="T2182" s="143">
        <f>S2182*H2182</f>
        <v>0</v>
      </c>
      <c r="AR2182" s="144" t="s">
        <v>425</v>
      </c>
      <c r="AT2182" s="144" t="s">
        <v>238</v>
      </c>
      <c r="AU2182" s="144" t="s">
        <v>87</v>
      </c>
      <c r="AY2182" s="18" t="s">
        <v>187</v>
      </c>
      <c r="BE2182" s="145">
        <f>IF(N2182="základní",J2182,0)</f>
        <v>0</v>
      </c>
      <c r="BF2182" s="145">
        <f>IF(N2182="snížená",J2182,0)</f>
        <v>0</v>
      </c>
      <c r="BG2182" s="145">
        <f>IF(N2182="zákl. přenesená",J2182,0)</f>
        <v>0</v>
      </c>
      <c r="BH2182" s="145">
        <f>IF(N2182="sníž. přenesená",J2182,0)</f>
        <v>0</v>
      </c>
      <c r="BI2182" s="145">
        <f>IF(N2182="nulová",J2182,0)</f>
        <v>0</v>
      </c>
      <c r="BJ2182" s="18" t="s">
        <v>87</v>
      </c>
      <c r="BK2182" s="145">
        <f>ROUND(I2182*H2182,2)</f>
        <v>0</v>
      </c>
      <c r="BL2182" s="18" t="s">
        <v>320</v>
      </c>
      <c r="BM2182" s="144" t="s">
        <v>3017</v>
      </c>
    </row>
    <row r="2183" spans="2:65" s="13" customFormat="1">
      <c r="B2183" s="157"/>
      <c r="D2183" s="151" t="s">
        <v>201</v>
      </c>
      <c r="E2183" s="158" t="s">
        <v>19</v>
      </c>
      <c r="F2183" s="159" t="s">
        <v>2788</v>
      </c>
      <c r="H2183" s="160">
        <v>8.24</v>
      </c>
      <c r="I2183" s="161"/>
      <c r="L2183" s="157"/>
      <c r="M2183" s="162"/>
      <c r="T2183" s="163"/>
      <c r="AT2183" s="158" t="s">
        <v>201</v>
      </c>
      <c r="AU2183" s="158" t="s">
        <v>87</v>
      </c>
      <c r="AV2183" s="13" t="s">
        <v>87</v>
      </c>
      <c r="AW2183" s="13" t="s">
        <v>33</v>
      </c>
      <c r="AX2183" s="13" t="s">
        <v>74</v>
      </c>
      <c r="AY2183" s="158" t="s">
        <v>187</v>
      </c>
    </row>
    <row r="2184" spans="2:65" s="13" customFormat="1">
      <c r="B2184" s="157"/>
      <c r="D2184" s="151" t="s">
        <v>201</v>
      </c>
      <c r="E2184" s="158" t="s">
        <v>19</v>
      </c>
      <c r="F2184" s="159" t="s">
        <v>2792</v>
      </c>
      <c r="H2184" s="160">
        <v>1.77</v>
      </c>
      <c r="I2184" s="161"/>
      <c r="L2184" s="157"/>
      <c r="M2184" s="162"/>
      <c r="T2184" s="163"/>
      <c r="AT2184" s="158" t="s">
        <v>201</v>
      </c>
      <c r="AU2184" s="158" t="s">
        <v>87</v>
      </c>
      <c r="AV2184" s="13" t="s">
        <v>87</v>
      </c>
      <c r="AW2184" s="13" t="s">
        <v>33</v>
      </c>
      <c r="AX2184" s="13" t="s">
        <v>74</v>
      </c>
      <c r="AY2184" s="158" t="s">
        <v>187</v>
      </c>
    </row>
    <row r="2185" spans="2:65" s="13" customFormat="1">
      <c r="B2185" s="157"/>
      <c r="D2185" s="151" t="s">
        <v>201</v>
      </c>
      <c r="E2185" s="158" t="s">
        <v>19</v>
      </c>
      <c r="F2185" s="159" t="s">
        <v>2793</v>
      </c>
      <c r="H2185" s="160">
        <v>0.85799999999999998</v>
      </c>
      <c r="I2185" s="161"/>
      <c r="L2185" s="157"/>
      <c r="M2185" s="162"/>
      <c r="T2185" s="163"/>
      <c r="AT2185" s="158" t="s">
        <v>201</v>
      </c>
      <c r="AU2185" s="158" t="s">
        <v>87</v>
      </c>
      <c r="AV2185" s="13" t="s">
        <v>87</v>
      </c>
      <c r="AW2185" s="13" t="s">
        <v>33</v>
      </c>
      <c r="AX2185" s="13" t="s">
        <v>74</v>
      </c>
      <c r="AY2185" s="158" t="s">
        <v>187</v>
      </c>
    </row>
    <row r="2186" spans="2:65" s="13" customFormat="1">
      <c r="B2186" s="157"/>
      <c r="D2186" s="151" t="s">
        <v>201</v>
      </c>
      <c r="E2186" s="158" t="s">
        <v>19</v>
      </c>
      <c r="F2186" s="159" t="s">
        <v>2794</v>
      </c>
      <c r="H2186" s="160">
        <v>4.1399999999999997</v>
      </c>
      <c r="I2186" s="161"/>
      <c r="L2186" s="157"/>
      <c r="M2186" s="162"/>
      <c r="T2186" s="163"/>
      <c r="AT2186" s="158" t="s">
        <v>201</v>
      </c>
      <c r="AU2186" s="158" t="s">
        <v>87</v>
      </c>
      <c r="AV2186" s="13" t="s">
        <v>87</v>
      </c>
      <c r="AW2186" s="13" t="s">
        <v>33</v>
      </c>
      <c r="AX2186" s="13" t="s">
        <v>74</v>
      </c>
      <c r="AY2186" s="158" t="s">
        <v>187</v>
      </c>
    </row>
    <row r="2187" spans="2:65" s="13" customFormat="1">
      <c r="B2187" s="157"/>
      <c r="D2187" s="151" t="s">
        <v>201</v>
      </c>
      <c r="E2187" s="158" t="s">
        <v>19</v>
      </c>
      <c r="F2187" s="159" t="s">
        <v>2795</v>
      </c>
      <c r="H2187" s="160">
        <v>0.96</v>
      </c>
      <c r="I2187" s="161"/>
      <c r="L2187" s="157"/>
      <c r="M2187" s="162"/>
      <c r="T2187" s="163"/>
      <c r="AT2187" s="158" t="s">
        <v>201</v>
      </c>
      <c r="AU2187" s="158" t="s">
        <v>87</v>
      </c>
      <c r="AV2187" s="13" t="s">
        <v>87</v>
      </c>
      <c r="AW2187" s="13" t="s">
        <v>33</v>
      </c>
      <c r="AX2187" s="13" t="s">
        <v>74</v>
      </c>
      <c r="AY2187" s="158" t="s">
        <v>187</v>
      </c>
    </row>
    <row r="2188" spans="2:65" s="15" customFormat="1">
      <c r="B2188" s="171"/>
      <c r="D2188" s="151" t="s">
        <v>201</v>
      </c>
      <c r="E2188" s="172" t="s">
        <v>19</v>
      </c>
      <c r="F2188" s="173" t="s">
        <v>207</v>
      </c>
      <c r="H2188" s="174">
        <v>15.968</v>
      </c>
      <c r="I2188" s="175"/>
      <c r="L2188" s="171"/>
      <c r="M2188" s="176"/>
      <c r="T2188" s="177"/>
      <c r="AT2188" s="172" t="s">
        <v>201</v>
      </c>
      <c r="AU2188" s="172" t="s">
        <v>87</v>
      </c>
      <c r="AV2188" s="15" t="s">
        <v>193</v>
      </c>
      <c r="AW2188" s="15" t="s">
        <v>33</v>
      </c>
      <c r="AX2188" s="15" t="s">
        <v>81</v>
      </c>
      <c r="AY2188" s="172" t="s">
        <v>187</v>
      </c>
    </row>
    <row r="2189" spans="2:65" s="1" customFormat="1" ht="101.25" customHeight="1">
      <c r="B2189" s="33"/>
      <c r="C2189" s="133" t="s">
        <v>3018</v>
      </c>
      <c r="D2189" s="133" t="s">
        <v>189</v>
      </c>
      <c r="E2189" s="134" t="s">
        <v>3019</v>
      </c>
      <c r="F2189" s="135" t="s">
        <v>3020</v>
      </c>
      <c r="G2189" s="136" t="s">
        <v>248</v>
      </c>
      <c r="H2189" s="137">
        <v>1</v>
      </c>
      <c r="I2189" s="138"/>
      <c r="J2189" s="139">
        <f>ROUND(I2189*H2189,2)</f>
        <v>0</v>
      </c>
      <c r="K2189" s="135" t="s">
        <v>19</v>
      </c>
      <c r="L2189" s="33"/>
      <c r="M2189" s="140" t="s">
        <v>19</v>
      </c>
      <c r="N2189" s="141" t="s">
        <v>46</v>
      </c>
      <c r="P2189" s="142">
        <f>O2189*H2189</f>
        <v>0</v>
      </c>
      <c r="Q2189" s="142">
        <v>0</v>
      </c>
      <c r="R2189" s="142">
        <f>Q2189*H2189</f>
        <v>0</v>
      </c>
      <c r="S2189" s="142">
        <v>0</v>
      </c>
      <c r="T2189" s="143">
        <f>S2189*H2189</f>
        <v>0</v>
      </c>
      <c r="AR2189" s="144" t="s">
        <v>320</v>
      </c>
      <c r="AT2189" s="144" t="s">
        <v>189</v>
      </c>
      <c r="AU2189" s="144" t="s">
        <v>87</v>
      </c>
      <c r="AY2189" s="18" t="s">
        <v>187</v>
      </c>
      <c r="BE2189" s="145">
        <f>IF(N2189="základní",J2189,0)</f>
        <v>0</v>
      </c>
      <c r="BF2189" s="145">
        <f>IF(N2189="snížená",J2189,0)</f>
        <v>0</v>
      </c>
      <c r="BG2189" s="145">
        <f>IF(N2189="zákl. přenesená",J2189,0)</f>
        <v>0</v>
      </c>
      <c r="BH2189" s="145">
        <f>IF(N2189="sníž. přenesená",J2189,0)</f>
        <v>0</v>
      </c>
      <c r="BI2189" s="145">
        <f>IF(N2189="nulová",J2189,0)</f>
        <v>0</v>
      </c>
      <c r="BJ2189" s="18" t="s">
        <v>87</v>
      </c>
      <c r="BK2189" s="145">
        <f>ROUND(I2189*H2189,2)</f>
        <v>0</v>
      </c>
      <c r="BL2189" s="18" t="s">
        <v>320</v>
      </c>
      <c r="BM2189" s="144" t="s">
        <v>3021</v>
      </c>
    </row>
    <row r="2190" spans="2:65" s="1" customFormat="1" ht="101.25" customHeight="1">
      <c r="B2190" s="33"/>
      <c r="C2190" s="133" t="s">
        <v>3022</v>
      </c>
      <c r="D2190" s="133" t="s">
        <v>189</v>
      </c>
      <c r="E2190" s="134" t="s">
        <v>3023</v>
      </c>
      <c r="F2190" s="135" t="s">
        <v>3024</v>
      </c>
      <c r="G2190" s="136" t="s">
        <v>248</v>
      </c>
      <c r="H2190" s="137">
        <v>1</v>
      </c>
      <c r="I2190" s="138"/>
      <c r="J2190" s="139">
        <f>ROUND(I2190*H2190,2)</f>
        <v>0</v>
      </c>
      <c r="K2190" s="135" t="s">
        <v>19</v>
      </c>
      <c r="L2190" s="33"/>
      <c r="M2190" s="140" t="s">
        <v>19</v>
      </c>
      <c r="N2190" s="141" t="s">
        <v>46</v>
      </c>
      <c r="P2190" s="142">
        <f>O2190*H2190</f>
        <v>0</v>
      </c>
      <c r="Q2190" s="142">
        <v>0</v>
      </c>
      <c r="R2190" s="142">
        <f>Q2190*H2190</f>
        <v>0</v>
      </c>
      <c r="S2190" s="142">
        <v>0</v>
      </c>
      <c r="T2190" s="143">
        <f>S2190*H2190</f>
        <v>0</v>
      </c>
      <c r="AR2190" s="144" t="s">
        <v>320</v>
      </c>
      <c r="AT2190" s="144" t="s">
        <v>189</v>
      </c>
      <c r="AU2190" s="144" t="s">
        <v>87</v>
      </c>
      <c r="AY2190" s="18" t="s">
        <v>187</v>
      </c>
      <c r="BE2190" s="145">
        <f>IF(N2190="základní",J2190,0)</f>
        <v>0</v>
      </c>
      <c r="BF2190" s="145">
        <f>IF(N2190="snížená",J2190,0)</f>
        <v>0</v>
      </c>
      <c r="BG2190" s="145">
        <f>IF(N2190="zákl. přenesená",J2190,0)</f>
        <v>0</v>
      </c>
      <c r="BH2190" s="145">
        <f>IF(N2190="sníž. přenesená",J2190,0)</f>
        <v>0</v>
      </c>
      <c r="BI2190" s="145">
        <f>IF(N2190="nulová",J2190,0)</f>
        <v>0</v>
      </c>
      <c r="BJ2190" s="18" t="s">
        <v>87</v>
      </c>
      <c r="BK2190" s="145">
        <f>ROUND(I2190*H2190,2)</f>
        <v>0</v>
      </c>
      <c r="BL2190" s="18" t="s">
        <v>320</v>
      </c>
      <c r="BM2190" s="144" t="s">
        <v>3025</v>
      </c>
    </row>
    <row r="2191" spans="2:65" s="1" customFormat="1" ht="90" customHeight="1">
      <c r="B2191" s="33"/>
      <c r="C2191" s="133" t="s">
        <v>3026</v>
      </c>
      <c r="D2191" s="133" t="s">
        <v>189</v>
      </c>
      <c r="E2191" s="134" t="s">
        <v>3027</v>
      </c>
      <c r="F2191" s="135" t="s">
        <v>3028</v>
      </c>
      <c r="G2191" s="136" t="s">
        <v>248</v>
      </c>
      <c r="H2191" s="137">
        <v>1</v>
      </c>
      <c r="I2191" s="138"/>
      <c r="J2191" s="139">
        <f>ROUND(I2191*H2191,2)</f>
        <v>0</v>
      </c>
      <c r="K2191" s="135" t="s">
        <v>19</v>
      </c>
      <c r="L2191" s="33"/>
      <c r="M2191" s="140" t="s">
        <v>19</v>
      </c>
      <c r="N2191" s="141" t="s">
        <v>46</v>
      </c>
      <c r="P2191" s="142">
        <f>O2191*H2191</f>
        <v>0</v>
      </c>
      <c r="Q2191" s="142">
        <v>0</v>
      </c>
      <c r="R2191" s="142">
        <f>Q2191*H2191</f>
        <v>0</v>
      </c>
      <c r="S2191" s="142">
        <v>0</v>
      </c>
      <c r="T2191" s="143">
        <f>S2191*H2191</f>
        <v>0</v>
      </c>
      <c r="AR2191" s="144" t="s">
        <v>320</v>
      </c>
      <c r="AT2191" s="144" t="s">
        <v>189</v>
      </c>
      <c r="AU2191" s="144" t="s">
        <v>87</v>
      </c>
      <c r="AY2191" s="18" t="s">
        <v>187</v>
      </c>
      <c r="BE2191" s="145">
        <f>IF(N2191="základní",J2191,0)</f>
        <v>0</v>
      </c>
      <c r="BF2191" s="145">
        <f>IF(N2191="snížená",J2191,0)</f>
        <v>0</v>
      </c>
      <c r="BG2191" s="145">
        <f>IF(N2191="zákl. přenesená",J2191,0)</f>
        <v>0</v>
      </c>
      <c r="BH2191" s="145">
        <f>IF(N2191="sníž. přenesená",J2191,0)</f>
        <v>0</v>
      </c>
      <c r="BI2191" s="145">
        <f>IF(N2191="nulová",J2191,0)</f>
        <v>0</v>
      </c>
      <c r="BJ2191" s="18" t="s">
        <v>87</v>
      </c>
      <c r="BK2191" s="145">
        <f>ROUND(I2191*H2191,2)</f>
        <v>0</v>
      </c>
      <c r="BL2191" s="18" t="s">
        <v>320</v>
      </c>
      <c r="BM2191" s="144" t="s">
        <v>3029</v>
      </c>
    </row>
    <row r="2192" spans="2:65" s="1" customFormat="1" ht="49.2" customHeight="1">
      <c r="B2192" s="33"/>
      <c r="C2192" s="133" t="s">
        <v>3030</v>
      </c>
      <c r="D2192" s="133" t="s">
        <v>189</v>
      </c>
      <c r="E2192" s="134" t="s">
        <v>3031</v>
      </c>
      <c r="F2192" s="135" t="s">
        <v>3032</v>
      </c>
      <c r="G2192" s="136" t="s">
        <v>2018</v>
      </c>
      <c r="H2192" s="194"/>
      <c r="I2192" s="138"/>
      <c r="J2192" s="139">
        <f>ROUND(I2192*H2192,2)</f>
        <v>0</v>
      </c>
      <c r="K2192" s="135" t="s">
        <v>197</v>
      </c>
      <c r="L2192" s="33"/>
      <c r="M2192" s="140" t="s">
        <v>19</v>
      </c>
      <c r="N2192" s="141" t="s">
        <v>46</v>
      </c>
      <c r="P2192" s="142">
        <f>O2192*H2192</f>
        <v>0</v>
      </c>
      <c r="Q2192" s="142">
        <v>0</v>
      </c>
      <c r="R2192" s="142">
        <f>Q2192*H2192</f>
        <v>0</v>
      </c>
      <c r="S2192" s="142">
        <v>0</v>
      </c>
      <c r="T2192" s="143">
        <f>S2192*H2192</f>
        <v>0</v>
      </c>
      <c r="AR2192" s="144" t="s">
        <v>320</v>
      </c>
      <c r="AT2192" s="144" t="s">
        <v>189</v>
      </c>
      <c r="AU2192" s="144" t="s">
        <v>87</v>
      </c>
      <c r="AY2192" s="18" t="s">
        <v>187</v>
      </c>
      <c r="BE2192" s="145">
        <f>IF(N2192="základní",J2192,0)</f>
        <v>0</v>
      </c>
      <c r="BF2192" s="145">
        <f>IF(N2192="snížená",J2192,0)</f>
        <v>0</v>
      </c>
      <c r="BG2192" s="145">
        <f>IF(N2192="zákl. přenesená",J2192,0)</f>
        <v>0</v>
      </c>
      <c r="BH2192" s="145">
        <f>IF(N2192="sníž. přenesená",J2192,0)</f>
        <v>0</v>
      </c>
      <c r="BI2192" s="145">
        <f>IF(N2192="nulová",J2192,0)</f>
        <v>0</v>
      </c>
      <c r="BJ2192" s="18" t="s">
        <v>87</v>
      </c>
      <c r="BK2192" s="145">
        <f>ROUND(I2192*H2192,2)</f>
        <v>0</v>
      </c>
      <c r="BL2192" s="18" t="s">
        <v>320</v>
      </c>
      <c r="BM2192" s="144" t="s">
        <v>3033</v>
      </c>
    </row>
    <row r="2193" spans="2:65" s="1" customFormat="1">
      <c r="B2193" s="33"/>
      <c r="D2193" s="146" t="s">
        <v>199</v>
      </c>
      <c r="F2193" s="147" t="s">
        <v>3034</v>
      </c>
      <c r="I2193" s="148"/>
      <c r="L2193" s="33"/>
      <c r="M2193" s="149"/>
      <c r="T2193" s="52"/>
      <c r="AT2193" s="18" t="s">
        <v>199</v>
      </c>
      <c r="AU2193" s="18" t="s">
        <v>87</v>
      </c>
    </row>
    <row r="2194" spans="2:65" s="11" customFormat="1" ht="22.95" customHeight="1">
      <c r="B2194" s="121"/>
      <c r="D2194" s="122" t="s">
        <v>73</v>
      </c>
      <c r="E2194" s="131" t="s">
        <v>3035</v>
      </c>
      <c r="F2194" s="131" t="s">
        <v>3036</v>
      </c>
      <c r="I2194" s="124"/>
      <c r="J2194" s="132">
        <f>BK2194</f>
        <v>0</v>
      </c>
      <c r="L2194" s="121"/>
      <c r="M2194" s="126"/>
      <c r="P2194" s="127">
        <f>SUM(P2195:P2309)</f>
        <v>0</v>
      </c>
      <c r="R2194" s="127">
        <f>SUM(R2195:R2309)</f>
        <v>0.52505105750000003</v>
      </c>
      <c r="T2194" s="128">
        <f>SUM(T2195:T2309)</f>
        <v>0</v>
      </c>
      <c r="AR2194" s="122" t="s">
        <v>87</v>
      </c>
      <c r="AT2194" s="129" t="s">
        <v>73</v>
      </c>
      <c r="AU2194" s="129" t="s">
        <v>81</v>
      </c>
      <c r="AY2194" s="122" t="s">
        <v>187</v>
      </c>
      <c r="BK2194" s="130">
        <f>SUM(BK2195:BK2309)</f>
        <v>0</v>
      </c>
    </row>
    <row r="2195" spans="2:65" s="1" customFormat="1" ht="33" customHeight="1">
      <c r="B2195" s="33"/>
      <c r="C2195" s="133" t="s">
        <v>3037</v>
      </c>
      <c r="D2195" s="133" t="s">
        <v>189</v>
      </c>
      <c r="E2195" s="134" t="s">
        <v>3038</v>
      </c>
      <c r="F2195" s="135" t="s">
        <v>3039</v>
      </c>
      <c r="G2195" s="136" t="s">
        <v>248</v>
      </c>
      <c r="H2195" s="137">
        <v>2</v>
      </c>
      <c r="I2195" s="138"/>
      <c r="J2195" s="139">
        <f>ROUND(I2195*H2195,2)</f>
        <v>0</v>
      </c>
      <c r="K2195" s="135" t="s">
        <v>19</v>
      </c>
      <c r="L2195" s="33"/>
      <c r="M2195" s="140" t="s">
        <v>19</v>
      </c>
      <c r="N2195" s="141" t="s">
        <v>46</v>
      </c>
      <c r="P2195" s="142">
        <f>O2195*H2195</f>
        <v>0</v>
      </c>
      <c r="Q2195" s="142">
        <v>0</v>
      </c>
      <c r="R2195" s="142">
        <f>Q2195*H2195</f>
        <v>0</v>
      </c>
      <c r="S2195" s="142">
        <v>0</v>
      </c>
      <c r="T2195" s="143">
        <f>S2195*H2195</f>
        <v>0</v>
      </c>
      <c r="AR2195" s="144" t="s">
        <v>320</v>
      </c>
      <c r="AT2195" s="144" t="s">
        <v>189</v>
      </c>
      <c r="AU2195" s="144" t="s">
        <v>87</v>
      </c>
      <c r="AY2195" s="18" t="s">
        <v>187</v>
      </c>
      <c r="BE2195" s="145">
        <f>IF(N2195="základní",J2195,0)</f>
        <v>0</v>
      </c>
      <c r="BF2195" s="145">
        <f>IF(N2195="snížená",J2195,0)</f>
        <v>0</v>
      </c>
      <c r="BG2195" s="145">
        <f>IF(N2195="zákl. přenesená",J2195,0)</f>
        <v>0</v>
      </c>
      <c r="BH2195" s="145">
        <f>IF(N2195="sníž. přenesená",J2195,0)</f>
        <v>0</v>
      </c>
      <c r="BI2195" s="145">
        <f>IF(N2195="nulová",J2195,0)</f>
        <v>0</v>
      </c>
      <c r="BJ2195" s="18" t="s">
        <v>87</v>
      </c>
      <c r="BK2195" s="145">
        <f>ROUND(I2195*H2195,2)</f>
        <v>0</v>
      </c>
      <c r="BL2195" s="18" t="s">
        <v>320</v>
      </c>
      <c r="BM2195" s="144" t="s">
        <v>3040</v>
      </c>
    </row>
    <row r="2196" spans="2:65" s="12" customFormat="1">
      <c r="B2196" s="150"/>
      <c r="D2196" s="151" t="s">
        <v>201</v>
      </c>
      <c r="E2196" s="152" t="s">
        <v>19</v>
      </c>
      <c r="F2196" s="153" t="s">
        <v>1745</v>
      </c>
      <c r="H2196" s="152" t="s">
        <v>19</v>
      </c>
      <c r="I2196" s="154"/>
      <c r="L2196" s="150"/>
      <c r="M2196" s="155"/>
      <c r="T2196" s="156"/>
      <c r="AT2196" s="152" t="s">
        <v>201</v>
      </c>
      <c r="AU2196" s="152" t="s">
        <v>87</v>
      </c>
      <c r="AV2196" s="12" t="s">
        <v>81</v>
      </c>
      <c r="AW2196" s="12" t="s">
        <v>33</v>
      </c>
      <c r="AX2196" s="12" t="s">
        <v>74</v>
      </c>
      <c r="AY2196" s="152" t="s">
        <v>187</v>
      </c>
    </row>
    <row r="2197" spans="2:65" s="13" customFormat="1">
      <c r="B2197" s="157"/>
      <c r="D2197" s="151" t="s">
        <v>201</v>
      </c>
      <c r="E2197" s="158" t="s">
        <v>19</v>
      </c>
      <c r="F2197" s="159" t="s">
        <v>3041</v>
      </c>
      <c r="H2197" s="160">
        <v>2</v>
      </c>
      <c r="I2197" s="161"/>
      <c r="L2197" s="157"/>
      <c r="M2197" s="162"/>
      <c r="T2197" s="163"/>
      <c r="AT2197" s="158" t="s">
        <v>201</v>
      </c>
      <c r="AU2197" s="158" t="s">
        <v>87</v>
      </c>
      <c r="AV2197" s="13" t="s">
        <v>87</v>
      </c>
      <c r="AW2197" s="13" t="s">
        <v>33</v>
      </c>
      <c r="AX2197" s="13" t="s">
        <v>74</v>
      </c>
      <c r="AY2197" s="158" t="s">
        <v>187</v>
      </c>
    </row>
    <row r="2198" spans="2:65" s="15" customFormat="1">
      <c r="B2198" s="171"/>
      <c r="D2198" s="151" t="s">
        <v>201</v>
      </c>
      <c r="E2198" s="172" t="s">
        <v>19</v>
      </c>
      <c r="F2198" s="173" t="s">
        <v>207</v>
      </c>
      <c r="H2198" s="174">
        <v>2</v>
      </c>
      <c r="I2198" s="175"/>
      <c r="L2198" s="171"/>
      <c r="M2198" s="176"/>
      <c r="T2198" s="177"/>
      <c r="AT2198" s="172" t="s">
        <v>201</v>
      </c>
      <c r="AU2198" s="172" t="s">
        <v>87</v>
      </c>
      <c r="AV2198" s="15" t="s">
        <v>193</v>
      </c>
      <c r="AW2198" s="15" t="s">
        <v>33</v>
      </c>
      <c r="AX2198" s="15" t="s">
        <v>81</v>
      </c>
      <c r="AY2198" s="172" t="s">
        <v>187</v>
      </c>
    </row>
    <row r="2199" spans="2:65" s="1" customFormat="1" ht="33" customHeight="1">
      <c r="B2199" s="33"/>
      <c r="C2199" s="133" t="s">
        <v>3042</v>
      </c>
      <c r="D2199" s="133" t="s">
        <v>189</v>
      </c>
      <c r="E2199" s="134" t="s">
        <v>3043</v>
      </c>
      <c r="F2199" s="135" t="s">
        <v>3044</v>
      </c>
      <c r="G2199" s="136" t="s">
        <v>248</v>
      </c>
      <c r="H2199" s="137">
        <v>1</v>
      </c>
      <c r="I2199" s="138"/>
      <c r="J2199" s="139">
        <f>ROUND(I2199*H2199,2)</f>
        <v>0</v>
      </c>
      <c r="K2199" s="135" t="s">
        <v>19</v>
      </c>
      <c r="L2199" s="33"/>
      <c r="M2199" s="140" t="s">
        <v>19</v>
      </c>
      <c r="N2199" s="141" t="s">
        <v>46</v>
      </c>
      <c r="P2199" s="142">
        <f>O2199*H2199</f>
        <v>0</v>
      </c>
      <c r="Q2199" s="142">
        <v>0</v>
      </c>
      <c r="R2199" s="142">
        <f>Q2199*H2199</f>
        <v>0</v>
      </c>
      <c r="S2199" s="142">
        <v>0</v>
      </c>
      <c r="T2199" s="143">
        <f>S2199*H2199</f>
        <v>0</v>
      </c>
      <c r="AR2199" s="144" t="s">
        <v>320</v>
      </c>
      <c r="AT2199" s="144" t="s">
        <v>189</v>
      </c>
      <c r="AU2199" s="144" t="s">
        <v>87</v>
      </c>
      <c r="AY2199" s="18" t="s">
        <v>187</v>
      </c>
      <c r="BE2199" s="145">
        <f>IF(N2199="základní",J2199,0)</f>
        <v>0</v>
      </c>
      <c r="BF2199" s="145">
        <f>IF(N2199="snížená",J2199,0)</f>
        <v>0</v>
      </c>
      <c r="BG2199" s="145">
        <f>IF(N2199="zákl. přenesená",J2199,0)</f>
        <v>0</v>
      </c>
      <c r="BH2199" s="145">
        <f>IF(N2199="sníž. přenesená",J2199,0)</f>
        <v>0</v>
      </c>
      <c r="BI2199" s="145">
        <f>IF(N2199="nulová",J2199,0)</f>
        <v>0</v>
      </c>
      <c r="BJ2199" s="18" t="s">
        <v>87</v>
      </c>
      <c r="BK2199" s="145">
        <f>ROUND(I2199*H2199,2)</f>
        <v>0</v>
      </c>
      <c r="BL2199" s="18" t="s">
        <v>320</v>
      </c>
      <c r="BM2199" s="144" t="s">
        <v>3045</v>
      </c>
    </row>
    <row r="2200" spans="2:65" s="12" customFormat="1">
      <c r="B2200" s="150"/>
      <c r="D2200" s="151" t="s">
        <v>201</v>
      </c>
      <c r="E2200" s="152" t="s">
        <v>19</v>
      </c>
      <c r="F2200" s="153" t="s">
        <v>1745</v>
      </c>
      <c r="H2200" s="152" t="s">
        <v>19</v>
      </c>
      <c r="I2200" s="154"/>
      <c r="L2200" s="150"/>
      <c r="M2200" s="155"/>
      <c r="T2200" s="156"/>
      <c r="AT2200" s="152" t="s">
        <v>201</v>
      </c>
      <c r="AU2200" s="152" t="s">
        <v>87</v>
      </c>
      <c r="AV2200" s="12" t="s">
        <v>81</v>
      </c>
      <c r="AW2200" s="12" t="s">
        <v>33</v>
      </c>
      <c r="AX2200" s="12" t="s">
        <v>74</v>
      </c>
      <c r="AY2200" s="152" t="s">
        <v>187</v>
      </c>
    </row>
    <row r="2201" spans="2:65" s="13" customFormat="1">
      <c r="B2201" s="157"/>
      <c r="D2201" s="151" t="s">
        <v>201</v>
      </c>
      <c r="E2201" s="158" t="s">
        <v>19</v>
      </c>
      <c r="F2201" s="159" t="s">
        <v>3046</v>
      </c>
      <c r="H2201" s="160">
        <v>1</v>
      </c>
      <c r="I2201" s="161"/>
      <c r="L2201" s="157"/>
      <c r="M2201" s="162"/>
      <c r="T2201" s="163"/>
      <c r="AT2201" s="158" t="s">
        <v>201</v>
      </c>
      <c r="AU2201" s="158" t="s">
        <v>87</v>
      </c>
      <c r="AV2201" s="13" t="s">
        <v>87</v>
      </c>
      <c r="AW2201" s="13" t="s">
        <v>33</v>
      </c>
      <c r="AX2201" s="13" t="s">
        <v>74</v>
      </c>
      <c r="AY2201" s="158" t="s">
        <v>187</v>
      </c>
    </row>
    <row r="2202" spans="2:65" s="15" customFormat="1">
      <c r="B2202" s="171"/>
      <c r="D2202" s="151" t="s">
        <v>201</v>
      </c>
      <c r="E2202" s="172" t="s">
        <v>19</v>
      </c>
      <c r="F2202" s="173" t="s">
        <v>207</v>
      </c>
      <c r="H2202" s="174">
        <v>1</v>
      </c>
      <c r="I2202" s="175"/>
      <c r="L2202" s="171"/>
      <c r="M2202" s="176"/>
      <c r="T2202" s="177"/>
      <c r="AT2202" s="172" t="s">
        <v>201</v>
      </c>
      <c r="AU2202" s="172" t="s">
        <v>87</v>
      </c>
      <c r="AV2202" s="15" t="s">
        <v>193</v>
      </c>
      <c r="AW2202" s="15" t="s">
        <v>33</v>
      </c>
      <c r="AX2202" s="15" t="s">
        <v>81</v>
      </c>
      <c r="AY2202" s="172" t="s">
        <v>187</v>
      </c>
    </row>
    <row r="2203" spans="2:65" s="1" customFormat="1" ht="33" customHeight="1">
      <c r="B2203" s="33"/>
      <c r="C2203" s="133" t="s">
        <v>3047</v>
      </c>
      <c r="D2203" s="133" t="s">
        <v>189</v>
      </c>
      <c r="E2203" s="134" t="s">
        <v>3048</v>
      </c>
      <c r="F2203" s="135" t="s">
        <v>3039</v>
      </c>
      <c r="G2203" s="136" t="s">
        <v>248</v>
      </c>
      <c r="H2203" s="137">
        <v>1</v>
      </c>
      <c r="I2203" s="138"/>
      <c r="J2203" s="139">
        <f>ROUND(I2203*H2203,2)</f>
        <v>0</v>
      </c>
      <c r="K2203" s="135" t="s">
        <v>19</v>
      </c>
      <c r="L2203" s="33"/>
      <c r="M2203" s="140" t="s">
        <v>19</v>
      </c>
      <c r="N2203" s="141" t="s">
        <v>46</v>
      </c>
      <c r="P2203" s="142">
        <f>O2203*H2203</f>
        <v>0</v>
      </c>
      <c r="Q2203" s="142">
        <v>0</v>
      </c>
      <c r="R2203" s="142">
        <f>Q2203*H2203</f>
        <v>0</v>
      </c>
      <c r="S2203" s="142">
        <v>0</v>
      </c>
      <c r="T2203" s="143">
        <f>S2203*H2203</f>
        <v>0</v>
      </c>
      <c r="AR2203" s="144" t="s">
        <v>320</v>
      </c>
      <c r="AT2203" s="144" t="s">
        <v>189</v>
      </c>
      <c r="AU2203" s="144" t="s">
        <v>87</v>
      </c>
      <c r="AY2203" s="18" t="s">
        <v>187</v>
      </c>
      <c r="BE2203" s="145">
        <f>IF(N2203="základní",J2203,0)</f>
        <v>0</v>
      </c>
      <c r="BF2203" s="145">
        <f>IF(N2203="snížená",J2203,0)</f>
        <v>0</v>
      </c>
      <c r="BG2203" s="145">
        <f>IF(N2203="zákl. přenesená",J2203,0)</f>
        <v>0</v>
      </c>
      <c r="BH2203" s="145">
        <f>IF(N2203="sníž. přenesená",J2203,0)</f>
        <v>0</v>
      </c>
      <c r="BI2203" s="145">
        <f>IF(N2203="nulová",J2203,0)</f>
        <v>0</v>
      </c>
      <c r="BJ2203" s="18" t="s">
        <v>87</v>
      </c>
      <c r="BK2203" s="145">
        <f>ROUND(I2203*H2203,2)</f>
        <v>0</v>
      </c>
      <c r="BL2203" s="18" t="s">
        <v>320</v>
      </c>
      <c r="BM2203" s="144" t="s">
        <v>3049</v>
      </c>
    </row>
    <row r="2204" spans="2:65" s="12" customFormat="1">
      <c r="B2204" s="150"/>
      <c r="D2204" s="151" t="s">
        <v>201</v>
      </c>
      <c r="E2204" s="152" t="s">
        <v>19</v>
      </c>
      <c r="F2204" s="153" t="s">
        <v>1745</v>
      </c>
      <c r="H2204" s="152" t="s">
        <v>19</v>
      </c>
      <c r="I2204" s="154"/>
      <c r="L2204" s="150"/>
      <c r="M2204" s="155"/>
      <c r="T2204" s="156"/>
      <c r="AT2204" s="152" t="s">
        <v>201</v>
      </c>
      <c r="AU2204" s="152" t="s">
        <v>87</v>
      </c>
      <c r="AV2204" s="12" t="s">
        <v>81</v>
      </c>
      <c r="AW2204" s="12" t="s">
        <v>33</v>
      </c>
      <c r="AX2204" s="12" t="s">
        <v>74</v>
      </c>
      <c r="AY2204" s="152" t="s">
        <v>187</v>
      </c>
    </row>
    <row r="2205" spans="2:65" s="13" customFormat="1">
      <c r="B2205" s="157"/>
      <c r="D2205" s="151" t="s">
        <v>201</v>
      </c>
      <c r="E2205" s="158" t="s">
        <v>19</v>
      </c>
      <c r="F2205" s="159" t="s">
        <v>3050</v>
      </c>
      <c r="H2205" s="160">
        <v>1</v>
      </c>
      <c r="I2205" s="161"/>
      <c r="L2205" s="157"/>
      <c r="M2205" s="162"/>
      <c r="T2205" s="163"/>
      <c r="AT2205" s="158" t="s">
        <v>201</v>
      </c>
      <c r="AU2205" s="158" t="s">
        <v>87</v>
      </c>
      <c r="AV2205" s="13" t="s">
        <v>87</v>
      </c>
      <c r="AW2205" s="13" t="s">
        <v>33</v>
      </c>
      <c r="AX2205" s="13" t="s">
        <v>74</v>
      </c>
      <c r="AY2205" s="158" t="s">
        <v>187</v>
      </c>
    </row>
    <row r="2206" spans="2:65" s="15" customFormat="1">
      <c r="B2206" s="171"/>
      <c r="D2206" s="151" t="s">
        <v>201</v>
      </c>
      <c r="E2206" s="172" t="s">
        <v>19</v>
      </c>
      <c r="F2206" s="173" t="s">
        <v>207</v>
      </c>
      <c r="H2206" s="174">
        <v>1</v>
      </c>
      <c r="I2206" s="175"/>
      <c r="L2206" s="171"/>
      <c r="M2206" s="176"/>
      <c r="T2206" s="177"/>
      <c r="AT2206" s="172" t="s">
        <v>201</v>
      </c>
      <c r="AU2206" s="172" t="s">
        <v>87</v>
      </c>
      <c r="AV2206" s="15" t="s">
        <v>193</v>
      </c>
      <c r="AW2206" s="15" t="s">
        <v>33</v>
      </c>
      <c r="AX2206" s="15" t="s">
        <v>81</v>
      </c>
      <c r="AY2206" s="172" t="s">
        <v>187</v>
      </c>
    </row>
    <row r="2207" spans="2:65" s="1" customFormat="1" ht="37.950000000000003" customHeight="1">
      <c r="B2207" s="33"/>
      <c r="C2207" s="133" t="s">
        <v>3051</v>
      </c>
      <c r="D2207" s="133" t="s">
        <v>189</v>
      </c>
      <c r="E2207" s="134" t="s">
        <v>3052</v>
      </c>
      <c r="F2207" s="135" t="s">
        <v>3053</v>
      </c>
      <c r="G2207" s="136" t="s">
        <v>248</v>
      </c>
      <c r="H2207" s="137">
        <v>11</v>
      </c>
      <c r="I2207" s="138"/>
      <c r="J2207" s="139">
        <f>ROUND(I2207*H2207,2)</f>
        <v>0</v>
      </c>
      <c r="K2207" s="135" t="s">
        <v>197</v>
      </c>
      <c r="L2207" s="33"/>
      <c r="M2207" s="140" t="s">
        <v>19</v>
      </c>
      <c r="N2207" s="141" t="s">
        <v>46</v>
      </c>
      <c r="P2207" s="142">
        <f>O2207*H2207</f>
        <v>0</v>
      </c>
      <c r="Q2207" s="142">
        <v>0</v>
      </c>
      <c r="R2207" s="142">
        <f>Q2207*H2207</f>
        <v>0</v>
      </c>
      <c r="S2207" s="142">
        <v>0</v>
      </c>
      <c r="T2207" s="143">
        <f>S2207*H2207</f>
        <v>0</v>
      </c>
      <c r="AR2207" s="144" t="s">
        <v>320</v>
      </c>
      <c r="AT2207" s="144" t="s">
        <v>189</v>
      </c>
      <c r="AU2207" s="144" t="s">
        <v>87</v>
      </c>
      <c r="AY2207" s="18" t="s">
        <v>187</v>
      </c>
      <c r="BE2207" s="145">
        <f>IF(N2207="základní",J2207,0)</f>
        <v>0</v>
      </c>
      <c r="BF2207" s="145">
        <f>IF(N2207="snížená",J2207,0)</f>
        <v>0</v>
      </c>
      <c r="BG2207" s="145">
        <f>IF(N2207="zákl. přenesená",J2207,0)</f>
        <v>0</v>
      </c>
      <c r="BH2207" s="145">
        <f>IF(N2207="sníž. přenesená",J2207,0)</f>
        <v>0</v>
      </c>
      <c r="BI2207" s="145">
        <f>IF(N2207="nulová",J2207,0)</f>
        <v>0</v>
      </c>
      <c r="BJ2207" s="18" t="s">
        <v>87</v>
      </c>
      <c r="BK2207" s="145">
        <f>ROUND(I2207*H2207,2)</f>
        <v>0</v>
      </c>
      <c r="BL2207" s="18" t="s">
        <v>320</v>
      </c>
      <c r="BM2207" s="144" t="s">
        <v>3054</v>
      </c>
    </row>
    <row r="2208" spans="2:65" s="1" customFormat="1">
      <c r="B2208" s="33"/>
      <c r="D2208" s="146" t="s">
        <v>199</v>
      </c>
      <c r="F2208" s="147" t="s">
        <v>3055</v>
      </c>
      <c r="I2208" s="148"/>
      <c r="L2208" s="33"/>
      <c r="M2208" s="149"/>
      <c r="T2208" s="52"/>
      <c r="AT2208" s="18" t="s">
        <v>199</v>
      </c>
      <c r="AU2208" s="18" t="s">
        <v>87</v>
      </c>
    </row>
    <row r="2209" spans="2:65" s="12" customFormat="1">
      <c r="B2209" s="150"/>
      <c r="D2209" s="151" t="s">
        <v>201</v>
      </c>
      <c r="E2209" s="152" t="s">
        <v>19</v>
      </c>
      <c r="F2209" s="153" t="s">
        <v>1745</v>
      </c>
      <c r="H2209" s="152" t="s">
        <v>19</v>
      </c>
      <c r="I2209" s="154"/>
      <c r="L2209" s="150"/>
      <c r="M2209" s="155"/>
      <c r="T2209" s="156"/>
      <c r="AT2209" s="152" t="s">
        <v>201</v>
      </c>
      <c r="AU2209" s="152" t="s">
        <v>87</v>
      </c>
      <c r="AV2209" s="12" t="s">
        <v>81</v>
      </c>
      <c r="AW2209" s="12" t="s">
        <v>33</v>
      </c>
      <c r="AX2209" s="12" t="s">
        <v>74</v>
      </c>
      <c r="AY2209" s="152" t="s">
        <v>187</v>
      </c>
    </row>
    <row r="2210" spans="2:65" s="13" customFormat="1">
      <c r="B2210" s="157"/>
      <c r="D2210" s="151" t="s">
        <v>201</v>
      </c>
      <c r="E2210" s="158" t="s">
        <v>19</v>
      </c>
      <c r="F2210" s="159" t="s">
        <v>1747</v>
      </c>
      <c r="H2210" s="160">
        <v>2</v>
      </c>
      <c r="I2210" s="161"/>
      <c r="L2210" s="157"/>
      <c r="M2210" s="162"/>
      <c r="T2210" s="163"/>
      <c r="AT2210" s="158" t="s">
        <v>201</v>
      </c>
      <c r="AU2210" s="158" t="s">
        <v>87</v>
      </c>
      <c r="AV2210" s="13" t="s">
        <v>87</v>
      </c>
      <c r="AW2210" s="13" t="s">
        <v>33</v>
      </c>
      <c r="AX2210" s="13" t="s">
        <v>74</v>
      </c>
      <c r="AY2210" s="158" t="s">
        <v>187</v>
      </c>
    </row>
    <row r="2211" spans="2:65" s="13" customFormat="1">
      <c r="B2211" s="157"/>
      <c r="D2211" s="151" t="s">
        <v>201</v>
      </c>
      <c r="E2211" s="158" t="s">
        <v>19</v>
      </c>
      <c r="F2211" s="159" t="s">
        <v>1748</v>
      </c>
      <c r="H2211" s="160">
        <v>1</v>
      </c>
      <c r="I2211" s="161"/>
      <c r="L2211" s="157"/>
      <c r="M2211" s="162"/>
      <c r="T2211" s="163"/>
      <c r="AT2211" s="158" t="s">
        <v>201</v>
      </c>
      <c r="AU2211" s="158" t="s">
        <v>87</v>
      </c>
      <c r="AV2211" s="13" t="s">
        <v>87</v>
      </c>
      <c r="AW2211" s="13" t="s">
        <v>33</v>
      </c>
      <c r="AX2211" s="13" t="s">
        <v>74</v>
      </c>
      <c r="AY2211" s="158" t="s">
        <v>187</v>
      </c>
    </row>
    <row r="2212" spans="2:65" s="13" customFormat="1">
      <c r="B2212" s="157"/>
      <c r="D2212" s="151" t="s">
        <v>201</v>
      </c>
      <c r="E2212" s="158" t="s">
        <v>19</v>
      </c>
      <c r="F2212" s="159" t="s">
        <v>1749</v>
      </c>
      <c r="H2212" s="160">
        <v>1</v>
      </c>
      <c r="I2212" s="161"/>
      <c r="L2212" s="157"/>
      <c r="M2212" s="162"/>
      <c r="T2212" s="163"/>
      <c r="AT2212" s="158" t="s">
        <v>201</v>
      </c>
      <c r="AU2212" s="158" t="s">
        <v>87</v>
      </c>
      <c r="AV2212" s="13" t="s">
        <v>87</v>
      </c>
      <c r="AW2212" s="13" t="s">
        <v>33</v>
      </c>
      <c r="AX2212" s="13" t="s">
        <v>74</v>
      </c>
      <c r="AY2212" s="158" t="s">
        <v>187</v>
      </c>
    </row>
    <row r="2213" spans="2:65" s="13" customFormat="1">
      <c r="B2213" s="157"/>
      <c r="D2213" s="151" t="s">
        <v>201</v>
      </c>
      <c r="E2213" s="158" t="s">
        <v>19</v>
      </c>
      <c r="F2213" s="159" t="s">
        <v>1750</v>
      </c>
      <c r="H2213" s="160">
        <v>1</v>
      </c>
      <c r="I2213" s="161"/>
      <c r="L2213" s="157"/>
      <c r="M2213" s="162"/>
      <c r="T2213" s="163"/>
      <c r="AT2213" s="158" t="s">
        <v>201</v>
      </c>
      <c r="AU2213" s="158" t="s">
        <v>87</v>
      </c>
      <c r="AV2213" s="13" t="s">
        <v>87</v>
      </c>
      <c r="AW2213" s="13" t="s">
        <v>33</v>
      </c>
      <c r="AX2213" s="13" t="s">
        <v>74</v>
      </c>
      <c r="AY2213" s="158" t="s">
        <v>187</v>
      </c>
    </row>
    <row r="2214" spans="2:65" s="13" customFormat="1">
      <c r="B2214" s="157"/>
      <c r="D2214" s="151" t="s">
        <v>201</v>
      </c>
      <c r="E2214" s="158" t="s">
        <v>19</v>
      </c>
      <c r="F2214" s="159" t="s">
        <v>1751</v>
      </c>
      <c r="H2214" s="160">
        <v>3</v>
      </c>
      <c r="I2214" s="161"/>
      <c r="L2214" s="157"/>
      <c r="M2214" s="162"/>
      <c r="T2214" s="163"/>
      <c r="AT2214" s="158" t="s">
        <v>201</v>
      </c>
      <c r="AU2214" s="158" t="s">
        <v>87</v>
      </c>
      <c r="AV2214" s="13" t="s">
        <v>87</v>
      </c>
      <c r="AW2214" s="13" t="s">
        <v>33</v>
      </c>
      <c r="AX2214" s="13" t="s">
        <v>74</v>
      </c>
      <c r="AY2214" s="158" t="s">
        <v>187</v>
      </c>
    </row>
    <row r="2215" spans="2:65" s="13" customFormat="1">
      <c r="B2215" s="157"/>
      <c r="D2215" s="151" t="s">
        <v>201</v>
      </c>
      <c r="E2215" s="158" t="s">
        <v>19</v>
      </c>
      <c r="F2215" s="159" t="s">
        <v>3056</v>
      </c>
      <c r="H2215" s="160">
        <v>1</v>
      </c>
      <c r="I2215" s="161"/>
      <c r="L2215" s="157"/>
      <c r="M2215" s="162"/>
      <c r="T2215" s="163"/>
      <c r="AT2215" s="158" t="s">
        <v>201</v>
      </c>
      <c r="AU2215" s="158" t="s">
        <v>87</v>
      </c>
      <c r="AV2215" s="13" t="s">
        <v>87</v>
      </c>
      <c r="AW2215" s="13" t="s">
        <v>33</v>
      </c>
      <c r="AX2215" s="13" t="s">
        <v>74</v>
      </c>
      <c r="AY2215" s="158" t="s">
        <v>187</v>
      </c>
    </row>
    <row r="2216" spans="2:65" s="13" customFormat="1">
      <c r="B2216" s="157"/>
      <c r="D2216" s="151" t="s">
        <v>201</v>
      </c>
      <c r="E2216" s="158" t="s">
        <v>19</v>
      </c>
      <c r="F2216" s="159" t="s">
        <v>1752</v>
      </c>
      <c r="H2216" s="160">
        <v>1</v>
      </c>
      <c r="I2216" s="161"/>
      <c r="L2216" s="157"/>
      <c r="M2216" s="162"/>
      <c r="T2216" s="163"/>
      <c r="AT2216" s="158" t="s">
        <v>201</v>
      </c>
      <c r="AU2216" s="158" t="s">
        <v>87</v>
      </c>
      <c r="AV2216" s="13" t="s">
        <v>87</v>
      </c>
      <c r="AW2216" s="13" t="s">
        <v>33</v>
      </c>
      <c r="AX2216" s="13" t="s">
        <v>74</v>
      </c>
      <c r="AY2216" s="158" t="s">
        <v>187</v>
      </c>
    </row>
    <row r="2217" spans="2:65" s="13" customFormat="1">
      <c r="B2217" s="157"/>
      <c r="D2217" s="151" t="s">
        <v>201</v>
      </c>
      <c r="E2217" s="158" t="s">
        <v>19</v>
      </c>
      <c r="F2217" s="159" t="s">
        <v>1753</v>
      </c>
      <c r="H2217" s="160">
        <v>1</v>
      </c>
      <c r="I2217" s="161"/>
      <c r="L2217" s="157"/>
      <c r="M2217" s="162"/>
      <c r="T2217" s="163"/>
      <c r="AT2217" s="158" t="s">
        <v>201</v>
      </c>
      <c r="AU2217" s="158" t="s">
        <v>87</v>
      </c>
      <c r="AV2217" s="13" t="s">
        <v>87</v>
      </c>
      <c r="AW2217" s="13" t="s">
        <v>33</v>
      </c>
      <c r="AX2217" s="13" t="s">
        <v>74</v>
      </c>
      <c r="AY2217" s="158" t="s">
        <v>187</v>
      </c>
    </row>
    <row r="2218" spans="2:65" s="15" customFormat="1">
      <c r="B2218" s="171"/>
      <c r="D2218" s="151" t="s">
        <v>201</v>
      </c>
      <c r="E2218" s="172" t="s">
        <v>19</v>
      </c>
      <c r="F2218" s="173" t="s">
        <v>207</v>
      </c>
      <c r="H2218" s="174">
        <v>11</v>
      </c>
      <c r="I2218" s="175"/>
      <c r="L2218" s="171"/>
      <c r="M2218" s="176"/>
      <c r="T2218" s="177"/>
      <c r="AT2218" s="172" t="s">
        <v>201</v>
      </c>
      <c r="AU2218" s="172" t="s">
        <v>87</v>
      </c>
      <c r="AV2218" s="15" t="s">
        <v>193</v>
      </c>
      <c r="AW2218" s="15" t="s">
        <v>33</v>
      </c>
      <c r="AX2218" s="15" t="s">
        <v>81</v>
      </c>
      <c r="AY2218" s="172" t="s">
        <v>187</v>
      </c>
    </row>
    <row r="2219" spans="2:65" s="1" customFormat="1" ht="37.950000000000003" customHeight="1">
      <c r="B2219" s="33"/>
      <c r="C2219" s="178" t="s">
        <v>3057</v>
      </c>
      <c r="D2219" s="178" t="s">
        <v>238</v>
      </c>
      <c r="E2219" s="179" t="s">
        <v>3058</v>
      </c>
      <c r="F2219" s="180" t="s">
        <v>3059</v>
      </c>
      <c r="G2219" s="181" t="s">
        <v>248</v>
      </c>
      <c r="H2219" s="182">
        <v>3</v>
      </c>
      <c r="I2219" s="183"/>
      <c r="J2219" s="184">
        <f>ROUND(I2219*H2219,2)</f>
        <v>0</v>
      </c>
      <c r="K2219" s="180" t="s">
        <v>19</v>
      </c>
      <c r="L2219" s="185"/>
      <c r="M2219" s="186" t="s">
        <v>19</v>
      </c>
      <c r="N2219" s="187" t="s">
        <v>46</v>
      </c>
      <c r="P2219" s="142">
        <f>O2219*H2219</f>
        <v>0</v>
      </c>
      <c r="Q2219" s="142">
        <v>1.38E-2</v>
      </c>
      <c r="R2219" s="142">
        <f>Q2219*H2219</f>
        <v>4.1399999999999999E-2</v>
      </c>
      <c r="S2219" s="142">
        <v>0</v>
      </c>
      <c r="T2219" s="143">
        <f>S2219*H2219</f>
        <v>0</v>
      </c>
      <c r="AR2219" s="144" t="s">
        <v>425</v>
      </c>
      <c r="AT2219" s="144" t="s">
        <v>238</v>
      </c>
      <c r="AU2219" s="144" t="s">
        <v>87</v>
      </c>
      <c r="AY2219" s="18" t="s">
        <v>187</v>
      </c>
      <c r="BE2219" s="145">
        <f>IF(N2219="základní",J2219,0)</f>
        <v>0</v>
      </c>
      <c r="BF2219" s="145">
        <f>IF(N2219="snížená",J2219,0)</f>
        <v>0</v>
      </c>
      <c r="BG2219" s="145">
        <f>IF(N2219="zákl. přenesená",J2219,0)</f>
        <v>0</v>
      </c>
      <c r="BH2219" s="145">
        <f>IF(N2219="sníž. přenesená",J2219,0)</f>
        <v>0</v>
      </c>
      <c r="BI2219" s="145">
        <f>IF(N2219="nulová",J2219,0)</f>
        <v>0</v>
      </c>
      <c r="BJ2219" s="18" t="s">
        <v>87</v>
      </c>
      <c r="BK2219" s="145">
        <f>ROUND(I2219*H2219,2)</f>
        <v>0</v>
      </c>
      <c r="BL2219" s="18" t="s">
        <v>320</v>
      </c>
      <c r="BM2219" s="144" t="s">
        <v>3060</v>
      </c>
    </row>
    <row r="2220" spans="2:65" s="13" customFormat="1">
      <c r="B2220" s="157"/>
      <c r="D2220" s="151" t="s">
        <v>201</v>
      </c>
      <c r="E2220" s="158" t="s">
        <v>19</v>
      </c>
      <c r="F2220" s="159" t="s">
        <v>1747</v>
      </c>
      <c r="H2220" s="160">
        <v>2</v>
      </c>
      <c r="I2220" s="161"/>
      <c r="L2220" s="157"/>
      <c r="M2220" s="162"/>
      <c r="T2220" s="163"/>
      <c r="AT2220" s="158" t="s">
        <v>201</v>
      </c>
      <c r="AU2220" s="158" t="s">
        <v>87</v>
      </c>
      <c r="AV2220" s="13" t="s">
        <v>87</v>
      </c>
      <c r="AW2220" s="13" t="s">
        <v>33</v>
      </c>
      <c r="AX2220" s="13" t="s">
        <v>74</v>
      </c>
      <c r="AY2220" s="158" t="s">
        <v>187</v>
      </c>
    </row>
    <row r="2221" spans="2:65" s="13" customFormat="1">
      <c r="B2221" s="157"/>
      <c r="D2221" s="151" t="s">
        <v>201</v>
      </c>
      <c r="E2221" s="158" t="s">
        <v>19</v>
      </c>
      <c r="F2221" s="159" t="s">
        <v>1748</v>
      </c>
      <c r="H2221" s="160">
        <v>1</v>
      </c>
      <c r="I2221" s="161"/>
      <c r="L2221" s="157"/>
      <c r="M2221" s="162"/>
      <c r="T2221" s="163"/>
      <c r="AT2221" s="158" t="s">
        <v>201</v>
      </c>
      <c r="AU2221" s="158" t="s">
        <v>87</v>
      </c>
      <c r="AV2221" s="13" t="s">
        <v>87</v>
      </c>
      <c r="AW2221" s="13" t="s">
        <v>33</v>
      </c>
      <c r="AX2221" s="13" t="s">
        <v>74</v>
      </c>
      <c r="AY2221" s="158" t="s">
        <v>187</v>
      </c>
    </row>
    <row r="2222" spans="2:65" s="15" customFormat="1">
      <c r="B2222" s="171"/>
      <c r="D2222" s="151" t="s">
        <v>201</v>
      </c>
      <c r="E2222" s="172" t="s">
        <v>19</v>
      </c>
      <c r="F2222" s="173" t="s">
        <v>207</v>
      </c>
      <c r="H2222" s="174">
        <v>3</v>
      </c>
      <c r="I2222" s="175"/>
      <c r="L2222" s="171"/>
      <c r="M2222" s="176"/>
      <c r="T2222" s="177"/>
      <c r="AT2222" s="172" t="s">
        <v>201</v>
      </c>
      <c r="AU2222" s="172" t="s">
        <v>87</v>
      </c>
      <c r="AV2222" s="15" t="s">
        <v>193</v>
      </c>
      <c r="AW2222" s="15" t="s">
        <v>33</v>
      </c>
      <c r="AX2222" s="15" t="s">
        <v>81</v>
      </c>
      <c r="AY2222" s="172" t="s">
        <v>187</v>
      </c>
    </row>
    <row r="2223" spans="2:65" s="1" customFormat="1" ht="37.950000000000003" customHeight="1">
      <c r="B2223" s="33"/>
      <c r="C2223" s="178" t="s">
        <v>3061</v>
      </c>
      <c r="D2223" s="178" t="s">
        <v>238</v>
      </c>
      <c r="E2223" s="179" t="s">
        <v>3062</v>
      </c>
      <c r="F2223" s="180" t="s">
        <v>3059</v>
      </c>
      <c r="G2223" s="181" t="s">
        <v>248</v>
      </c>
      <c r="H2223" s="182">
        <v>1</v>
      </c>
      <c r="I2223" s="183"/>
      <c r="J2223" s="184">
        <f>ROUND(I2223*H2223,2)</f>
        <v>0</v>
      </c>
      <c r="K2223" s="180" t="s">
        <v>19</v>
      </c>
      <c r="L2223" s="185"/>
      <c r="M2223" s="186" t="s">
        <v>19</v>
      </c>
      <c r="N2223" s="187" t="s">
        <v>46</v>
      </c>
      <c r="P2223" s="142">
        <f>O2223*H2223</f>
        <v>0</v>
      </c>
      <c r="Q2223" s="142">
        <v>1.38E-2</v>
      </c>
      <c r="R2223" s="142">
        <f>Q2223*H2223</f>
        <v>1.38E-2</v>
      </c>
      <c r="S2223" s="142">
        <v>0</v>
      </c>
      <c r="T2223" s="143">
        <f>S2223*H2223</f>
        <v>0</v>
      </c>
      <c r="AR2223" s="144" t="s">
        <v>425</v>
      </c>
      <c r="AT2223" s="144" t="s">
        <v>238</v>
      </c>
      <c r="AU2223" s="144" t="s">
        <v>87</v>
      </c>
      <c r="AY2223" s="18" t="s">
        <v>187</v>
      </c>
      <c r="BE2223" s="145">
        <f>IF(N2223="základní",J2223,0)</f>
        <v>0</v>
      </c>
      <c r="BF2223" s="145">
        <f>IF(N2223="snížená",J2223,0)</f>
        <v>0</v>
      </c>
      <c r="BG2223" s="145">
        <f>IF(N2223="zákl. přenesená",J2223,0)</f>
        <v>0</v>
      </c>
      <c r="BH2223" s="145">
        <f>IF(N2223="sníž. přenesená",J2223,0)</f>
        <v>0</v>
      </c>
      <c r="BI2223" s="145">
        <f>IF(N2223="nulová",J2223,0)</f>
        <v>0</v>
      </c>
      <c r="BJ2223" s="18" t="s">
        <v>87</v>
      </c>
      <c r="BK2223" s="145">
        <f>ROUND(I2223*H2223,2)</f>
        <v>0</v>
      </c>
      <c r="BL2223" s="18" t="s">
        <v>320</v>
      </c>
      <c r="BM2223" s="144" t="s">
        <v>3063</v>
      </c>
    </row>
    <row r="2224" spans="2:65" s="13" customFormat="1">
      <c r="B2224" s="157"/>
      <c r="D2224" s="151" t="s">
        <v>201</v>
      </c>
      <c r="E2224" s="158" t="s">
        <v>19</v>
      </c>
      <c r="F2224" s="159" t="s">
        <v>1749</v>
      </c>
      <c r="H2224" s="160">
        <v>1</v>
      </c>
      <c r="I2224" s="161"/>
      <c r="L2224" s="157"/>
      <c r="M2224" s="162"/>
      <c r="T2224" s="163"/>
      <c r="AT2224" s="158" t="s">
        <v>201</v>
      </c>
      <c r="AU2224" s="158" t="s">
        <v>87</v>
      </c>
      <c r="AV2224" s="13" t="s">
        <v>87</v>
      </c>
      <c r="AW2224" s="13" t="s">
        <v>33</v>
      </c>
      <c r="AX2224" s="13" t="s">
        <v>74</v>
      </c>
      <c r="AY2224" s="158" t="s">
        <v>187</v>
      </c>
    </row>
    <row r="2225" spans="2:65" s="15" customFormat="1">
      <c r="B2225" s="171"/>
      <c r="D2225" s="151" t="s">
        <v>201</v>
      </c>
      <c r="E2225" s="172" t="s">
        <v>19</v>
      </c>
      <c r="F2225" s="173" t="s">
        <v>207</v>
      </c>
      <c r="H2225" s="174">
        <v>1</v>
      </c>
      <c r="I2225" s="175"/>
      <c r="L2225" s="171"/>
      <c r="M2225" s="176"/>
      <c r="T2225" s="177"/>
      <c r="AT2225" s="172" t="s">
        <v>201</v>
      </c>
      <c r="AU2225" s="172" t="s">
        <v>87</v>
      </c>
      <c r="AV2225" s="15" t="s">
        <v>193</v>
      </c>
      <c r="AW2225" s="15" t="s">
        <v>33</v>
      </c>
      <c r="AX2225" s="15" t="s">
        <v>81</v>
      </c>
      <c r="AY2225" s="172" t="s">
        <v>187</v>
      </c>
    </row>
    <row r="2226" spans="2:65" s="1" customFormat="1" ht="37.950000000000003" customHeight="1">
      <c r="B2226" s="33"/>
      <c r="C2226" s="178" t="s">
        <v>3064</v>
      </c>
      <c r="D2226" s="178" t="s">
        <v>238</v>
      </c>
      <c r="E2226" s="179" t="s">
        <v>3065</v>
      </c>
      <c r="F2226" s="180" t="s">
        <v>3066</v>
      </c>
      <c r="G2226" s="181" t="s">
        <v>248</v>
      </c>
      <c r="H2226" s="182">
        <v>4</v>
      </c>
      <c r="I2226" s="183"/>
      <c r="J2226" s="184">
        <f>ROUND(I2226*H2226,2)</f>
        <v>0</v>
      </c>
      <c r="K2226" s="180" t="s">
        <v>19</v>
      </c>
      <c r="L2226" s="185"/>
      <c r="M2226" s="186" t="s">
        <v>19</v>
      </c>
      <c r="N2226" s="187" t="s">
        <v>46</v>
      </c>
      <c r="P2226" s="142">
        <f>O2226*H2226</f>
        <v>0</v>
      </c>
      <c r="Q2226" s="142">
        <v>1.38E-2</v>
      </c>
      <c r="R2226" s="142">
        <f>Q2226*H2226</f>
        <v>5.5199999999999999E-2</v>
      </c>
      <c r="S2226" s="142">
        <v>0</v>
      </c>
      <c r="T2226" s="143">
        <f>S2226*H2226</f>
        <v>0</v>
      </c>
      <c r="AR2226" s="144" t="s">
        <v>425</v>
      </c>
      <c r="AT2226" s="144" t="s">
        <v>238</v>
      </c>
      <c r="AU2226" s="144" t="s">
        <v>87</v>
      </c>
      <c r="AY2226" s="18" t="s">
        <v>187</v>
      </c>
      <c r="BE2226" s="145">
        <f>IF(N2226="základní",J2226,0)</f>
        <v>0</v>
      </c>
      <c r="BF2226" s="145">
        <f>IF(N2226="snížená",J2226,0)</f>
        <v>0</v>
      </c>
      <c r="BG2226" s="145">
        <f>IF(N2226="zákl. přenesená",J2226,0)</f>
        <v>0</v>
      </c>
      <c r="BH2226" s="145">
        <f>IF(N2226="sníž. přenesená",J2226,0)</f>
        <v>0</v>
      </c>
      <c r="BI2226" s="145">
        <f>IF(N2226="nulová",J2226,0)</f>
        <v>0</v>
      </c>
      <c r="BJ2226" s="18" t="s">
        <v>87</v>
      </c>
      <c r="BK2226" s="145">
        <f>ROUND(I2226*H2226,2)</f>
        <v>0</v>
      </c>
      <c r="BL2226" s="18" t="s">
        <v>320</v>
      </c>
      <c r="BM2226" s="144" t="s">
        <v>3067</v>
      </c>
    </row>
    <row r="2227" spans="2:65" s="13" customFormat="1">
      <c r="B2227" s="157"/>
      <c r="D2227" s="151" t="s">
        <v>201</v>
      </c>
      <c r="E2227" s="158" t="s">
        <v>19</v>
      </c>
      <c r="F2227" s="159" t="s">
        <v>1750</v>
      </c>
      <c r="H2227" s="160">
        <v>1</v>
      </c>
      <c r="I2227" s="161"/>
      <c r="L2227" s="157"/>
      <c r="M2227" s="162"/>
      <c r="T2227" s="163"/>
      <c r="AT2227" s="158" t="s">
        <v>201</v>
      </c>
      <c r="AU2227" s="158" t="s">
        <v>87</v>
      </c>
      <c r="AV2227" s="13" t="s">
        <v>87</v>
      </c>
      <c r="AW2227" s="13" t="s">
        <v>33</v>
      </c>
      <c r="AX2227" s="13" t="s">
        <v>74</v>
      </c>
      <c r="AY2227" s="158" t="s">
        <v>187</v>
      </c>
    </row>
    <row r="2228" spans="2:65" s="13" customFormat="1">
      <c r="B2228" s="157"/>
      <c r="D2228" s="151" t="s">
        <v>201</v>
      </c>
      <c r="E2228" s="158" t="s">
        <v>19</v>
      </c>
      <c r="F2228" s="159" t="s">
        <v>1751</v>
      </c>
      <c r="H2228" s="160">
        <v>3</v>
      </c>
      <c r="I2228" s="161"/>
      <c r="L2228" s="157"/>
      <c r="M2228" s="162"/>
      <c r="T2228" s="163"/>
      <c r="AT2228" s="158" t="s">
        <v>201</v>
      </c>
      <c r="AU2228" s="158" t="s">
        <v>87</v>
      </c>
      <c r="AV2228" s="13" t="s">
        <v>87</v>
      </c>
      <c r="AW2228" s="13" t="s">
        <v>33</v>
      </c>
      <c r="AX2228" s="13" t="s">
        <v>74</v>
      </c>
      <c r="AY2228" s="158" t="s">
        <v>187</v>
      </c>
    </row>
    <row r="2229" spans="2:65" s="15" customFormat="1">
      <c r="B2229" s="171"/>
      <c r="D2229" s="151" t="s">
        <v>201</v>
      </c>
      <c r="E2229" s="172" t="s">
        <v>19</v>
      </c>
      <c r="F2229" s="173" t="s">
        <v>207</v>
      </c>
      <c r="H2229" s="174">
        <v>4</v>
      </c>
      <c r="I2229" s="175"/>
      <c r="L2229" s="171"/>
      <c r="M2229" s="176"/>
      <c r="T2229" s="177"/>
      <c r="AT2229" s="172" t="s">
        <v>201</v>
      </c>
      <c r="AU2229" s="172" t="s">
        <v>87</v>
      </c>
      <c r="AV2229" s="15" t="s">
        <v>193</v>
      </c>
      <c r="AW2229" s="15" t="s">
        <v>33</v>
      </c>
      <c r="AX2229" s="15" t="s">
        <v>81</v>
      </c>
      <c r="AY2229" s="172" t="s">
        <v>187</v>
      </c>
    </row>
    <row r="2230" spans="2:65" s="1" customFormat="1" ht="37.950000000000003" customHeight="1">
      <c r="B2230" s="33"/>
      <c r="C2230" s="178" t="s">
        <v>3068</v>
      </c>
      <c r="D2230" s="178" t="s">
        <v>238</v>
      </c>
      <c r="E2230" s="179" t="s">
        <v>3069</v>
      </c>
      <c r="F2230" s="180" t="s">
        <v>3070</v>
      </c>
      <c r="G2230" s="181" t="s">
        <v>248</v>
      </c>
      <c r="H2230" s="182">
        <v>1</v>
      </c>
      <c r="I2230" s="183"/>
      <c r="J2230" s="184">
        <f>ROUND(I2230*H2230,2)</f>
        <v>0</v>
      </c>
      <c r="K2230" s="180" t="s">
        <v>19</v>
      </c>
      <c r="L2230" s="185"/>
      <c r="M2230" s="186" t="s">
        <v>19</v>
      </c>
      <c r="N2230" s="187" t="s">
        <v>46</v>
      </c>
      <c r="P2230" s="142">
        <f>O2230*H2230</f>
        <v>0</v>
      </c>
      <c r="Q2230" s="142">
        <v>1.38E-2</v>
      </c>
      <c r="R2230" s="142">
        <f>Q2230*H2230</f>
        <v>1.38E-2</v>
      </c>
      <c r="S2230" s="142">
        <v>0</v>
      </c>
      <c r="T2230" s="143">
        <f>S2230*H2230</f>
        <v>0</v>
      </c>
      <c r="AR2230" s="144" t="s">
        <v>425</v>
      </c>
      <c r="AT2230" s="144" t="s">
        <v>238</v>
      </c>
      <c r="AU2230" s="144" t="s">
        <v>87</v>
      </c>
      <c r="AY2230" s="18" t="s">
        <v>187</v>
      </c>
      <c r="BE2230" s="145">
        <f>IF(N2230="základní",J2230,0)</f>
        <v>0</v>
      </c>
      <c r="BF2230" s="145">
        <f>IF(N2230="snížená",J2230,0)</f>
        <v>0</v>
      </c>
      <c r="BG2230" s="145">
        <f>IF(N2230="zákl. přenesená",J2230,0)</f>
        <v>0</v>
      </c>
      <c r="BH2230" s="145">
        <f>IF(N2230="sníž. přenesená",J2230,0)</f>
        <v>0</v>
      </c>
      <c r="BI2230" s="145">
        <f>IF(N2230="nulová",J2230,0)</f>
        <v>0</v>
      </c>
      <c r="BJ2230" s="18" t="s">
        <v>87</v>
      </c>
      <c r="BK2230" s="145">
        <f>ROUND(I2230*H2230,2)</f>
        <v>0</v>
      </c>
      <c r="BL2230" s="18" t="s">
        <v>320</v>
      </c>
      <c r="BM2230" s="144" t="s">
        <v>3071</v>
      </c>
    </row>
    <row r="2231" spans="2:65" s="13" customFormat="1">
      <c r="B2231" s="157"/>
      <c r="D2231" s="151" t="s">
        <v>201</v>
      </c>
      <c r="E2231" s="158" t="s">
        <v>19</v>
      </c>
      <c r="F2231" s="159" t="s">
        <v>3056</v>
      </c>
      <c r="H2231" s="160">
        <v>1</v>
      </c>
      <c r="I2231" s="161"/>
      <c r="L2231" s="157"/>
      <c r="M2231" s="162"/>
      <c r="T2231" s="163"/>
      <c r="AT2231" s="158" t="s">
        <v>201</v>
      </c>
      <c r="AU2231" s="158" t="s">
        <v>87</v>
      </c>
      <c r="AV2231" s="13" t="s">
        <v>87</v>
      </c>
      <c r="AW2231" s="13" t="s">
        <v>33</v>
      </c>
      <c r="AX2231" s="13" t="s">
        <v>74</v>
      </c>
      <c r="AY2231" s="158" t="s">
        <v>187</v>
      </c>
    </row>
    <row r="2232" spans="2:65" s="15" customFormat="1">
      <c r="B2232" s="171"/>
      <c r="D2232" s="151" t="s">
        <v>201</v>
      </c>
      <c r="E2232" s="172" t="s">
        <v>19</v>
      </c>
      <c r="F2232" s="173" t="s">
        <v>207</v>
      </c>
      <c r="H2232" s="174">
        <v>1</v>
      </c>
      <c r="I2232" s="175"/>
      <c r="L2232" s="171"/>
      <c r="M2232" s="176"/>
      <c r="T2232" s="177"/>
      <c r="AT2232" s="172" t="s">
        <v>201</v>
      </c>
      <c r="AU2232" s="172" t="s">
        <v>87</v>
      </c>
      <c r="AV2232" s="15" t="s">
        <v>193</v>
      </c>
      <c r="AW2232" s="15" t="s">
        <v>33</v>
      </c>
      <c r="AX2232" s="15" t="s">
        <v>81</v>
      </c>
      <c r="AY2232" s="172" t="s">
        <v>187</v>
      </c>
    </row>
    <row r="2233" spans="2:65" s="1" customFormat="1" ht="37.950000000000003" customHeight="1">
      <c r="B2233" s="33"/>
      <c r="C2233" s="178" t="s">
        <v>3072</v>
      </c>
      <c r="D2233" s="178" t="s">
        <v>238</v>
      </c>
      <c r="E2233" s="179" t="s">
        <v>3073</v>
      </c>
      <c r="F2233" s="180" t="s">
        <v>3070</v>
      </c>
      <c r="G2233" s="181" t="s">
        <v>248</v>
      </c>
      <c r="H2233" s="182">
        <v>1</v>
      </c>
      <c r="I2233" s="183"/>
      <c r="J2233" s="184">
        <f>ROUND(I2233*H2233,2)</f>
        <v>0</v>
      </c>
      <c r="K2233" s="180" t="s">
        <v>19</v>
      </c>
      <c r="L2233" s="185"/>
      <c r="M2233" s="186" t="s">
        <v>19</v>
      </c>
      <c r="N2233" s="187" t="s">
        <v>46</v>
      </c>
      <c r="P2233" s="142">
        <f>O2233*H2233</f>
        <v>0</v>
      </c>
      <c r="Q2233" s="142">
        <v>1.38E-2</v>
      </c>
      <c r="R2233" s="142">
        <f>Q2233*H2233</f>
        <v>1.38E-2</v>
      </c>
      <c r="S2233" s="142">
        <v>0</v>
      </c>
      <c r="T2233" s="143">
        <f>S2233*H2233</f>
        <v>0</v>
      </c>
      <c r="AR2233" s="144" t="s">
        <v>425</v>
      </c>
      <c r="AT2233" s="144" t="s">
        <v>238</v>
      </c>
      <c r="AU2233" s="144" t="s">
        <v>87</v>
      </c>
      <c r="AY2233" s="18" t="s">
        <v>187</v>
      </c>
      <c r="BE2233" s="145">
        <f>IF(N2233="základní",J2233,0)</f>
        <v>0</v>
      </c>
      <c r="BF2233" s="145">
        <f>IF(N2233="snížená",J2233,0)</f>
        <v>0</v>
      </c>
      <c r="BG2233" s="145">
        <f>IF(N2233="zákl. přenesená",J2233,0)</f>
        <v>0</v>
      </c>
      <c r="BH2233" s="145">
        <f>IF(N2233="sníž. přenesená",J2233,0)</f>
        <v>0</v>
      </c>
      <c r="BI2233" s="145">
        <f>IF(N2233="nulová",J2233,0)</f>
        <v>0</v>
      </c>
      <c r="BJ2233" s="18" t="s">
        <v>87</v>
      </c>
      <c r="BK2233" s="145">
        <f>ROUND(I2233*H2233,2)</f>
        <v>0</v>
      </c>
      <c r="BL2233" s="18" t="s">
        <v>320</v>
      </c>
      <c r="BM2233" s="144" t="s">
        <v>3074</v>
      </c>
    </row>
    <row r="2234" spans="2:65" s="13" customFormat="1">
      <c r="B2234" s="157"/>
      <c r="D2234" s="151" t="s">
        <v>201</v>
      </c>
      <c r="E2234" s="158" t="s">
        <v>19</v>
      </c>
      <c r="F2234" s="159" t="s">
        <v>1752</v>
      </c>
      <c r="H2234" s="160">
        <v>1</v>
      </c>
      <c r="I2234" s="161"/>
      <c r="L2234" s="157"/>
      <c r="M2234" s="162"/>
      <c r="T2234" s="163"/>
      <c r="AT2234" s="158" t="s">
        <v>201</v>
      </c>
      <c r="AU2234" s="158" t="s">
        <v>87</v>
      </c>
      <c r="AV2234" s="13" t="s">
        <v>87</v>
      </c>
      <c r="AW2234" s="13" t="s">
        <v>33</v>
      </c>
      <c r="AX2234" s="13" t="s">
        <v>74</v>
      </c>
      <c r="AY2234" s="158" t="s">
        <v>187</v>
      </c>
    </row>
    <row r="2235" spans="2:65" s="15" customFormat="1">
      <c r="B2235" s="171"/>
      <c r="D2235" s="151" t="s">
        <v>201</v>
      </c>
      <c r="E2235" s="172" t="s">
        <v>19</v>
      </c>
      <c r="F2235" s="173" t="s">
        <v>207</v>
      </c>
      <c r="H2235" s="174">
        <v>1</v>
      </c>
      <c r="I2235" s="175"/>
      <c r="L2235" s="171"/>
      <c r="M2235" s="176"/>
      <c r="T2235" s="177"/>
      <c r="AT2235" s="172" t="s">
        <v>201</v>
      </c>
      <c r="AU2235" s="172" t="s">
        <v>87</v>
      </c>
      <c r="AV2235" s="15" t="s">
        <v>193</v>
      </c>
      <c r="AW2235" s="15" t="s">
        <v>33</v>
      </c>
      <c r="AX2235" s="15" t="s">
        <v>81</v>
      </c>
      <c r="AY2235" s="172" t="s">
        <v>187</v>
      </c>
    </row>
    <row r="2236" spans="2:65" s="1" customFormat="1" ht="37.950000000000003" customHeight="1">
      <c r="B2236" s="33"/>
      <c r="C2236" s="178" t="s">
        <v>3075</v>
      </c>
      <c r="D2236" s="178" t="s">
        <v>238</v>
      </c>
      <c r="E2236" s="179" t="s">
        <v>3076</v>
      </c>
      <c r="F2236" s="180" t="s">
        <v>3077</v>
      </c>
      <c r="G2236" s="181" t="s">
        <v>248</v>
      </c>
      <c r="H2236" s="182">
        <v>1</v>
      </c>
      <c r="I2236" s="183"/>
      <c r="J2236" s="184">
        <f>ROUND(I2236*H2236,2)</f>
        <v>0</v>
      </c>
      <c r="K2236" s="180" t="s">
        <v>19</v>
      </c>
      <c r="L2236" s="185"/>
      <c r="M2236" s="186" t="s">
        <v>19</v>
      </c>
      <c r="N2236" s="187" t="s">
        <v>46</v>
      </c>
      <c r="P2236" s="142">
        <f>O2236*H2236</f>
        <v>0</v>
      </c>
      <c r="Q2236" s="142">
        <v>1.38E-2</v>
      </c>
      <c r="R2236" s="142">
        <f>Q2236*H2236</f>
        <v>1.38E-2</v>
      </c>
      <c r="S2236" s="142">
        <v>0</v>
      </c>
      <c r="T2236" s="143">
        <f>S2236*H2236</f>
        <v>0</v>
      </c>
      <c r="AR2236" s="144" t="s">
        <v>425</v>
      </c>
      <c r="AT2236" s="144" t="s">
        <v>238</v>
      </c>
      <c r="AU2236" s="144" t="s">
        <v>87</v>
      </c>
      <c r="AY2236" s="18" t="s">
        <v>187</v>
      </c>
      <c r="BE2236" s="145">
        <f>IF(N2236="základní",J2236,0)</f>
        <v>0</v>
      </c>
      <c r="BF2236" s="145">
        <f>IF(N2236="snížená",J2236,0)</f>
        <v>0</v>
      </c>
      <c r="BG2236" s="145">
        <f>IF(N2236="zákl. přenesená",J2236,0)</f>
        <v>0</v>
      </c>
      <c r="BH2236" s="145">
        <f>IF(N2236="sníž. přenesená",J2236,0)</f>
        <v>0</v>
      </c>
      <c r="BI2236" s="145">
        <f>IF(N2236="nulová",J2236,0)</f>
        <v>0</v>
      </c>
      <c r="BJ2236" s="18" t="s">
        <v>87</v>
      </c>
      <c r="BK2236" s="145">
        <f>ROUND(I2236*H2236,2)</f>
        <v>0</v>
      </c>
      <c r="BL2236" s="18" t="s">
        <v>320</v>
      </c>
      <c r="BM2236" s="144" t="s">
        <v>3078</v>
      </c>
    </row>
    <row r="2237" spans="2:65" s="13" customFormat="1">
      <c r="B2237" s="157"/>
      <c r="D2237" s="151" t="s">
        <v>201</v>
      </c>
      <c r="E2237" s="158" t="s">
        <v>19</v>
      </c>
      <c r="F2237" s="159" t="s">
        <v>1753</v>
      </c>
      <c r="H2237" s="160">
        <v>1</v>
      </c>
      <c r="I2237" s="161"/>
      <c r="L2237" s="157"/>
      <c r="M2237" s="162"/>
      <c r="T2237" s="163"/>
      <c r="AT2237" s="158" t="s">
        <v>201</v>
      </c>
      <c r="AU2237" s="158" t="s">
        <v>87</v>
      </c>
      <c r="AV2237" s="13" t="s">
        <v>87</v>
      </c>
      <c r="AW2237" s="13" t="s">
        <v>33</v>
      </c>
      <c r="AX2237" s="13" t="s">
        <v>74</v>
      </c>
      <c r="AY2237" s="158" t="s">
        <v>187</v>
      </c>
    </row>
    <row r="2238" spans="2:65" s="15" customFormat="1">
      <c r="B2238" s="171"/>
      <c r="D2238" s="151" t="s">
        <v>201</v>
      </c>
      <c r="E2238" s="172" t="s">
        <v>19</v>
      </c>
      <c r="F2238" s="173" t="s">
        <v>207</v>
      </c>
      <c r="H2238" s="174">
        <v>1</v>
      </c>
      <c r="I2238" s="175"/>
      <c r="L2238" s="171"/>
      <c r="M2238" s="176"/>
      <c r="T2238" s="177"/>
      <c r="AT2238" s="172" t="s">
        <v>201</v>
      </c>
      <c r="AU2238" s="172" t="s">
        <v>87</v>
      </c>
      <c r="AV2238" s="15" t="s">
        <v>193</v>
      </c>
      <c r="AW2238" s="15" t="s">
        <v>33</v>
      </c>
      <c r="AX2238" s="15" t="s">
        <v>81</v>
      </c>
      <c r="AY2238" s="172" t="s">
        <v>187</v>
      </c>
    </row>
    <row r="2239" spans="2:65" s="1" customFormat="1" ht="37.950000000000003" customHeight="1">
      <c r="B2239" s="33"/>
      <c r="C2239" s="133" t="s">
        <v>3079</v>
      </c>
      <c r="D2239" s="133" t="s">
        <v>189</v>
      </c>
      <c r="E2239" s="134" t="s">
        <v>3080</v>
      </c>
      <c r="F2239" s="135" t="s">
        <v>3081</v>
      </c>
      <c r="G2239" s="136" t="s">
        <v>248</v>
      </c>
      <c r="H2239" s="137">
        <v>2</v>
      </c>
      <c r="I2239" s="138"/>
      <c r="J2239" s="139">
        <f>ROUND(I2239*H2239,2)</f>
        <v>0</v>
      </c>
      <c r="K2239" s="135" t="s">
        <v>197</v>
      </c>
      <c r="L2239" s="33"/>
      <c r="M2239" s="140" t="s">
        <v>19</v>
      </c>
      <c r="N2239" s="141" t="s">
        <v>46</v>
      </c>
      <c r="P2239" s="142">
        <f>O2239*H2239</f>
        <v>0</v>
      </c>
      <c r="Q2239" s="142">
        <v>0</v>
      </c>
      <c r="R2239" s="142">
        <f>Q2239*H2239</f>
        <v>0</v>
      </c>
      <c r="S2239" s="142">
        <v>0</v>
      </c>
      <c r="T2239" s="143">
        <f>S2239*H2239</f>
        <v>0</v>
      </c>
      <c r="AR2239" s="144" t="s">
        <v>320</v>
      </c>
      <c r="AT2239" s="144" t="s">
        <v>189</v>
      </c>
      <c r="AU2239" s="144" t="s">
        <v>87</v>
      </c>
      <c r="AY2239" s="18" t="s">
        <v>187</v>
      </c>
      <c r="BE2239" s="145">
        <f>IF(N2239="základní",J2239,0)</f>
        <v>0</v>
      </c>
      <c r="BF2239" s="145">
        <f>IF(N2239="snížená",J2239,0)</f>
        <v>0</v>
      </c>
      <c r="BG2239" s="145">
        <f>IF(N2239="zákl. přenesená",J2239,0)</f>
        <v>0</v>
      </c>
      <c r="BH2239" s="145">
        <f>IF(N2239="sníž. přenesená",J2239,0)</f>
        <v>0</v>
      </c>
      <c r="BI2239" s="145">
        <f>IF(N2239="nulová",J2239,0)</f>
        <v>0</v>
      </c>
      <c r="BJ2239" s="18" t="s">
        <v>87</v>
      </c>
      <c r="BK2239" s="145">
        <f>ROUND(I2239*H2239,2)</f>
        <v>0</v>
      </c>
      <c r="BL2239" s="18" t="s">
        <v>320</v>
      </c>
      <c r="BM2239" s="144" t="s">
        <v>3082</v>
      </c>
    </row>
    <row r="2240" spans="2:65" s="1" customFormat="1">
      <c r="B2240" s="33"/>
      <c r="D2240" s="146" t="s">
        <v>199</v>
      </c>
      <c r="F2240" s="147" t="s">
        <v>3083</v>
      </c>
      <c r="I2240" s="148"/>
      <c r="L2240" s="33"/>
      <c r="M2240" s="149"/>
      <c r="T2240" s="52"/>
      <c r="AT2240" s="18" t="s">
        <v>199</v>
      </c>
      <c r="AU2240" s="18" t="s">
        <v>87</v>
      </c>
    </row>
    <row r="2241" spans="2:65" s="12" customFormat="1">
      <c r="B2241" s="150"/>
      <c r="D2241" s="151" t="s">
        <v>201</v>
      </c>
      <c r="E2241" s="152" t="s">
        <v>19</v>
      </c>
      <c r="F2241" s="153" t="s">
        <v>1745</v>
      </c>
      <c r="H2241" s="152" t="s">
        <v>19</v>
      </c>
      <c r="I2241" s="154"/>
      <c r="L2241" s="150"/>
      <c r="M2241" s="155"/>
      <c r="T2241" s="156"/>
      <c r="AT2241" s="152" t="s">
        <v>201</v>
      </c>
      <c r="AU2241" s="152" t="s">
        <v>87</v>
      </c>
      <c r="AV2241" s="12" t="s">
        <v>81</v>
      </c>
      <c r="AW2241" s="12" t="s">
        <v>33</v>
      </c>
      <c r="AX2241" s="12" t="s">
        <v>74</v>
      </c>
      <c r="AY2241" s="152" t="s">
        <v>187</v>
      </c>
    </row>
    <row r="2242" spans="2:65" s="13" customFormat="1">
      <c r="B2242" s="157"/>
      <c r="D2242" s="151" t="s">
        <v>201</v>
      </c>
      <c r="E2242" s="158" t="s">
        <v>19</v>
      </c>
      <c r="F2242" s="159" t="s">
        <v>1746</v>
      </c>
      <c r="H2242" s="160">
        <v>1</v>
      </c>
      <c r="I2242" s="161"/>
      <c r="L2242" s="157"/>
      <c r="M2242" s="162"/>
      <c r="T2242" s="163"/>
      <c r="AT2242" s="158" t="s">
        <v>201</v>
      </c>
      <c r="AU2242" s="158" t="s">
        <v>87</v>
      </c>
      <c r="AV2242" s="13" t="s">
        <v>87</v>
      </c>
      <c r="AW2242" s="13" t="s">
        <v>33</v>
      </c>
      <c r="AX2242" s="13" t="s">
        <v>74</v>
      </c>
      <c r="AY2242" s="158" t="s">
        <v>187</v>
      </c>
    </row>
    <row r="2243" spans="2:65" s="13" customFormat="1">
      <c r="B2243" s="157"/>
      <c r="D2243" s="151" t="s">
        <v>201</v>
      </c>
      <c r="E2243" s="158" t="s">
        <v>19</v>
      </c>
      <c r="F2243" s="159" t="s">
        <v>3084</v>
      </c>
      <c r="H2243" s="160">
        <v>1</v>
      </c>
      <c r="I2243" s="161"/>
      <c r="L2243" s="157"/>
      <c r="M2243" s="162"/>
      <c r="T2243" s="163"/>
      <c r="AT2243" s="158" t="s">
        <v>201</v>
      </c>
      <c r="AU2243" s="158" t="s">
        <v>87</v>
      </c>
      <c r="AV2243" s="13" t="s">
        <v>87</v>
      </c>
      <c r="AW2243" s="13" t="s">
        <v>33</v>
      </c>
      <c r="AX2243" s="13" t="s">
        <v>74</v>
      </c>
      <c r="AY2243" s="158" t="s">
        <v>187</v>
      </c>
    </row>
    <row r="2244" spans="2:65" s="15" customFormat="1">
      <c r="B2244" s="171"/>
      <c r="D2244" s="151" t="s">
        <v>201</v>
      </c>
      <c r="E2244" s="172" t="s">
        <v>19</v>
      </c>
      <c r="F2244" s="173" t="s">
        <v>207</v>
      </c>
      <c r="H2244" s="174">
        <v>2</v>
      </c>
      <c r="I2244" s="175"/>
      <c r="L2244" s="171"/>
      <c r="M2244" s="176"/>
      <c r="T2244" s="177"/>
      <c r="AT2244" s="172" t="s">
        <v>201</v>
      </c>
      <c r="AU2244" s="172" t="s">
        <v>87</v>
      </c>
      <c r="AV2244" s="15" t="s">
        <v>193</v>
      </c>
      <c r="AW2244" s="15" t="s">
        <v>33</v>
      </c>
      <c r="AX2244" s="15" t="s">
        <v>81</v>
      </c>
      <c r="AY2244" s="172" t="s">
        <v>187</v>
      </c>
    </row>
    <row r="2245" spans="2:65" s="1" customFormat="1" ht="37.950000000000003" customHeight="1">
      <c r="B2245" s="33"/>
      <c r="C2245" s="178" t="s">
        <v>3085</v>
      </c>
      <c r="D2245" s="178" t="s">
        <v>238</v>
      </c>
      <c r="E2245" s="179" t="s">
        <v>3086</v>
      </c>
      <c r="F2245" s="180" t="s">
        <v>3087</v>
      </c>
      <c r="G2245" s="181" t="s">
        <v>248</v>
      </c>
      <c r="H2245" s="182">
        <v>1</v>
      </c>
      <c r="I2245" s="183"/>
      <c r="J2245" s="184">
        <f>ROUND(I2245*H2245,2)</f>
        <v>0</v>
      </c>
      <c r="K2245" s="180" t="s">
        <v>19</v>
      </c>
      <c r="L2245" s="185"/>
      <c r="M2245" s="186" t="s">
        <v>19</v>
      </c>
      <c r="N2245" s="187" t="s">
        <v>46</v>
      </c>
      <c r="P2245" s="142">
        <f>O2245*H2245</f>
        <v>0</v>
      </c>
      <c r="Q2245" s="142">
        <v>1.38E-2</v>
      </c>
      <c r="R2245" s="142">
        <f>Q2245*H2245</f>
        <v>1.38E-2</v>
      </c>
      <c r="S2245" s="142">
        <v>0</v>
      </c>
      <c r="T2245" s="143">
        <f>S2245*H2245</f>
        <v>0</v>
      </c>
      <c r="AR2245" s="144" t="s">
        <v>425</v>
      </c>
      <c r="AT2245" s="144" t="s">
        <v>238</v>
      </c>
      <c r="AU2245" s="144" t="s">
        <v>87</v>
      </c>
      <c r="AY2245" s="18" t="s">
        <v>187</v>
      </c>
      <c r="BE2245" s="145">
        <f>IF(N2245="základní",J2245,0)</f>
        <v>0</v>
      </c>
      <c r="BF2245" s="145">
        <f>IF(N2245="snížená",J2245,0)</f>
        <v>0</v>
      </c>
      <c r="BG2245" s="145">
        <f>IF(N2245="zákl. přenesená",J2245,0)</f>
        <v>0</v>
      </c>
      <c r="BH2245" s="145">
        <f>IF(N2245="sníž. přenesená",J2245,0)</f>
        <v>0</v>
      </c>
      <c r="BI2245" s="145">
        <f>IF(N2245="nulová",J2245,0)</f>
        <v>0</v>
      </c>
      <c r="BJ2245" s="18" t="s">
        <v>87</v>
      </c>
      <c r="BK2245" s="145">
        <f>ROUND(I2245*H2245,2)</f>
        <v>0</v>
      </c>
      <c r="BL2245" s="18" t="s">
        <v>320</v>
      </c>
      <c r="BM2245" s="144" t="s">
        <v>3088</v>
      </c>
    </row>
    <row r="2246" spans="2:65" s="13" customFormat="1">
      <c r="B2246" s="157"/>
      <c r="D2246" s="151" t="s">
        <v>201</v>
      </c>
      <c r="E2246" s="158" t="s">
        <v>19</v>
      </c>
      <c r="F2246" s="159" t="s">
        <v>1746</v>
      </c>
      <c r="H2246" s="160">
        <v>1</v>
      </c>
      <c r="I2246" s="161"/>
      <c r="L2246" s="157"/>
      <c r="M2246" s="162"/>
      <c r="T2246" s="163"/>
      <c r="AT2246" s="158" t="s">
        <v>201</v>
      </c>
      <c r="AU2246" s="158" t="s">
        <v>87</v>
      </c>
      <c r="AV2246" s="13" t="s">
        <v>87</v>
      </c>
      <c r="AW2246" s="13" t="s">
        <v>33</v>
      </c>
      <c r="AX2246" s="13" t="s">
        <v>74</v>
      </c>
      <c r="AY2246" s="158" t="s">
        <v>187</v>
      </c>
    </row>
    <row r="2247" spans="2:65" s="15" customFormat="1">
      <c r="B2247" s="171"/>
      <c r="D2247" s="151" t="s">
        <v>201</v>
      </c>
      <c r="E2247" s="172" t="s">
        <v>19</v>
      </c>
      <c r="F2247" s="173" t="s">
        <v>207</v>
      </c>
      <c r="H2247" s="174">
        <v>1</v>
      </c>
      <c r="I2247" s="175"/>
      <c r="L2247" s="171"/>
      <c r="M2247" s="176"/>
      <c r="T2247" s="177"/>
      <c r="AT2247" s="172" t="s">
        <v>201</v>
      </c>
      <c r="AU2247" s="172" t="s">
        <v>87</v>
      </c>
      <c r="AV2247" s="15" t="s">
        <v>193</v>
      </c>
      <c r="AW2247" s="15" t="s">
        <v>33</v>
      </c>
      <c r="AX2247" s="15" t="s">
        <v>81</v>
      </c>
      <c r="AY2247" s="172" t="s">
        <v>187</v>
      </c>
    </row>
    <row r="2248" spans="2:65" s="1" customFormat="1" ht="37.950000000000003" customHeight="1">
      <c r="B2248" s="33"/>
      <c r="C2248" s="178" t="s">
        <v>3089</v>
      </c>
      <c r="D2248" s="178" t="s">
        <v>238</v>
      </c>
      <c r="E2248" s="179" t="s">
        <v>3090</v>
      </c>
      <c r="F2248" s="180" t="s">
        <v>3091</v>
      </c>
      <c r="G2248" s="181" t="s">
        <v>248</v>
      </c>
      <c r="H2248" s="182">
        <v>1</v>
      </c>
      <c r="I2248" s="183"/>
      <c r="J2248" s="184">
        <f>ROUND(I2248*H2248,2)</f>
        <v>0</v>
      </c>
      <c r="K2248" s="180" t="s">
        <v>19</v>
      </c>
      <c r="L2248" s="185"/>
      <c r="M2248" s="186" t="s">
        <v>19</v>
      </c>
      <c r="N2248" s="187" t="s">
        <v>46</v>
      </c>
      <c r="P2248" s="142">
        <f>O2248*H2248</f>
        <v>0</v>
      </c>
      <c r="Q2248" s="142">
        <v>1.38E-2</v>
      </c>
      <c r="R2248" s="142">
        <f>Q2248*H2248</f>
        <v>1.38E-2</v>
      </c>
      <c r="S2248" s="142">
        <v>0</v>
      </c>
      <c r="T2248" s="143">
        <f>S2248*H2248</f>
        <v>0</v>
      </c>
      <c r="AR2248" s="144" t="s">
        <v>425</v>
      </c>
      <c r="AT2248" s="144" t="s">
        <v>238</v>
      </c>
      <c r="AU2248" s="144" t="s">
        <v>87</v>
      </c>
      <c r="AY2248" s="18" t="s">
        <v>187</v>
      </c>
      <c r="BE2248" s="145">
        <f>IF(N2248="základní",J2248,0)</f>
        <v>0</v>
      </c>
      <c r="BF2248" s="145">
        <f>IF(N2248="snížená",J2248,0)</f>
        <v>0</v>
      </c>
      <c r="BG2248" s="145">
        <f>IF(N2248="zákl. přenesená",J2248,0)</f>
        <v>0</v>
      </c>
      <c r="BH2248" s="145">
        <f>IF(N2248="sníž. přenesená",J2248,0)</f>
        <v>0</v>
      </c>
      <c r="BI2248" s="145">
        <f>IF(N2248="nulová",J2248,0)</f>
        <v>0</v>
      </c>
      <c r="BJ2248" s="18" t="s">
        <v>87</v>
      </c>
      <c r="BK2248" s="145">
        <f>ROUND(I2248*H2248,2)</f>
        <v>0</v>
      </c>
      <c r="BL2248" s="18" t="s">
        <v>320</v>
      </c>
      <c r="BM2248" s="144" t="s">
        <v>3092</v>
      </c>
    </row>
    <row r="2249" spans="2:65" s="13" customFormat="1">
      <c r="B2249" s="157"/>
      <c r="D2249" s="151" t="s">
        <v>201</v>
      </c>
      <c r="E2249" s="158" t="s">
        <v>19</v>
      </c>
      <c r="F2249" s="159" t="s">
        <v>3084</v>
      </c>
      <c r="H2249" s="160">
        <v>1</v>
      </c>
      <c r="I2249" s="161"/>
      <c r="L2249" s="157"/>
      <c r="M2249" s="162"/>
      <c r="T2249" s="163"/>
      <c r="AT2249" s="158" t="s">
        <v>201</v>
      </c>
      <c r="AU2249" s="158" t="s">
        <v>87</v>
      </c>
      <c r="AV2249" s="13" t="s">
        <v>87</v>
      </c>
      <c r="AW2249" s="13" t="s">
        <v>33</v>
      </c>
      <c r="AX2249" s="13" t="s">
        <v>74</v>
      </c>
      <c r="AY2249" s="158" t="s">
        <v>187</v>
      </c>
    </row>
    <row r="2250" spans="2:65" s="15" customFormat="1">
      <c r="B2250" s="171"/>
      <c r="D2250" s="151" t="s">
        <v>201</v>
      </c>
      <c r="E2250" s="172" t="s">
        <v>19</v>
      </c>
      <c r="F2250" s="173" t="s">
        <v>207</v>
      </c>
      <c r="H2250" s="174">
        <v>1</v>
      </c>
      <c r="I2250" s="175"/>
      <c r="L2250" s="171"/>
      <c r="M2250" s="176"/>
      <c r="T2250" s="177"/>
      <c r="AT2250" s="172" t="s">
        <v>201</v>
      </c>
      <c r="AU2250" s="172" t="s">
        <v>87</v>
      </c>
      <c r="AV2250" s="15" t="s">
        <v>193</v>
      </c>
      <c r="AW2250" s="15" t="s">
        <v>33</v>
      </c>
      <c r="AX2250" s="15" t="s">
        <v>81</v>
      </c>
      <c r="AY2250" s="172" t="s">
        <v>187</v>
      </c>
    </row>
    <row r="2251" spans="2:65" s="1" customFormat="1" ht="37.950000000000003" customHeight="1">
      <c r="B2251" s="33"/>
      <c r="C2251" s="133" t="s">
        <v>3093</v>
      </c>
      <c r="D2251" s="133" t="s">
        <v>189</v>
      </c>
      <c r="E2251" s="134" t="s">
        <v>3094</v>
      </c>
      <c r="F2251" s="135" t="s">
        <v>3095</v>
      </c>
      <c r="G2251" s="136" t="s">
        <v>248</v>
      </c>
      <c r="H2251" s="137">
        <v>3</v>
      </c>
      <c r="I2251" s="138"/>
      <c r="J2251" s="139">
        <f>ROUND(I2251*H2251,2)</f>
        <v>0</v>
      </c>
      <c r="K2251" s="135" t="s">
        <v>197</v>
      </c>
      <c r="L2251" s="33"/>
      <c r="M2251" s="140" t="s">
        <v>19</v>
      </c>
      <c r="N2251" s="141" t="s">
        <v>46</v>
      </c>
      <c r="P2251" s="142">
        <f>O2251*H2251</f>
        <v>0</v>
      </c>
      <c r="Q2251" s="142">
        <v>0</v>
      </c>
      <c r="R2251" s="142">
        <f>Q2251*H2251</f>
        <v>0</v>
      </c>
      <c r="S2251" s="142">
        <v>0</v>
      </c>
      <c r="T2251" s="143">
        <f>S2251*H2251</f>
        <v>0</v>
      </c>
      <c r="AR2251" s="144" t="s">
        <v>320</v>
      </c>
      <c r="AT2251" s="144" t="s">
        <v>189</v>
      </c>
      <c r="AU2251" s="144" t="s">
        <v>87</v>
      </c>
      <c r="AY2251" s="18" t="s">
        <v>187</v>
      </c>
      <c r="BE2251" s="145">
        <f>IF(N2251="základní",J2251,0)</f>
        <v>0</v>
      </c>
      <c r="BF2251" s="145">
        <f>IF(N2251="snížená",J2251,0)</f>
        <v>0</v>
      </c>
      <c r="BG2251" s="145">
        <f>IF(N2251="zákl. přenesená",J2251,0)</f>
        <v>0</v>
      </c>
      <c r="BH2251" s="145">
        <f>IF(N2251="sníž. přenesená",J2251,0)</f>
        <v>0</v>
      </c>
      <c r="BI2251" s="145">
        <f>IF(N2251="nulová",J2251,0)</f>
        <v>0</v>
      </c>
      <c r="BJ2251" s="18" t="s">
        <v>87</v>
      </c>
      <c r="BK2251" s="145">
        <f>ROUND(I2251*H2251,2)</f>
        <v>0</v>
      </c>
      <c r="BL2251" s="18" t="s">
        <v>320</v>
      </c>
      <c r="BM2251" s="144" t="s">
        <v>3096</v>
      </c>
    </row>
    <row r="2252" spans="2:65" s="1" customFormat="1">
      <c r="B2252" s="33"/>
      <c r="D2252" s="146" t="s">
        <v>199</v>
      </c>
      <c r="F2252" s="147" t="s">
        <v>3097</v>
      </c>
      <c r="I2252" s="148"/>
      <c r="L2252" s="33"/>
      <c r="M2252" s="149"/>
      <c r="T2252" s="52"/>
      <c r="AT2252" s="18" t="s">
        <v>199</v>
      </c>
      <c r="AU2252" s="18" t="s">
        <v>87</v>
      </c>
    </row>
    <row r="2253" spans="2:65" s="12" customFormat="1">
      <c r="B2253" s="150"/>
      <c r="D2253" s="151" t="s">
        <v>201</v>
      </c>
      <c r="E2253" s="152" t="s">
        <v>19</v>
      </c>
      <c r="F2253" s="153" t="s">
        <v>1745</v>
      </c>
      <c r="H2253" s="152" t="s">
        <v>19</v>
      </c>
      <c r="I2253" s="154"/>
      <c r="L2253" s="150"/>
      <c r="M2253" s="155"/>
      <c r="T2253" s="156"/>
      <c r="AT2253" s="152" t="s">
        <v>201</v>
      </c>
      <c r="AU2253" s="152" t="s">
        <v>87</v>
      </c>
      <c r="AV2253" s="12" t="s">
        <v>81</v>
      </c>
      <c r="AW2253" s="12" t="s">
        <v>33</v>
      </c>
      <c r="AX2253" s="12" t="s">
        <v>74</v>
      </c>
      <c r="AY2253" s="152" t="s">
        <v>187</v>
      </c>
    </row>
    <row r="2254" spans="2:65" s="13" customFormat="1">
      <c r="B2254" s="157"/>
      <c r="D2254" s="151" t="s">
        <v>201</v>
      </c>
      <c r="E2254" s="158" t="s">
        <v>19</v>
      </c>
      <c r="F2254" s="159" t="s">
        <v>3098</v>
      </c>
      <c r="H2254" s="160">
        <v>1</v>
      </c>
      <c r="I2254" s="161"/>
      <c r="L2254" s="157"/>
      <c r="M2254" s="162"/>
      <c r="T2254" s="163"/>
      <c r="AT2254" s="158" t="s">
        <v>201</v>
      </c>
      <c r="AU2254" s="158" t="s">
        <v>87</v>
      </c>
      <c r="AV2254" s="13" t="s">
        <v>87</v>
      </c>
      <c r="AW2254" s="13" t="s">
        <v>33</v>
      </c>
      <c r="AX2254" s="13" t="s">
        <v>74</v>
      </c>
      <c r="AY2254" s="158" t="s">
        <v>187</v>
      </c>
    </row>
    <row r="2255" spans="2:65" s="13" customFormat="1">
      <c r="B2255" s="157"/>
      <c r="D2255" s="151" t="s">
        <v>201</v>
      </c>
      <c r="E2255" s="158" t="s">
        <v>19</v>
      </c>
      <c r="F2255" s="159" t="s">
        <v>1779</v>
      </c>
      <c r="H2255" s="160">
        <v>1</v>
      </c>
      <c r="I2255" s="161"/>
      <c r="L2255" s="157"/>
      <c r="M2255" s="162"/>
      <c r="T2255" s="163"/>
      <c r="AT2255" s="158" t="s">
        <v>201</v>
      </c>
      <c r="AU2255" s="158" t="s">
        <v>87</v>
      </c>
      <c r="AV2255" s="13" t="s">
        <v>87</v>
      </c>
      <c r="AW2255" s="13" t="s">
        <v>33</v>
      </c>
      <c r="AX2255" s="13" t="s">
        <v>74</v>
      </c>
      <c r="AY2255" s="158" t="s">
        <v>187</v>
      </c>
    </row>
    <row r="2256" spans="2:65" s="13" customFormat="1">
      <c r="B2256" s="157"/>
      <c r="D2256" s="151" t="s">
        <v>201</v>
      </c>
      <c r="E2256" s="158" t="s">
        <v>19</v>
      </c>
      <c r="F2256" s="159" t="s">
        <v>1780</v>
      </c>
      <c r="H2256" s="160">
        <v>1</v>
      </c>
      <c r="I2256" s="161"/>
      <c r="L2256" s="157"/>
      <c r="M2256" s="162"/>
      <c r="T2256" s="163"/>
      <c r="AT2256" s="158" t="s">
        <v>201</v>
      </c>
      <c r="AU2256" s="158" t="s">
        <v>87</v>
      </c>
      <c r="AV2256" s="13" t="s">
        <v>87</v>
      </c>
      <c r="AW2256" s="13" t="s">
        <v>33</v>
      </c>
      <c r="AX2256" s="13" t="s">
        <v>74</v>
      </c>
      <c r="AY2256" s="158" t="s">
        <v>187</v>
      </c>
    </row>
    <row r="2257" spans="2:65" s="15" customFormat="1">
      <c r="B2257" s="171"/>
      <c r="D2257" s="151" t="s">
        <v>201</v>
      </c>
      <c r="E2257" s="172" t="s">
        <v>19</v>
      </c>
      <c r="F2257" s="173" t="s">
        <v>207</v>
      </c>
      <c r="H2257" s="174">
        <v>3</v>
      </c>
      <c r="I2257" s="175"/>
      <c r="L2257" s="171"/>
      <c r="M2257" s="176"/>
      <c r="T2257" s="177"/>
      <c r="AT2257" s="172" t="s">
        <v>201</v>
      </c>
      <c r="AU2257" s="172" t="s">
        <v>87</v>
      </c>
      <c r="AV2257" s="15" t="s">
        <v>193</v>
      </c>
      <c r="AW2257" s="15" t="s">
        <v>33</v>
      </c>
      <c r="AX2257" s="15" t="s">
        <v>81</v>
      </c>
      <c r="AY2257" s="172" t="s">
        <v>187</v>
      </c>
    </row>
    <row r="2258" spans="2:65" s="1" customFormat="1" ht="37.950000000000003" customHeight="1">
      <c r="B2258" s="33"/>
      <c r="C2258" s="178" t="s">
        <v>3099</v>
      </c>
      <c r="D2258" s="178" t="s">
        <v>238</v>
      </c>
      <c r="E2258" s="179" t="s">
        <v>3100</v>
      </c>
      <c r="F2258" s="180" t="s">
        <v>3101</v>
      </c>
      <c r="G2258" s="181" t="s">
        <v>248</v>
      </c>
      <c r="H2258" s="182">
        <v>1</v>
      </c>
      <c r="I2258" s="183"/>
      <c r="J2258" s="184">
        <f>ROUND(I2258*H2258,2)</f>
        <v>0</v>
      </c>
      <c r="K2258" s="180" t="s">
        <v>19</v>
      </c>
      <c r="L2258" s="185"/>
      <c r="M2258" s="186" t="s">
        <v>19</v>
      </c>
      <c r="N2258" s="187" t="s">
        <v>46</v>
      </c>
      <c r="P2258" s="142">
        <f>O2258*H2258</f>
        <v>0</v>
      </c>
      <c r="Q2258" s="142">
        <v>1.38E-2</v>
      </c>
      <c r="R2258" s="142">
        <f>Q2258*H2258</f>
        <v>1.38E-2</v>
      </c>
      <c r="S2258" s="142">
        <v>0</v>
      </c>
      <c r="T2258" s="143">
        <f>S2258*H2258</f>
        <v>0</v>
      </c>
      <c r="AR2258" s="144" t="s">
        <v>425</v>
      </c>
      <c r="AT2258" s="144" t="s">
        <v>238</v>
      </c>
      <c r="AU2258" s="144" t="s">
        <v>87</v>
      </c>
      <c r="AY2258" s="18" t="s">
        <v>187</v>
      </c>
      <c r="BE2258" s="145">
        <f>IF(N2258="základní",J2258,0)</f>
        <v>0</v>
      </c>
      <c r="BF2258" s="145">
        <f>IF(N2258="snížená",J2258,0)</f>
        <v>0</v>
      </c>
      <c r="BG2258" s="145">
        <f>IF(N2258="zákl. přenesená",J2258,0)</f>
        <v>0</v>
      </c>
      <c r="BH2258" s="145">
        <f>IF(N2258="sníž. přenesená",J2258,0)</f>
        <v>0</v>
      </c>
      <c r="BI2258" s="145">
        <f>IF(N2258="nulová",J2258,0)</f>
        <v>0</v>
      </c>
      <c r="BJ2258" s="18" t="s">
        <v>87</v>
      </c>
      <c r="BK2258" s="145">
        <f>ROUND(I2258*H2258,2)</f>
        <v>0</v>
      </c>
      <c r="BL2258" s="18" t="s">
        <v>320</v>
      </c>
      <c r="BM2258" s="144" t="s">
        <v>3102</v>
      </c>
    </row>
    <row r="2259" spans="2:65" s="13" customFormat="1">
      <c r="B2259" s="157"/>
      <c r="D2259" s="151" t="s">
        <v>201</v>
      </c>
      <c r="E2259" s="158" t="s">
        <v>19</v>
      </c>
      <c r="F2259" s="159" t="s">
        <v>3098</v>
      </c>
      <c r="H2259" s="160">
        <v>1</v>
      </c>
      <c r="I2259" s="161"/>
      <c r="L2259" s="157"/>
      <c r="M2259" s="162"/>
      <c r="T2259" s="163"/>
      <c r="AT2259" s="158" t="s">
        <v>201</v>
      </c>
      <c r="AU2259" s="158" t="s">
        <v>87</v>
      </c>
      <c r="AV2259" s="13" t="s">
        <v>87</v>
      </c>
      <c r="AW2259" s="13" t="s">
        <v>33</v>
      </c>
      <c r="AX2259" s="13" t="s">
        <v>74</v>
      </c>
      <c r="AY2259" s="158" t="s">
        <v>187</v>
      </c>
    </row>
    <row r="2260" spans="2:65" s="15" customFormat="1">
      <c r="B2260" s="171"/>
      <c r="D2260" s="151" t="s">
        <v>201</v>
      </c>
      <c r="E2260" s="172" t="s">
        <v>19</v>
      </c>
      <c r="F2260" s="173" t="s">
        <v>207</v>
      </c>
      <c r="H2260" s="174">
        <v>1</v>
      </c>
      <c r="I2260" s="175"/>
      <c r="L2260" s="171"/>
      <c r="M2260" s="176"/>
      <c r="T2260" s="177"/>
      <c r="AT2260" s="172" t="s">
        <v>201</v>
      </c>
      <c r="AU2260" s="172" t="s">
        <v>87</v>
      </c>
      <c r="AV2260" s="15" t="s">
        <v>193</v>
      </c>
      <c r="AW2260" s="15" t="s">
        <v>33</v>
      </c>
      <c r="AX2260" s="15" t="s">
        <v>81</v>
      </c>
      <c r="AY2260" s="172" t="s">
        <v>187</v>
      </c>
    </row>
    <row r="2261" spans="2:65" s="1" customFormat="1" ht="44.25" customHeight="1">
      <c r="B2261" s="33"/>
      <c r="C2261" s="178" t="s">
        <v>3103</v>
      </c>
      <c r="D2261" s="178" t="s">
        <v>238</v>
      </c>
      <c r="E2261" s="179" t="s">
        <v>3104</v>
      </c>
      <c r="F2261" s="180" t="s">
        <v>3105</v>
      </c>
      <c r="G2261" s="181" t="s">
        <v>248</v>
      </c>
      <c r="H2261" s="182">
        <v>2</v>
      </c>
      <c r="I2261" s="183"/>
      <c r="J2261" s="184">
        <f>ROUND(I2261*H2261,2)</f>
        <v>0</v>
      </c>
      <c r="K2261" s="180" t="s">
        <v>19</v>
      </c>
      <c r="L2261" s="185"/>
      <c r="M2261" s="186" t="s">
        <v>19</v>
      </c>
      <c r="N2261" s="187" t="s">
        <v>46</v>
      </c>
      <c r="P2261" s="142">
        <f>O2261*H2261</f>
        <v>0</v>
      </c>
      <c r="Q2261" s="142">
        <v>1.38E-2</v>
      </c>
      <c r="R2261" s="142">
        <f>Q2261*H2261</f>
        <v>2.76E-2</v>
      </c>
      <c r="S2261" s="142">
        <v>0</v>
      </c>
      <c r="T2261" s="143">
        <f>S2261*H2261</f>
        <v>0</v>
      </c>
      <c r="AR2261" s="144" t="s">
        <v>425</v>
      </c>
      <c r="AT2261" s="144" t="s">
        <v>238</v>
      </c>
      <c r="AU2261" s="144" t="s">
        <v>87</v>
      </c>
      <c r="AY2261" s="18" t="s">
        <v>187</v>
      </c>
      <c r="BE2261" s="145">
        <f>IF(N2261="základní",J2261,0)</f>
        <v>0</v>
      </c>
      <c r="BF2261" s="145">
        <f>IF(N2261="snížená",J2261,0)</f>
        <v>0</v>
      </c>
      <c r="BG2261" s="145">
        <f>IF(N2261="zákl. přenesená",J2261,0)</f>
        <v>0</v>
      </c>
      <c r="BH2261" s="145">
        <f>IF(N2261="sníž. přenesená",J2261,0)</f>
        <v>0</v>
      </c>
      <c r="BI2261" s="145">
        <f>IF(N2261="nulová",J2261,0)</f>
        <v>0</v>
      </c>
      <c r="BJ2261" s="18" t="s">
        <v>87</v>
      </c>
      <c r="BK2261" s="145">
        <f>ROUND(I2261*H2261,2)</f>
        <v>0</v>
      </c>
      <c r="BL2261" s="18" t="s">
        <v>320</v>
      </c>
      <c r="BM2261" s="144" t="s">
        <v>3106</v>
      </c>
    </row>
    <row r="2262" spans="2:65" s="13" customFormat="1">
      <c r="B2262" s="157"/>
      <c r="D2262" s="151" t="s">
        <v>201</v>
      </c>
      <c r="E2262" s="158" t="s">
        <v>19</v>
      </c>
      <c r="F2262" s="159" t="s">
        <v>1779</v>
      </c>
      <c r="H2262" s="160">
        <v>1</v>
      </c>
      <c r="I2262" s="161"/>
      <c r="L2262" s="157"/>
      <c r="M2262" s="162"/>
      <c r="T2262" s="163"/>
      <c r="AT2262" s="158" t="s">
        <v>201</v>
      </c>
      <c r="AU2262" s="158" t="s">
        <v>87</v>
      </c>
      <c r="AV2262" s="13" t="s">
        <v>87</v>
      </c>
      <c r="AW2262" s="13" t="s">
        <v>33</v>
      </c>
      <c r="AX2262" s="13" t="s">
        <v>74</v>
      </c>
      <c r="AY2262" s="158" t="s">
        <v>187</v>
      </c>
    </row>
    <row r="2263" spans="2:65" s="13" customFormat="1">
      <c r="B2263" s="157"/>
      <c r="D2263" s="151" t="s">
        <v>201</v>
      </c>
      <c r="E2263" s="158" t="s">
        <v>19</v>
      </c>
      <c r="F2263" s="159" t="s">
        <v>1780</v>
      </c>
      <c r="H2263" s="160">
        <v>1</v>
      </c>
      <c r="I2263" s="161"/>
      <c r="L2263" s="157"/>
      <c r="M2263" s="162"/>
      <c r="T2263" s="163"/>
      <c r="AT2263" s="158" t="s">
        <v>201</v>
      </c>
      <c r="AU2263" s="158" t="s">
        <v>87</v>
      </c>
      <c r="AV2263" s="13" t="s">
        <v>87</v>
      </c>
      <c r="AW2263" s="13" t="s">
        <v>33</v>
      </c>
      <c r="AX2263" s="13" t="s">
        <v>74</v>
      </c>
      <c r="AY2263" s="158" t="s">
        <v>187</v>
      </c>
    </row>
    <row r="2264" spans="2:65" s="15" customFormat="1">
      <c r="B2264" s="171"/>
      <c r="D2264" s="151" t="s">
        <v>201</v>
      </c>
      <c r="E2264" s="172" t="s">
        <v>19</v>
      </c>
      <c r="F2264" s="173" t="s">
        <v>207</v>
      </c>
      <c r="H2264" s="174">
        <v>2</v>
      </c>
      <c r="I2264" s="175"/>
      <c r="L2264" s="171"/>
      <c r="M2264" s="176"/>
      <c r="T2264" s="177"/>
      <c r="AT2264" s="172" t="s">
        <v>201</v>
      </c>
      <c r="AU2264" s="172" t="s">
        <v>87</v>
      </c>
      <c r="AV2264" s="15" t="s">
        <v>193</v>
      </c>
      <c r="AW2264" s="15" t="s">
        <v>33</v>
      </c>
      <c r="AX2264" s="15" t="s">
        <v>81</v>
      </c>
      <c r="AY2264" s="172" t="s">
        <v>187</v>
      </c>
    </row>
    <row r="2265" spans="2:65" s="1" customFormat="1" ht="37.950000000000003" customHeight="1">
      <c r="B2265" s="33"/>
      <c r="C2265" s="133" t="s">
        <v>3107</v>
      </c>
      <c r="D2265" s="133" t="s">
        <v>189</v>
      </c>
      <c r="E2265" s="134" t="s">
        <v>3108</v>
      </c>
      <c r="F2265" s="135" t="s">
        <v>3109</v>
      </c>
      <c r="G2265" s="136" t="s">
        <v>248</v>
      </c>
      <c r="H2265" s="137">
        <v>9</v>
      </c>
      <c r="I2265" s="138"/>
      <c r="J2265" s="139">
        <f>ROUND(I2265*H2265,2)</f>
        <v>0</v>
      </c>
      <c r="K2265" s="135" t="s">
        <v>197</v>
      </c>
      <c r="L2265" s="33"/>
      <c r="M2265" s="140" t="s">
        <v>19</v>
      </c>
      <c r="N2265" s="141" t="s">
        <v>46</v>
      </c>
      <c r="P2265" s="142">
        <f>O2265*H2265</f>
        <v>0</v>
      </c>
      <c r="Q2265" s="142">
        <v>0</v>
      </c>
      <c r="R2265" s="142">
        <f>Q2265*H2265</f>
        <v>0</v>
      </c>
      <c r="S2265" s="142">
        <v>0</v>
      </c>
      <c r="T2265" s="143">
        <f>S2265*H2265</f>
        <v>0</v>
      </c>
      <c r="AR2265" s="144" t="s">
        <v>320</v>
      </c>
      <c r="AT2265" s="144" t="s">
        <v>189</v>
      </c>
      <c r="AU2265" s="144" t="s">
        <v>87</v>
      </c>
      <c r="AY2265" s="18" t="s">
        <v>187</v>
      </c>
      <c r="BE2265" s="145">
        <f>IF(N2265="základní",J2265,0)</f>
        <v>0</v>
      </c>
      <c r="BF2265" s="145">
        <f>IF(N2265="snížená",J2265,0)</f>
        <v>0</v>
      </c>
      <c r="BG2265" s="145">
        <f>IF(N2265="zákl. přenesená",J2265,0)</f>
        <v>0</v>
      </c>
      <c r="BH2265" s="145">
        <f>IF(N2265="sníž. přenesená",J2265,0)</f>
        <v>0</v>
      </c>
      <c r="BI2265" s="145">
        <f>IF(N2265="nulová",J2265,0)</f>
        <v>0</v>
      </c>
      <c r="BJ2265" s="18" t="s">
        <v>87</v>
      </c>
      <c r="BK2265" s="145">
        <f>ROUND(I2265*H2265,2)</f>
        <v>0</v>
      </c>
      <c r="BL2265" s="18" t="s">
        <v>320</v>
      </c>
      <c r="BM2265" s="144" t="s">
        <v>3110</v>
      </c>
    </row>
    <row r="2266" spans="2:65" s="1" customFormat="1">
      <c r="B2266" s="33"/>
      <c r="D2266" s="146" t="s">
        <v>199</v>
      </c>
      <c r="F2266" s="147" t="s">
        <v>3111</v>
      </c>
      <c r="I2266" s="148"/>
      <c r="L2266" s="33"/>
      <c r="M2266" s="149"/>
      <c r="T2266" s="52"/>
      <c r="AT2266" s="18" t="s">
        <v>199</v>
      </c>
      <c r="AU2266" s="18" t="s">
        <v>87</v>
      </c>
    </row>
    <row r="2267" spans="2:65" s="12" customFormat="1">
      <c r="B2267" s="150"/>
      <c r="D2267" s="151" t="s">
        <v>201</v>
      </c>
      <c r="E2267" s="152" t="s">
        <v>19</v>
      </c>
      <c r="F2267" s="153" t="s">
        <v>1745</v>
      </c>
      <c r="H2267" s="152" t="s">
        <v>19</v>
      </c>
      <c r="I2267" s="154"/>
      <c r="L2267" s="150"/>
      <c r="M2267" s="155"/>
      <c r="T2267" s="156"/>
      <c r="AT2267" s="152" t="s">
        <v>201</v>
      </c>
      <c r="AU2267" s="152" t="s">
        <v>87</v>
      </c>
      <c r="AV2267" s="12" t="s">
        <v>81</v>
      </c>
      <c r="AW2267" s="12" t="s">
        <v>33</v>
      </c>
      <c r="AX2267" s="12" t="s">
        <v>74</v>
      </c>
      <c r="AY2267" s="152" t="s">
        <v>187</v>
      </c>
    </row>
    <row r="2268" spans="2:65" s="13" customFormat="1">
      <c r="B2268" s="157"/>
      <c r="D2268" s="151" t="s">
        <v>201</v>
      </c>
      <c r="E2268" s="158" t="s">
        <v>19</v>
      </c>
      <c r="F2268" s="159" t="s">
        <v>3112</v>
      </c>
      <c r="H2268" s="160">
        <v>3</v>
      </c>
      <c r="I2268" s="161"/>
      <c r="L2268" s="157"/>
      <c r="M2268" s="162"/>
      <c r="T2268" s="163"/>
      <c r="AT2268" s="158" t="s">
        <v>201</v>
      </c>
      <c r="AU2268" s="158" t="s">
        <v>87</v>
      </c>
      <c r="AV2268" s="13" t="s">
        <v>87</v>
      </c>
      <c r="AW2268" s="13" t="s">
        <v>33</v>
      </c>
      <c r="AX2268" s="13" t="s">
        <v>74</v>
      </c>
      <c r="AY2268" s="158" t="s">
        <v>187</v>
      </c>
    </row>
    <row r="2269" spans="2:65" s="13" customFormat="1">
      <c r="B2269" s="157"/>
      <c r="D2269" s="151" t="s">
        <v>201</v>
      </c>
      <c r="E2269" s="158" t="s">
        <v>19</v>
      </c>
      <c r="F2269" s="159" t="s">
        <v>3113</v>
      </c>
      <c r="H2269" s="160">
        <v>4</v>
      </c>
      <c r="I2269" s="161"/>
      <c r="L2269" s="157"/>
      <c r="M2269" s="162"/>
      <c r="T2269" s="163"/>
      <c r="AT2269" s="158" t="s">
        <v>201</v>
      </c>
      <c r="AU2269" s="158" t="s">
        <v>87</v>
      </c>
      <c r="AV2269" s="13" t="s">
        <v>87</v>
      </c>
      <c r="AW2269" s="13" t="s">
        <v>33</v>
      </c>
      <c r="AX2269" s="13" t="s">
        <v>74</v>
      </c>
      <c r="AY2269" s="158" t="s">
        <v>187</v>
      </c>
    </row>
    <row r="2270" spans="2:65" s="13" customFormat="1">
      <c r="B2270" s="157"/>
      <c r="D2270" s="151" t="s">
        <v>201</v>
      </c>
      <c r="E2270" s="158" t="s">
        <v>19</v>
      </c>
      <c r="F2270" s="159" t="s">
        <v>3114</v>
      </c>
      <c r="H2270" s="160">
        <v>1</v>
      </c>
      <c r="I2270" s="161"/>
      <c r="L2270" s="157"/>
      <c r="M2270" s="162"/>
      <c r="T2270" s="163"/>
      <c r="AT2270" s="158" t="s">
        <v>201</v>
      </c>
      <c r="AU2270" s="158" t="s">
        <v>87</v>
      </c>
      <c r="AV2270" s="13" t="s">
        <v>87</v>
      </c>
      <c r="AW2270" s="13" t="s">
        <v>33</v>
      </c>
      <c r="AX2270" s="13" t="s">
        <v>74</v>
      </c>
      <c r="AY2270" s="158" t="s">
        <v>187</v>
      </c>
    </row>
    <row r="2271" spans="2:65" s="13" customFormat="1">
      <c r="B2271" s="157"/>
      <c r="D2271" s="151" t="s">
        <v>201</v>
      </c>
      <c r="E2271" s="158" t="s">
        <v>19</v>
      </c>
      <c r="F2271" s="159" t="s">
        <v>3115</v>
      </c>
      <c r="H2271" s="160">
        <v>1</v>
      </c>
      <c r="I2271" s="161"/>
      <c r="L2271" s="157"/>
      <c r="M2271" s="162"/>
      <c r="T2271" s="163"/>
      <c r="AT2271" s="158" t="s">
        <v>201</v>
      </c>
      <c r="AU2271" s="158" t="s">
        <v>87</v>
      </c>
      <c r="AV2271" s="13" t="s">
        <v>87</v>
      </c>
      <c r="AW2271" s="13" t="s">
        <v>33</v>
      </c>
      <c r="AX2271" s="13" t="s">
        <v>74</v>
      </c>
      <c r="AY2271" s="158" t="s">
        <v>187</v>
      </c>
    </row>
    <row r="2272" spans="2:65" s="15" customFormat="1">
      <c r="B2272" s="171"/>
      <c r="D2272" s="151" t="s">
        <v>201</v>
      </c>
      <c r="E2272" s="172" t="s">
        <v>19</v>
      </c>
      <c r="F2272" s="173" t="s">
        <v>207</v>
      </c>
      <c r="H2272" s="174">
        <v>9</v>
      </c>
      <c r="I2272" s="175"/>
      <c r="L2272" s="171"/>
      <c r="M2272" s="176"/>
      <c r="T2272" s="177"/>
      <c r="AT2272" s="172" t="s">
        <v>201</v>
      </c>
      <c r="AU2272" s="172" t="s">
        <v>87</v>
      </c>
      <c r="AV2272" s="15" t="s">
        <v>193</v>
      </c>
      <c r="AW2272" s="15" t="s">
        <v>33</v>
      </c>
      <c r="AX2272" s="15" t="s">
        <v>81</v>
      </c>
      <c r="AY2272" s="172" t="s">
        <v>187</v>
      </c>
    </row>
    <row r="2273" spans="2:65" s="1" customFormat="1" ht="37.950000000000003" customHeight="1">
      <c r="B2273" s="33"/>
      <c r="C2273" s="178" t="s">
        <v>3116</v>
      </c>
      <c r="D2273" s="178" t="s">
        <v>238</v>
      </c>
      <c r="E2273" s="179" t="s">
        <v>3117</v>
      </c>
      <c r="F2273" s="180" t="s">
        <v>3118</v>
      </c>
      <c r="G2273" s="181" t="s">
        <v>248</v>
      </c>
      <c r="H2273" s="182">
        <v>7</v>
      </c>
      <c r="I2273" s="183"/>
      <c r="J2273" s="184">
        <f>ROUND(I2273*H2273,2)</f>
        <v>0</v>
      </c>
      <c r="K2273" s="180" t="s">
        <v>19</v>
      </c>
      <c r="L2273" s="185"/>
      <c r="M2273" s="186" t="s">
        <v>19</v>
      </c>
      <c r="N2273" s="187" t="s">
        <v>46</v>
      </c>
      <c r="P2273" s="142">
        <f>O2273*H2273</f>
        <v>0</v>
      </c>
      <c r="Q2273" s="142">
        <v>1.38E-2</v>
      </c>
      <c r="R2273" s="142">
        <f>Q2273*H2273</f>
        <v>9.6599999999999991E-2</v>
      </c>
      <c r="S2273" s="142">
        <v>0</v>
      </c>
      <c r="T2273" s="143">
        <f>S2273*H2273</f>
        <v>0</v>
      </c>
      <c r="AR2273" s="144" t="s">
        <v>425</v>
      </c>
      <c r="AT2273" s="144" t="s">
        <v>238</v>
      </c>
      <c r="AU2273" s="144" t="s">
        <v>87</v>
      </c>
      <c r="AY2273" s="18" t="s">
        <v>187</v>
      </c>
      <c r="BE2273" s="145">
        <f>IF(N2273="základní",J2273,0)</f>
        <v>0</v>
      </c>
      <c r="BF2273" s="145">
        <f>IF(N2273="snížená",J2273,0)</f>
        <v>0</v>
      </c>
      <c r="BG2273" s="145">
        <f>IF(N2273="zákl. přenesená",J2273,0)</f>
        <v>0</v>
      </c>
      <c r="BH2273" s="145">
        <f>IF(N2273="sníž. přenesená",J2273,0)</f>
        <v>0</v>
      </c>
      <c r="BI2273" s="145">
        <f>IF(N2273="nulová",J2273,0)</f>
        <v>0</v>
      </c>
      <c r="BJ2273" s="18" t="s">
        <v>87</v>
      </c>
      <c r="BK2273" s="145">
        <f>ROUND(I2273*H2273,2)</f>
        <v>0</v>
      </c>
      <c r="BL2273" s="18" t="s">
        <v>320</v>
      </c>
      <c r="BM2273" s="144" t="s">
        <v>3119</v>
      </c>
    </row>
    <row r="2274" spans="2:65" s="13" customFormat="1">
      <c r="B2274" s="157"/>
      <c r="D2274" s="151" t="s">
        <v>201</v>
      </c>
      <c r="E2274" s="158" t="s">
        <v>19</v>
      </c>
      <c r="F2274" s="159" t="s">
        <v>3112</v>
      </c>
      <c r="H2274" s="160">
        <v>3</v>
      </c>
      <c r="I2274" s="161"/>
      <c r="L2274" s="157"/>
      <c r="M2274" s="162"/>
      <c r="T2274" s="163"/>
      <c r="AT2274" s="158" t="s">
        <v>201</v>
      </c>
      <c r="AU2274" s="158" t="s">
        <v>87</v>
      </c>
      <c r="AV2274" s="13" t="s">
        <v>87</v>
      </c>
      <c r="AW2274" s="13" t="s">
        <v>33</v>
      </c>
      <c r="AX2274" s="13" t="s">
        <v>74</v>
      </c>
      <c r="AY2274" s="158" t="s">
        <v>187</v>
      </c>
    </row>
    <row r="2275" spans="2:65" s="13" customFormat="1">
      <c r="B2275" s="157"/>
      <c r="D2275" s="151" t="s">
        <v>201</v>
      </c>
      <c r="E2275" s="158" t="s">
        <v>19</v>
      </c>
      <c r="F2275" s="159" t="s">
        <v>3120</v>
      </c>
      <c r="H2275" s="160">
        <v>4</v>
      </c>
      <c r="I2275" s="161"/>
      <c r="L2275" s="157"/>
      <c r="M2275" s="162"/>
      <c r="T2275" s="163"/>
      <c r="AT2275" s="158" t="s">
        <v>201</v>
      </c>
      <c r="AU2275" s="158" t="s">
        <v>87</v>
      </c>
      <c r="AV2275" s="13" t="s">
        <v>87</v>
      </c>
      <c r="AW2275" s="13" t="s">
        <v>33</v>
      </c>
      <c r="AX2275" s="13" t="s">
        <v>74</v>
      </c>
      <c r="AY2275" s="158" t="s">
        <v>187</v>
      </c>
    </row>
    <row r="2276" spans="2:65" s="15" customFormat="1">
      <c r="B2276" s="171"/>
      <c r="D2276" s="151" t="s">
        <v>201</v>
      </c>
      <c r="E2276" s="172" t="s">
        <v>19</v>
      </c>
      <c r="F2276" s="173" t="s">
        <v>207</v>
      </c>
      <c r="H2276" s="174">
        <v>7</v>
      </c>
      <c r="I2276" s="175"/>
      <c r="L2276" s="171"/>
      <c r="M2276" s="176"/>
      <c r="T2276" s="177"/>
      <c r="AT2276" s="172" t="s">
        <v>201</v>
      </c>
      <c r="AU2276" s="172" t="s">
        <v>87</v>
      </c>
      <c r="AV2276" s="15" t="s">
        <v>193</v>
      </c>
      <c r="AW2276" s="15" t="s">
        <v>33</v>
      </c>
      <c r="AX2276" s="15" t="s">
        <v>81</v>
      </c>
      <c r="AY2276" s="172" t="s">
        <v>187</v>
      </c>
    </row>
    <row r="2277" spans="2:65" s="1" customFormat="1" ht="37.950000000000003" customHeight="1">
      <c r="B2277" s="33"/>
      <c r="C2277" s="178" t="s">
        <v>3121</v>
      </c>
      <c r="D2277" s="178" t="s">
        <v>238</v>
      </c>
      <c r="E2277" s="179" t="s">
        <v>3122</v>
      </c>
      <c r="F2277" s="180" t="s">
        <v>3077</v>
      </c>
      <c r="G2277" s="181" t="s">
        <v>248</v>
      </c>
      <c r="H2277" s="182">
        <v>1</v>
      </c>
      <c r="I2277" s="183"/>
      <c r="J2277" s="184">
        <f>ROUND(I2277*H2277,2)</f>
        <v>0</v>
      </c>
      <c r="K2277" s="180" t="s">
        <v>19</v>
      </c>
      <c r="L2277" s="185"/>
      <c r="M2277" s="186" t="s">
        <v>19</v>
      </c>
      <c r="N2277" s="187" t="s">
        <v>46</v>
      </c>
      <c r="P2277" s="142">
        <f>O2277*H2277</f>
        <v>0</v>
      </c>
      <c r="Q2277" s="142">
        <v>1.38E-2</v>
      </c>
      <c r="R2277" s="142">
        <f>Q2277*H2277</f>
        <v>1.38E-2</v>
      </c>
      <c r="S2277" s="142">
        <v>0</v>
      </c>
      <c r="T2277" s="143">
        <f>S2277*H2277</f>
        <v>0</v>
      </c>
      <c r="AR2277" s="144" t="s">
        <v>425</v>
      </c>
      <c r="AT2277" s="144" t="s">
        <v>238</v>
      </c>
      <c r="AU2277" s="144" t="s">
        <v>87</v>
      </c>
      <c r="AY2277" s="18" t="s">
        <v>187</v>
      </c>
      <c r="BE2277" s="145">
        <f>IF(N2277="základní",J2277,0)</f>
        <v>0</v>
      </c>
      <c r="BF2277" s="145">
        <f>IF(N2277="snížená",J2277,0)</f>
        <v>0</v>
      </c>
      <c r="BG2277" s="145">
        <f>IF(N2277="zákl. přenesená",J2277,0)</f>
        <v>0</v>
      </c>
      <c r="BH2277" s="145">
        <f>IF(N2277="sníž. přenesená",J2277,0)</f>
        <v>0</v>
      </c>
      <c r="BI2277" s="145">
        <f>IF(N2277="nulová",J2277,0)</f>
        <v>0</v>
      </c>
      <c r="BJ2277" s="18" t="s">
        <v>87</v>
      </c>
      <c r="BK2277" s="145">
        <f>ROUND(I2277*H2277,2)</f>
        <v>0</v>
      </c>
      <c r="BL2277" s="18" t="s">
        <v>320</v>
      </c>
      <c r="BM2277" s="144" t="s">
        <v>3123</v>
      </c>
    </row>
    <row r="2278" spans="2:65" s="13" customFormat="1">
      <c r="B2278" s="157"/>
      <c r="D2278" s="151" t="s">
        <v>201</v>
      </c>
      <c r="E2278" s="158" t="s">
        <v>19</v>
      </c>
      <c r="F2278" s="159" t="s">
        <v>3114</v>
      </c>
      <c r="H2278" s="160">
        <v>1</v>
      </c>
      <c r="I2278" s="161"/>
      <c r="L2278" s="157"/>
      <c r="M2278" s="162"/>
      <c r="T2278" s="163"/>
      <c r="AT2278" s="158" t="s">
        <v>201</v>
      </c>
      <c r="AU2278" s="158" t="s">
        <v>87</v>
      </c>
      <c r="AV2278" s="13" t="s">
        <v>87</v>
      </c>
      <c r="AW2278" s="13" t="s">
        <v>33</v>
      </c>
      <c r="AX2278" s="13" t="s">
        <v>74</v>
      </c>
      <c r="AY2278" s="158" t="s">
        <v>187</v>
      </c>
    </row>
    <row r="2279" spans="2:65" s="15" customFormat="1">
      <c r="B2279" s="171"/>
      <c r="D2279" s="151" t="s">
        <v>201</v>
      </c>
      <c r="E2279" s="172" t="s">
        <v>19</v>
      </c>
      <c r="F2279" s="173" t="s">
        <v>207</v>
      </c>
      <c r="H2279" s="174">
        <v>1</v>
      </c>
      <c r="I2279" s="175"/>
      <c r="L2279" s="171"/>
      <c r="M2279" s="176"/>
      <c r="T2279" s="177"/>
      <c r="AT2279" s="172" t="s">
        <v>201</v>
      </c>
      <c r="AU2279" s="172" t="s">
        <v>87</v>
      </c>
      <c r="AV2279" s="15" t="s">
        <v>193</v>
      </c>
      <c r="AW2279" s="15" t="s">
        <v>33</v>
      </c>
      <c r="AX2279" s="15" t="s">
        <v>81</v>
      </c>
      <c r="AY2279" s="172" t="s">
        <v>187</v>
      </c>
    </row>
    <row r="2280" spans="2:65" s="1" customFormat="1" ht="37.950000000000003" customHeight="1">
      <c r="B2280" s="33"/>
      <c r="C2280" s="178" t="s">
        <v>3124</v>
      </c>
      <c r="D2280" s="178" t="s">
        <v>238</v>
      </c>
      <c r="E2280" s="179" t="s">
        <v>3125</v>
      </c>
      <c r="F2280" s="180" t="s">
        <v>3077</v>
      </c>
      <c r="G2280" s="181" t="s">
        <v>248</v>
      </c>
      <c r="H2280" s="182">
        <v>1</v>
      </c>
      <c r="I2280" s="183"/>
      <c r="J2280" s="184">
        <f>ROUND(I2280*H2280,2)</f>
        <v>0</v>
      </c>
      <c r="K2280" s="180" t="s">
        <v>19</v>
      </c>
      <c r="L2280" s="185"/>
      <c r="M2280" s="186" t="s">
        <v>19</v>
      </c>
      <c r="N2280" s="187" t="s">
        <v>46</v>
      </c>
      <c r="P2280" s="142">
        <f>O2280*H2280</f>
        <v>0</v>
      </c>
      <c r="Q2280" s="142">
        <v>1.38E-2</v>
      </c>
      <c r="R2280" s="142">
        <f>Q2280*H2280</f>
        <v>1.38E-2</v>
      </c>
      <c r="S2280" s="142">
        <v>0</v>
      </c>
      <c r="T2280" s="143">
        <f>S2280*H2280</f>
        <v>0</v>
      </c>
      <c r="AR2280" s="144" t="s">
        <v>425</v>
      </c>
      <c r="AT2280" s="144" t="s">
        <v>238</v>
      </c>
      <c r="AU2280" s="144" t="s">
        <v>87</v>
      </c>
      <c r="AY2280" s="18" t="s">
        <v>187</v>
      </c>
      <c r="BE2280" s="145">
        <f>IF(N2280="základní",J2280,0)</f>
        <v>0</v>
      </c>
      <c r="BF2280" s="145">
        <f>IF(N2280="snížená",J2280,0)</f>
        <v>0</v>
      </c>
      <c r="BG2280" s="145">
        <f>IF(N2280="zákl. přenesená",J2280,0)</f>
        <v>0</v>
      </c>
      <c r="BH2280" s="145">
        <f>IF(N2280="sníž. přenesená",J2280,0)</f>
        <v>0</v>
      </c>
      <c r="BI2280" s="145">
        <f>IF(N2280="nulová",J2280,0)</f>
        <v>0</v>
      </c>
      <c r="BJ2280" s="18" t="s">
        <v>87</v>
      </c>
      <c r="BK2280" s="145">
        <f>ROUND(I2280*H2280,2)</f>
        <v>0</v>
      </c>
      <c r="BL2280" s="18" t="s">
        <v>320</v>
      </c>
      <c r="BM2280" s="144" t="s">
        <v>3126</v>
      </c>
    </row>
    <row r="2281" spans="2:65" s="13" customFormat="1">
      <c r="B2281" s="157"/>
      <c r="D2281" s="151" t="s">
        <v>201</v>
      </c>
      <c r="E2281" s="158" t="s">
        <v>19</v>
      </c>
      <c r="F2281" s="159" t="s">
        <v>3115</v>
      </c>
      <c r="H2281" s="160">
        <v>1</v>
      </c>
      <c r="I2281" s="161"/>
      <c r="L2281" s="157"/>
      <c r="M2281" s="162"/>
      <c r="T2281" s="163"/>
      <c r="AT2281" s="158" t="s">
        <v>201</v>
      </c>
      <c r="AU2281" s="158" t="s">
        <v>87</v>
      </c>
      <c r="AV2281" s="13" t="s">
        <v>87</v>
      </c>
      <c r="AW2281" s="13" t="s">
        <v>33</v>
      </c>
      <c r="AX2281" s="13" t="s">
        <v>74</v>
      </c>
      <c r="AY2281" s="158" t="s">
        <v>187</v>
      </c>
    </row>
    <row r="2282" spans="2:65" s="15" customFormat="1">
      <c r="B2282" s="171"/>
      <c r="D2282" s="151" t="s">
        <v>201</v>
      </c>
      <c r="E2282" s="172" t="s">
        <v>19</v>
      </c>
      <c r="F2282" s="173" t="s">
        <v>207</v>
      </c>
      <c r="H2282" s="174">
        <v>1</v>
      </c>
      <c r="I2282" s="175"/>
      <c r="L2282" s="171"/>
      <c r="M2282" s="176"/>
      <c r="T2282" s="177"/>
      <c r="AT2282" s="172" t="s">
        <v>201</v>
      </c>
      <c r="AU2282" s="172" t="s">
        <v>87</v>
      </c>
      <c r="AV2282" s="15" t="s">
        <v>193</v>
      </c>
      <c r="AW2282" s="15" t="s">
        <v>33</v>
      </c>
      <c r="AX2282" s="15" t="s">
        <v>81</v>
      </c>
      <c r="AY2282" s="172" t="s">
        <v>187</v>
      </c>
    </row>
    <row r="2283" spans="2:65" s="1" customFormat="1" ht="37.950000000000003" customHeight="1">
      <c r="B2283" s="33"/>
      <c r="C2283" s="133" t="s">
        <v>3127</v>
      </c>
      <c r="D2283" s="133" t="s">
        <v>189</v>
      </c>
      <c r="E2283" s="134" t="s">
        <v>3128</v>
      </c>
      <c r="F2283" s="135" t="s">
        <v>3129</v>
      </c>
      <c r="G2283" s="136" t="s">
        <v>248</v>
      </c>
      <c r="H2283" s="137">
        <v>1</v>
      </c>
      <c r="I2283" s="138"/>
      <c r="J2283" s="139">
        <f>ROUND(I2283*H2283,2)</f>
        <v>0</v>
      </c>
      <c r="K2283" s="135" t="s">
        <v>197</v>
      </c>
      <c r="L2283" s="33"/>
      <c r="M2283" s="140" t="s">
        <v>19</v>
      </c>
      <c r="N2283" s="141" t="s">
        <v>46</v>
      </c>
      <c r="P2283" s="142">
        <f>O2283*H2283</f>
        <v>0</v>
      </c>
      <c r="Q2283" s="142">
        <v>0</v>
      </c>
      <c r="R2283" s="142">
        <f>Q2283*H2283</f>
        <v>0</v>
      </c>
      <c r="S2283" s="142">
        <v>0</v>
      </c>
      <c r="T2283" s="143">
        <f>S2283*H2283</f>
        <v>0</v>
      </c>
      <c r="AR2283" s="144" t="s">
        <v>320</v>
      </c>
      <c r="AT2283" s="144" t="s">
        <v>189</v>
      </c>
      <c r="AU2283" s="144" t="s">
        <v>87</v>
      </c>
      <c r="AY2283" s="18" t="s">
        <v>187</v>
      </c>
      <c r="BE2283" s="145">
        <f>IF(N2283="základní",J2283,0)</f>
        <v>0</v>
      </c>
      <c r="BF2283" s="145">
        <f>IF(N2283="snížená",J2283,0)</f>
        <v>0</v>
      </c>
      <c r="BG2283" s="145">
        <f>IF(N2283="zákl. přenesená",J2283,0)</f>
        <v>0</v>
      </c>
      <c r="BH2283" s="145">
        <f>IF(N2283="sníž. přenesená",J2283,0)</f>
        <v>0</v>
      </c>
      <c r="BI2283" s="145">
        <f>IF(N2283="nulová",J2283,0)</f>
        <v>0</v>
      </c>
      <c r="BJ2283" s="18" t="s">
        <v>87</v>
      </c>
      <c r="BK2283" s="145">
        <f>ROUND(I2283*H2283,2)</f>
        <v>0</v>
      </c>
      <c r="BL2283" s="18" t="s">
        <v>320</v>
      </c>
      <c r="BM2283" s="144" t="s">
        <v>3130</v>
      </c>
    </row>
    <row r="2284" spans="2:65" s="1" customFormat="1">
      <c r="B2284" s="33"/>
      <c r="D2284" s="146" t="s">
        <v>199</v>
      </c>
      <c r="F2284" s="147" t="s">
        <v>3131</v>
      </c>
      <c r="I2284" s="148"/>
      <c r="L2284" s="33"/>
      <c r="M2284" s="149"/>
      <c r="T2284" s="52"/>
      <c r="AT2284" s="18" t="s">
        <v>199</v>
      </c>
      <c r="AU2284" s="18" t="s">
        <v>87</v>
      </c>
    </row>
    <row r="2285" spans="2:65" s="12" customFormat="1">
      <c r="B2285" s="150"/>
      <c r="D2285" s="151" t="s">
        <v>201</v>
      </c>
      <c r="E2285" s="152" t="s">
        <v>19</v>
      </c>
      <c r="F2285" s="153" t="s">
        <v>1745</v>
      </c>
      <c r="H2285" s="152" t="s">
        <v>19</v>
      </c>
      <c r="I2285" s="154"/>
      <c r="L2285" s="150"/>
      <c r="M2285" s="155"/>
      <c r="T2285" s="156"/>
      <c r="AT2285" s="152" t="s">
        <v>201</v>
      </c>
      <c r="AU2285" s="152" t="s">
        <v>87</v>
      </c>
      <c r="AV2285" s="12" t="s">
        <v>81</v>
      </c>
      <c r="AW2285" s="12" t="s">
        <v>33</v>
      </c>
      <c r="AX2285" s="12" t="s">
        <v>74</v>
      </c>
      <c r="AY2285" s="152" t="s">
        <v>187</v>
      </c>
    </row>
    <row r="2286" spans="2:65" s="13" customFormat="1">
      <c r="B2286" s="157"/>
      <c r="D2286" s="151" t="s">
        <v>201</v>
      </c>
      <c r="E2286" s="158" t="s">
        <v>19</v>
      </c>
      <c r="F2286" s="159" t="s">
        <v>3132</v>
      </c>
      <c r="H2286" s="160">
        <v>1</v>
      </c>
      <c r="I2286" s="161"/>
      <c r="L2286" s="157"/>
      <c r="M2286" s="162"/>
      <c r="T2286" s="163"/>
      <c r="AT2286" s="158" t="s">
        <v>201</v>
      </c>
      <c r="AU2286" s="158" t="s">
        <v>87</v>
      </c>
      <c r="AV2286" s="13" t="s">
        <v>87</v>
      </c>
      <c r="AW2286" s="13" t="s">
        <v>33</v>
      </c>
      <c r="AX2286" s="13" t="s">
        <v>74</v>
      </c>
      <c r="AY2286" s="158" t="s">
        <v>187</v>
      </c>
    </row>
    <row r="2287" spans="2:65" s="15" customFormat="1">
      <c r="B2287" s="171"/>
      <c r="D2287" s="151" t="s">
        <v>201</v>
      </c>
      <c r="E2287" s="172" t="s">
        <v>19</v>
      </c>
      <c r="F2287" s="173" t="s">
        <v>207</v>
      </c>
      <c r="H2287" s="174">
        <v>1</v>
      </c>
      <c r="I2287" s="175"/>
      <c r="L2287" s="171"/>
      <c r="M2287" s="176"/>
      <c r="T2287" s="177"/>
      <c r="AT2287" s="172" t="s">
        <v>201</v>
      </c>
      <c r="AU2287" s="172" t="s">
        <v>87</v>
      </c>
      <c r="AV2287" s="15" t="s">
        <v>193</v>
      </c>
      <c r="AW2287" s="15" t="s">
        <v>33</v>
      </c>
      <c r="AX2287" s="15" t="s">
        <v>81</v>
      </c>
      <c r="AY2287" s="172" t="s">
        <v>187</v>
      </c>
    </row>
    <row r="2288" spans="2:65" s="1" customFormat="1" ht="24.15" customHeight="1">
      <c r="B2288" s="33"/>
      <c r="C2288" s="178" t="s">
        <v>3133</v>
      </c>
      <c r="D2288" s="178" t="s">
        <v>238</v>
      </c>
      <c r="E2288" s="179" t="s">
        <v>3134</v>
      </c>
      <c r="F2288" s="180" t="s">
        <v>3135</v>
      </c>
      <c r="G2288" s="181" t="s">
        <v>248</v>
      </c>
      <c r="H2288" s="182">
        <v>1</v>
      </c>
      <c r="I2288" s="183"/>
      <c r="J2288" s="184">
        <f>ROUND(I2288*H2288,2)</f>
        <v>0</v>
      </c>
      <c r="K2288" s="180" t="s">
        <v>19</v>
      </c>
      <c r="L2288" s="185"/>
      <c r="M2288" s="186" t="s">
        <v>19</v>
      </c>
      <c r="N2288" s="187" t="s">
        <v>46</v>
      </c>
      <c r="P2288" s="142">
        <f>O2288*H2288</f>
        <v>0</v>
      </c>
      <c r="Q2288" s="142">
        <v>1.6E-2</v>
      </c>
      <c r="R2288" s="142">
        <f>Q2288*H2288</f>
        <v>1.6E-2</v>
      </c>
      <c r="S2288" s="142">
        <v>0</v>
      </c>
      <c r="T2288" s="143">
        <f>S2288*H2288</f>
        <v>0</v>
      </c>
      <c r="AR2288" s="144" t="s">
        <v>425</v>
      </c>
      <c r="AT2288" s="144" t="s">
        <v>238</v>
      </c>
      <c r="AU2288" s="144" t="s">
        <v>87</v>
      </c>
      <c r="AY2288" s="18" t="s">
        <v>187</v>
      </c>
      <c r="BE2288" s="145">
        <f>IF(N2288="základní",J2288,0)</f>
        <v>0</v>
      </c>
      <c r="BF2288" s="145">
        <f>IF(N2288="snížená",J2288,0)</f>
        <v>0</v>
      </c>
      <c r="BG2288" s="145">
        <f>IF(N2288="zákl. přenesená",J2288,0)</f>
        <v>0</v>
      </c>
      <c r="BH2288" s="145">
        <f>IF(N2288="sníž. přenesená",J2288,0)</f>
        <v>0</v>
      </c>
      <c r="BI2288" s="145">
        <f>IF(N2288="nulová",J2288,0)</f>
        <v>0</v>
      </c>
      <c r="BJ2288" s="18" t="s">
        <v>87</v>
      </c>
      <c r="BK2288" s="145">
        <f>ROUND(I2288*H2288,2)</f>
        <v>0</v>
      </c>
      <c r="BL2288" s="18" t="s">
        <v>320</v>
      </c>
      <c r="BM2288" s="144" t="s">
        <v>3136</v>
      </c>
    </row>
    <row r="2289" spans="2:65" s="13" customFormat="1">
      <c r="B2289" s="157"/>
      <c r="D2289" s="151" t="s">
        <v>201</v>
      </c>
      <c r="E2289" s="158" t="s">
        <v>19</v>
      </c>
      <c r="F2289" s="159" t="s">
        <v>3132</v>
      </c>
      <c r="H2289" s="160">
        <v>1</v>
      </c>
      <c r="I2289" s="161"/>
      <c r="L2289" s="157"/>
      <c r="M2289" s="162"/>
      <c r="T2289" s="163"/>
      <c r="AT2289" s="158" t="s">
        <v>201</v>
      </c>
      <c r="AU2289" s="158" t="s">
        <v>87</v>
      </c>
      <c r="AV2289" s="13" t="s">
        <v>87</v>
      </c>
      <c r="AW2289" s="13" t="s">
        <v>33</v>
      </c>
      <c r="AX2289" s="13" t="s">
        <v>74</v>
      </c>
      <c r="AY2289" s="158" t="s">
        <v>187</v>
      </c>
    </row>
    <row r="2290" spans="2:65" s="15" customFormat="1">
      <c r="B2290" s="171"/>
      <c r="D2290" s="151" t="s">
        <v>201</v>
      </c>
      <c r="E2290" s="172" t="s">
        <v>19</v>
      </c>
      <c r="F2290" s="173" t="s">
        <v>207</v>
      </c>
      <c r="H2290" s="174">
        <v>1</v>
      </c>
      <c r="I2290" s="175"/>
      <c r="L2290" s="171"/>
      <c r="M2290" s="176"/>
      <c r="T2290" s="177"/>
      <c r="AT2290" s="172" t="s">
        <v>201</v>
      </c>
      <c r="AU2290" s="172" t="s">
        <v>87</v>
      </c>
      <c r="AV2290" s="15" t="s">
        <v>193</v>
      </c>
      <c r="AW2290" s="15" t="s">
        <v>33</v>
      </c>
      <c r="AX2290" s="15" t="s">
        <v>81</v>
      </c>
      <c r="AY2290" s="172" t="s">
        <v>187</v>
      </c>
    </row>
    <row r="2291" spans="2:65" s="1" customFormat="1" ht="44.25" customHeight="1">
      <c r="B2291" s="33"/>
      <c r="C2291" s="133" t="s">
        <v>3137</v>
      </c>
      <c r="D2291" s="133" t="s">
        <v>189</v>
      </c>
      <c r="E2291" s="134" t="s">
        <v>3138</v>
      </c>
      <c r="F2291" s="135" t="s">
        <v>3139</v>
      </c>
      <c r="G2291" s="136" t="s">
        <v>248</v>
      </c>
      <c r="H2291" s="137">
        <v>1</v>
      </c>
      <c r="I2291" s="138"/>
      <c r="J2291" s="139">
        <f>ROUND(I2291*H2291,2)</f>
        <v>0</v>
      </c>
      <c r="K2291" s="135" t="s">
        <v>197</v>
      </c>
      <c r="L2291" s="33"/>
      <c r="M2291" s="140" t="s">
        <v>19</v>
      </c>
      <c r="N2291" s="141" t="s">
        <v>46</v>
      </c>
      <c r="P2291" s="142">
        <f>O2291*H2291</f>
        <v>0</v>
      </c>
      <c r="Q2291" s="142">
        <v>0</v>
      </c>
      <c r="R2291" s="142">
        <f>Q2291*H2291</f>
        <v>0</v>
      </c>
      <c r="S2291" s="142">
        <v>0</v>
      </c>
      <c r="T2291" s="143">
        <f>S2291*H2291</f>
        <v>0</v>
      </c>
      <c r="AR2291" s="144" t="s">
        <v>320</v>
      </c>
      <c r="AT2291" s="144" t="s">
        <v>189</v>
      </c>
      <c r="AU2291" s="144" t="s">
        <v>87</v>
      </c>
      <c r="AY2291" s="18" t="s">
        <v>187</v>
      </c>
      <c r="BE2291" s="145">
        <f>IF(N2291="základní",J2291,0)</f>
        <v>0</v>
      </c>
      <c r="BF2291" s="145">
        <f>IF(N2291="snížená",J2291,0)</f>
        <v>0</v>
      </c>
      <c r="BG2291" s="145">
        <f>IF(N2291="zákl. přenesená",J2291,0)</f>
        <v>0</v>
      </c>
      <c r="BH2291" s="145">
        <f>IF(N2291="sníž. přenesená",J2291,0)</f>
        <v>0</v>
      </c>
      <c r="BI2291" s="145">
        <f>IF(N2291="nulová",J2291,0)</f>
        <v>0</v>
      </c>
      <c r="BJ2291" s="18" t="s">
        <v>87</v>
      </c>
      <c r="BK2291" s="145">
        <f>ROUND(I2291*H2291,2)</f>
        <v>0</v>
      </c>
      <c r="BL2291" s="18" t="s">
        <v>320</v>
      </c>
      <c r="BM2291" s="144" t="s">
        <v>3140</v>
      </c>
    </row>
    <row r="2292" spans="2:65" s="1" customFormat="1">
      <c r="B2292" s="33"/>
      <c r="D2292" s="146" t="s">
        <v>199</v>
      </c>
      <c r="F2292" s="147" t="s">
        <v>3141</v>
      </c>
      <c r="I2292" s="148"/>
      <c r="L2292" s="33"/>
      <c r="M2292" s="149"/>
      <c r="T2292" s="52"/>
      <c r="AT2292" s="18" t="s">
        <v>199</v>
      </c>
      <c r="AU2292" s="18" t="s">
        <v>87</v>
      </c>
    </row>
    <row r="2293" spans="2:65" s="12" customFormat="1">
      <c r="B2293" s="150"/>
      <c r="D2293" s="151" t="s">
        <v>201</v>
      </c>
      <c r="E2293" s="152" t="s">
        <v>19</v>
      </c>
      <c r="F2293" s="153" t="s">
        <v>1745</v>
      </c>
      <c r="H2293" s="152" t="s">
        <v>19</v>
      </c>
      <c r="I2293" s="154"/>
      <c r="L2293" s="150"/>
      <c r="M2293" s="155"/>
      <c r="T2293" s="156"/>
      <c r="AT2293" s="152" t="s">
        <v>201</v>
      </c>
      <c r="AU2293" s="152" t="s">
        <v>87</v>
      </c>
      <c r="AV2293" s="12" t="s">
        <v>81</v>
      </c>
      <c r="AW2293" s="12" t="s">
        <v>33</v>
      </c>
      <c r="AX2293" s="12" t="s">
        <v>74</v>
      </c>
      <c r="AY2293" s="152" t="s">
        <v>187</v>
      </c>
    </row>
    <row r="2294" spans="2:65" s="13" customFormat="1">
      <c r="B2294" s="157"/>
      <c r="D2294" s="151" t="s">
        <v>201</v>
      </c>
      <c r="E2294" s="158" t="s">
        <v>19</v>
      </c>
      <c r="F2294" s="159" t="s">
        <v>1790</v>
      </c>
      <c r="H2294" s="160">
        <v>1</v>
      </c>
      <c r="I2294" s="161"/>
      <c r="L2294" s="157"/>
      <c r="M2294" s="162"/>
      <c r="T2294" s="163"/>
      <c r="AT2294" s="158" t="s">
        <v>201</v>
      </c>
      <c r="AU2294" s="158" t="s">
        <v>87</v>
      </c>
      <c r="AV2294" s="13" t="s">
        <v>87</v>
      </c>
      <c r="AW2294" s="13" t="s">
        <v>33</v>
      </c>
      <c r="AX2294" s="13" t="s">
        <v>74</v>
      </c>
      <c r="AY2294" s="158" t="s">
        <v>187</v>
      </c>
    </row>
    <row r="2295" spans="2:65" s="15" customFormat="1">
      <c r="B2295" s="171"/>
      <c r="D2295" s="151" t="s">
        <v>201</v>
      </c>
      <c r="E2295" s="172" t="s">
        <v>19</v>
      </c>
      <c r="F2295" s="173" t="s">
        <v>207</v>
      </c>
      <c r="H2295" s="174">
        <v>1</v>
      </c>
      <c r="I2295" s="175"/>
      <c r="L2295" s="171"/>
      <c r="M2295" s="176"/>
      <c r="T2295" s="177"/>
      <c r="AT2295" s="172" t="s">
        <v>201</v>
      </c>
      <c r="AU2295" s="172" t="s">
        <v>87</v>
      </c>
      <c r="AV2295" s="15" t="s">
        <v>193</v>
      </c>
      <c r="AW2295" s="15" t="s">
        <v>33</v>
      </c>
      <c r="AX2295" s="15" t="s">
        <v>81</v>
      </c>
      <c r="AY2295" s="172" t="s">
        <v>187</v>
      </c>
    </row>
    <row r="2296" spans="2:65" s="1" customFormat="1" ht="24.15" customHeight="1">
      <c r="B2296" s="33"/>
      <c r="C2296" s="178" t="s">
        <v>3142</v>
      </c>
      <c r="D2296" s="178" t="s">
        <v>238</v>
      </c>
      <c r="E2296" s="179" t="s">
        <v>3143</v>
      </c>
      <c r="F2296" s="180" t="s">
        <v>3144</v>
      </c>
      <c r="G2296" s="181" t="s">
        <v>248</v>
      </c>
      <c r="H2296" s="182">
        <v>1</v>
      </c>
      <c r="I2296" s="183"/>
      <c r="J2296" s="184">
        <f>ROUND(I2296*H2296,2)</f>
        <v>0</v>
      </c>
      <c r="K2296" s="180" t="s">
        <v>19</v>
      </c>
      <c r="L2296" s="185"/>
      <c r="M2296" s="186" t="s">
        <v>19</v>
      </c>
      <c r="N2296" s="187" t="s">
        <v>46</v>
      </c>
      <c r="P2296" s="142">
        <f>O2296*H2296</f>
        <v>0</v>
      </c>
      <c r="Q2296" s="142">
        <v>1.6E-2</v>
      </c>
      <c r="R2296" s="142">
        <f>Q2296*H2296</f>
        <v>1.6E-2</v>
      </c>
      <c r="S2296" s="142">
        <v>0</v>
      </c>
      <c r="T2296" s="143">
        <f>S2296*H2296</f>
        <v>0</v>
      </c>
      <c r="AR2296" s="144" t="s">
        <v>425</v>
      </c>
      <c r="AT2296" s="144" t="s">
        <v>238</v>
      </c>
      <c r="AU2296" s="144" t="s">
        <v>87</v>
      </c>
      <c r="AY2296" s="18" t="s">
        <v>187</v>
      </c>
      <c r="BE2296" s="145">
        <f>IF(N2296="základní",J2296,0)</f>
        <v>0</v>
      </c>
      <c r="BF2296" s="145">
        <f>IF(N2296="snížená",J2296,0)</f>
        <v>0</v>
      </c>
      <c r="BG2296" s="145">
        <f>IF(N2296="zákl. přenesená",J2296,0)</f>
        <v>0</v>
      </c>
      <c r="BH2296" s="145">
        <f>IF(N2296="sníž. přenesená",J2296,0)</f>
        <v>0</v>
      </c>
      <c r="BI2296" s="145">
        <f>IF(N2296="nulová",J2296,0)</f>
        <v>0</v>
      </c>
      <c r="BJ2296" s="18" t="s">
        <v>87</v>
      </c>
      <c r="BK2296" s="145">
        <f>ROUND(I2296*H2296,2)</f>
        <v>0</v>
      </c>
      <c r="BL2296" s="18" t="s">
        <v>320</v>
      </c>
      <c r="BM2296" s="144" t="s">
        <v>3145</v>
      </c>
    </row>
    <row r="2297" spans="2:65" s="13" customFormat="1">
      <c r="B2297" s="157"/>
      <c r="D2297" s="151" t="s">
        <v>201</v>
      </c>
      <c r="E2297" s="158" t="s">
        <v>19</v>
      </c>
      <c r="F2297" s="159" t="s">
        <v>3146</v>
      </c>
      <c r="H2297" s="160">
        <v>1</v>
      </c>
      <c r="I2297" s="161"/>
      <c r="L2297" s="157"/>
      <c r="M2297" s="162"/>
      <c r="T2297" s="163"/>
      <c r="AT2297" s="158" t="s">
        <v>201</v>
      </c>
      <c r="AU2297" s="158" t="s">
        <v>87</v>
      </c>
      <c r="AV2297" s="13" t="s">
        <v>87</v>
      </c>
      <c r="AW2297" s="13" t="s">
        <v>33</v>
      </c>
      <c r="AX2297" s="13" t="s">
        <v>74</v>
      </c>
      <c r="AY2297" s="158" t="s">
        <v>187</v>
      </c>
    </row>
    <row r="2298" spans="2:65" s="15" customFormat="1">
      <c r="B2298" s="171"/>
      <c r="D2298" s="151" t="s">
        <v>201</v>
      </c>
      <c r="E2298" s="172" t="s">
        <v>19</v>
      </c>
      <c r="F2298" s="173" t="s">
        <v>207</v>
      </c>
      <c r="H2298" s="174">
        <v>1</v>
      </c>
      <c r="I2298" s="175"/>
      <c r="L2298" s="171"/>
      <c r="M2298" s="176"/>
      <c r="T2298" s="177"/>
      <c r="AT2298" s="172" t="s">
        <v>201</v>
      </c>
      <c r="AU2298" s="172" t="s">
        <v>87</v>
      </c>
      <c r="AV2298" s="15" t="s">
        <v>193</v>
      </c>
      <c r="AW2298" s="15" t="s">
        <v>33</v>
      </c>
      <c r="AX2298" s="15" t="s">
        <v>81</v>
      </c>
      <c r="AY2298" s="172" t="s">
        <v>187</v>
      </c>
    </row>
    <row r="2299" spans="2:65" s="1" customFormat="1" ht="37.950000000000003" customHeight="1">
      <c r="B2299" s="33"/>
      <c r="C2299" s="133" t="s">
        <v>3147</v>
      </c>
      <c r="D2299" s="133" t="s">
        <v>189</v>
      </c>
      <c r="E2299" s="134" t="s">
        <v>3148</v>
      </c>
      <c r="F2299" s="135" t="s">
        <v>3149</v>
      </c>
      <c r="G2299" s="136" t="s">
        <v>248</v>
      </c>
      <c r="H2299" s="137">
        <v>9</v>
      </c>
      <c r="I2299" s="138"/>
      <c r="J2299" s="139">
        <f>ROUND(I2299*H2299,2)</f>
        <v>0</v>
      </c>
      <c r="K2299" s="135" t="s">
        <v>197</v>
      </c>
      <c r="L2299" s="33"/>
      <c r="M2299" s="140" t="s">
        <v>19</v>
      </c>
      <c r="N2299" s="141" t="s">
        <v>46</v>
      </c>
      <c r="P2299" s="142">
        <f>O2299*H2299</f>
        <v>0</v>
      </c>
      <c r="Q2299" s="142">
        <v>4.5011749999999999E-4</v>
      </c>
      <c r="R2299" s="142">
        <f>Q2299*H2299</f>
        <v>4.0510575E-3</v>
      </c>
      <c r="S2299" s="142">
        <v>0</v>
      </c>
      <c r="T2299" s="143">
        <f>S2299*H2299</f>
        <v>0</v>
      </c>
      <c r="AR2299" s="144" t="s">
        <v>320</v>
      </c>
      <c r="AT2299" s="144" t="s">
        <v>189</v>
      </c>
      <c r="AU2299" s="144" t="s">
        <v>87</v>
      </c>
      <c r="AY2299" s="18" t="s">
        <v>187</v>
      </c>
      <c r="BE2299" s="145">
        <f>IF(N2299="základní",J2299,0)</f>
        <v>0</v>
      </c>
      <c r="BF2299" s="145">
        <f>IF(N2299="snížená",J2299,0)</f>
        <v>0</v>
      </c>
      <c r="BG2299" s="145">
        <f>IF(N2299="zákl. přenesená",J2299,0)</f>
        <v>0</v>
      </c>
      <c r="BH2299" s="145">
        <f>IF(N2299="sníž. přenesená",J2299,0)</f>
        <v>0</v>
      </c>
      <c r="BI2299" s="145">
        <f>IF(N2299="nulová",J2299,0)</f>
        <v>0</v>
      </c>
      <c r="BJ2299" s="18" t="s">
        <v>87</v>
      </c>
      <c r="BK2299" s="145">
        <f>ROUND(I2299*H2299,2)</f>
        <v>0</v>
      </c>
      <c r="BL2299" s="18" t="s">
        <v>320</v>
      </c>
      <c r="BM2299" s="144" t="s">
        <v>3150</v>
      </c>
    </row>
    <row r="2300" spans="2:65" s="1" customFormat="1">
      <c r="B2300" s="33"/>
      <c r="D2300" s="146" t="s">
        <v>199</v>
      </c>
      <c r="F2300" s="147" t="s">
        <v>3151</v>
      </c>
      <c r="I2300" s="148"/>
      <c r="L2300" s="33"/>
      <c r="M2300" s="149"/>
      <c r="T2300" s="52"/>
      <c r="AT2300" s="18" t="s">
        <v>199</v>
      </c>
      <c r="AU2300" s="18" t="s">
        <v>87</v>
      </c>
    </row>
    <row r="2301" spans="2:65" s="12" customFormat="1">
      <c r="B2301" s="150"/>
      <c r="D2301" s="151" t="s">
        <v>201</v>
      </c>
      <c r="E2301" s="152" t="s">
        <v>19</v>
      </c>
      <c r="F2301" s="153" t="s">
        <v>1745</v>
      </c>
      <c r="H2301" s="152" t="s">
        <v>19</v>
      </c>
      <c r="I2301" s="154"/>
      <c r="L2301" s="150"/>
      <c r="M2301" s="155"/>
      <c r="T2301" s="156"/>
      <c r="AT2301" s="152" t="s">
        <v>201</v>
      </c>
      <c r="AU2301" s="152" t="s">
        <v>87</v>
      </c>
      <c r="AV2301" s="12" t="s">
        <v>81</v>
      </c>
      <c r="AW2301" s="12" t="s">
        <v>33</v>
      </c>
      <c r="AX2301" s="12" t="s">
        <v>74</v>
      </c>
      <c r="AY2301" s="152" t="s">
        <v>187</v>
      </c>
    </row>
    <row r="2302" spans="2:65" s="13" customFormat="1">
      <c r="B2302" s="157"/>
      <c r="D2302" s="151" t="s">
        <v>201</v>
      </c>
      <c r="E2302" s="158" t="s">
        <v>19</v>
      </c>
      <c r="F2302" s="159" t="s">
        <v>3112</v>
      </c>
      <c r="H2302" s="160">
        <v>3</v>
      </c>
      <c r="I2302" s="161"/>
      <c r="L2302" s="157"/>
      <c r="M2302" s="162"/>
      <c r="T2302" s="163"/>
      <c r="AT2302" s="158" t="s">
        <v>201</v>
      </c>
      <c r="AU2302" s="158" t="s">
        <v>87</v>
      </c>
      <c r="AV2302" s="13" t="s">
        <v>87</v>
      </c>
      <c r="AW2302" s="13" t="s">
        <v>33</v>
      </c>
      <c r="AX2302" s="13" t="s">
        <v>74</v>
      </c>
      <c r="AY2302" s="158" t="s">
        <v>187</v>
      </c>
    </row>
    <row r="2303" spans="2:65" s="13" customFormat="1">
      <c r="B2303" s="157"/>
      <c r="D2303" s="151" t="s">
        <v>201</v>
      </c>
      <c r="E2303" s="158" t="s">
        <v>19</v>
      </c>
      <c r="F2303" s="159" t="s">
        <v>3113</v>
      </c>
      <c r="H2303" s="160">
        <v>4</v>
      </c>
      <c r="I2303" s="161"/>
      <c r="L2303" s="157"/>
      <c r="M2303" s="162"/>
      <c r="T2303" s="163"/>
      <c r="AT2303" s="158" t="s">
        <v>201</v>
      </c>
      <c r="AU2303" s="158" t="s">
        <v>87</v>
      </c>
      <c r="AV2303" s="13" t="s">
        <v>87</v>
      </c>
      <c r="AW2303" s="13" t="s">
        <v>33</v>
      </c>
      <c r="AX2303" s="13" t="s">
        <v>74</v>
      </c>
      <c r="AY2303" s="158" t="s">
        <v>187</v>
      </c>
    </row>
    <row r="2304" spans="2:65" s="13" customFormat="1">
      <c r="B2304" s="157"/>
      <c r="D2304" s="151" t="s">
        <v>201</v>
      </c>
      <c r="E2304" s="158" t="s">
        <v>19</v>
      </c>
      <c r="F2304" s="159" t="s">
        <v>3114</v>
      </c>
      <c r="H2304" s="160">
        <v>1</v>
      </c>
      <c r="I2304" s="161"/>
      <c r="L2304" s="157"/>
      <c r="M2304" s="162"/>
      <c r="T2304" s="163"/>
      <c r="AT2304" s="158" t="s">
        <v>201</v>
      </c>
      <c r="AU2304" s="158" t="s">
        <v>87</v>
      </c>
      <c r="AV2304" s="13" t="s">
        <v>87</v>
      </c>
      <c r="AW2304" s="13" t="s">
        <v>33</v>
      </c>
      <c r="AX2304" s="13" t="s">
        <v>74</v>
      </c>
      <c r="AY2304" s="158" t="s">
        <v>187</v>
      </c>
    </row>
    <row r="2305" spans="2:65" s="13" customFormat="1">
      <c r="B2305" s="157"/>
      <c r="D2305" s="151" t="s">
        <v>201</v>
      </c>
      <c r="E2305" s="158" t="s">
        <v>19</v>
      </c>
      <c r="F2305" s="159" t="s">
        <v>3115</v>
      </c>
      <c r="H2305" s="160">
        <v>1</v>
      </c>
      <c r="I2305" s="161"/>
      <c r="L2305" s="157"/>
      <c r="M2305" s="162"/>
      <c r="T2305" s="163"/>
      <c r="AT2305" s="158" t="s">
        <v>201</v>
      </c>
      <c r="AU2305" s="158" t="s">
        <v>87</v>
      </c>
      <c r="AV2305" s="13" t="s">
        <v>87</v>
      </c>
      <c r="AW2305" s="13" t="s">
        <v>33</v>
      </c>
      <c r="AX2305" s="13" t="s">
        <v>74</v>
      </c>
      <c r="AY2305" s="158" t="s">
        <v>187</v>
      </c>
    </row>
    <row r="2306" spans="2:65" s="15" customFormat="1">
      <c r="B2306" s="171"/>
      <c r="D2306" s="151" t="s">
        <v>201</v>
      </c>
      <c r="E2306" s="172" t="s">
        <v>19</v>
      </c>
      <c r="F2306" s="173" t="s">
        <v>207</v>
      </c>
      <c r="H2306" s="174">
        <v>9</v>
      </c>
      <c r="I2306" s="175"/>
      <c r="L2306" s="171"/>
      <c r="M2306" s="176"/>
      <c r="T2306" s="177"/>
      <c r="AT2306" s="172" t="s">
        <v>201</v>
      </c>
      <c r="AU2306" s="172" t="s">
        <v>87</v>
      </c>
      <c r="AV2306" s="15" t="s">
        <v>193</v>
      </c>
      <c r="AW2306" s="15" t="s">
        <v>33</v>
      </c>
      <c r="AX2306" s="15" t="s">
        <v>81</v>
      </c>
      <c r="AY2306" s="172" t="s">
        <v>187</v>
      </c>
    </row>
    <row r="2307" spans="2:65" s="1" customFormat="1" ht="37.950000000000003" customHeight="1">
      <c r="B2307" s="33"/>
      <c r="C2307" s="178" t="s">
        <v>3152</v>
      </c>
      <c r="D2307" s="178" t="s">
        <v>238</v>
      </c>
      <c r="E2307" s="179" t="s">
        <v>3153</v>
      </c>
      <c r="F2307" s="180" t="s">
        <v>3154</v>
      </c>
      <c r="G2307" s="181" t="s">
        <v>248</v>
      </c>
      <c r="H2307" s="182">
        <v>9</v>
      </c>
      <c r="I2307" s="183"/>
      <c r="J2307" s="184">
        <f>ROUND(I2307*H2307,2)</f>
        <v>0</v>
      </c>
      <c r="K2307" s="180" t="s">
        <v>197</v>
      </c>
      <c r="L2307" s="185"/>
      <c r="M2307" s="186" t="s">
        <v>19</v>
      </c>
      <c r="N2307" s="187" t="s">
        <v>46</v>
      </c>
      <c r="P2307" s="142">
        <f>O2307*H2307</f>
        <v>0</v>
      </c>
      <c r="Q2307" s="142">
        <v>1.6E-2</v>
      </c>
      <c r="R2307" s="142">
        <f>Q2307*H2307</f>
        <v>0.14400000000000002</v>
      </c>
      <c r="S2307" s="142">
        <v>0</v>
      </c>
      <c r="T2307" s="143">
        <f>S2307*H2307</f>
        <v>0</v>
      </c>
      <c r="AR2307" s="144" t="s">
        <v>425</v>
      </c>
      <c r="AT2307" s="144" t="s">
        <v>238</v>
      </c>
      <c r="AU2307" s="144" t="s">
        <v>87</v>
      </c>
      <c r="AY2307" s="18" t="s">
        <v>187</v>
      </c>
      <c r="BE2307" s="145">
        <f>IF(N2307="základní",J2307,0)</f>
        <v>0</v>
      </c>
      <c r="BF2307" s="145">
        <f>IF(N2307="snížená",J2307,0)</f>
        <v>0</v>
      </c>
      <c r="BG2307" s="145">
        <f>IF(N2307="zákl. přenesená",J2307,0)</f>
        <v>0</v>
      </c>
      <c r="BH2307" s="145">
        <f>IF(N2307="sníž. přenesená",J2307,0)</f>
        <v>0</v>
      </c>
      <c r="BI2307" s="145">
        <f>IF(N2307="nulová",J2307,0)</f>
        <v>0</v>
      </c>
      <c r="BJ2307" s="18" t="s">
        <v>87</v>
      </c>
      <c r="BK2307" s="145">
        <f>ROUND(I2307*H2307,2)</f>
        <v>0</v>
      </c>
      <c r="BL2307" s="18" t="s">
        <v>320</v>
      </c>
      <c r="BM2307" s="144" t="s">
        <v>3155</v>
      </c>
    </row>
    <row r="2308" spans="2:65" s="1" customFormat="1" ht="49.2" customHeight="1">
      <c r="B2308" s="33"/>
      <c r="C2308" s="133" t="s">
        <v>3156</v>
      </c>
      <c r="D2308" s="133" t="s">
        <v>189</v>
      </c>
      <c r="E2308" s="134" t="s">
        <v>3031</v>
      </c>
      <c r="F2308" s="135" t="s">
        <v>3032</v>
      </c>
      <c r="G2308" s="136" t="s">
        <v>2018</v>
      </c>
      <c r="H2308" s="194"/>
      <c r="I2308" s="138"/>
      <c r="J2308" s="139">
        <f>ROUND(I2308*H2308,2)</f>
        <v>0</v>
      </c>
      <c r="K2308" s="135" t="s">
        <v>197</v>
      </c>
      <c r="L2308" s="33"/>
      <c r="M2308" s="140" t="s">
        <v>19</v>
      </c>
      <c r="N2308" s="141" t="s">
        <v>46</v>
      </c>
      <c r="P2308" s="142">
        <f>O2308*H2308</f>
        <v>0</v>
      </c>
      <c r="Q2308" s="142">
        <v>0</v>
      </c>
      <c r="R2308" s="142">
        <f>Q2308*H2308</f>
        <v>0</v>
      </c>
      <c r="S2308" s="142">
        <v>0</v>
      </c>
      <c r="T2308" s="143">
        <f>S2308*H2308</f>
        <v>0</v>
      </c>
      <c r="AR2308" s="144" t="s">
        <v>320</v>
      </c>
      <c r="AT2308" s="144" t="s">
        <v>189</v>
      </c>
      <c r="AU2308" s="144" t="s">
        <v>87</v>
      </c>
      <c r="AY2308" s="18" t="s">
        <v>187</v>
      </c>
      <c r="BE2308" s="145">
        <f>IF(N2308="základní",J2308,0)</f>
        <v>0</v>
      </c>
      <c r="BF2308" s="145">
        <f>IF(N2308="snížená",J2308,0)</f>
        <v>0</v>
      </c>
      <c r="BG2308" s="145">
        <f>IF(N2308="zákl. přenesená",J2308,0)</f>
        <v>0</v>
      </c>
      <c r="BH2308" s="145">
        <f>IF(N2308="sníž. přenesená",J2308,0)</f>
        <v>0</v>
      </c>
      <c r="BI2308" s="145">
        <f>IF(N2308="nulová",J2308,0)</f>
        <v>0</v>
      </c>
      <c r="BJ2308" s="18" t="s">
        <v>87</v>
      </c>
      <c r="BK2308" s="145">
        <f>ROUND(I2308*H2308,2)</f>
        <v>0</v>
      </c>
      <c r="BL2308" s="18" t="s">
        <v>320</v>
      </c>
      <c r="BM2308" s="144" t="s">
        <v>3157</v>
      </c>
    </row>
    <row r="2309" spans="2:65" s="1" customFormat="1">
      <c r="B2309" s="33"/>
      <c r="D2309" s="146" t="s">
        <v>199</v>
      </c>
      <c r="F2309" s="147" t="s">
        <v>3034</v>
      </c>
      <c r="I2309" s="148"/>
      <c r="L2309" s="33"/>
      <c r="M2309" s="149"/>
      <c r="T2309" s="52"/>
      <c r="AT2309" s="18" t="s">
        <v>199</v>
      </c>
      <c r="AU2309" s="18" t="s">
        <v>87</v>
      </c>
    </row>
    <row r="2310" spans="2:65" s="11" customFormat="1" ht="22.95" customHeight="1">
      <c r="B2310" s="121"/>
      <c r="D2310" s="122" t="s">
        <v>73</v>
      </c>
      <c r="E2310" s="131" t="s">
        <v>780</v>
      </c>
      <c r="F2310" s="131" t="s">
        <v>781</v>
      </c>
      <c r="I2310" s="124"/>
      <c r="J2310" s="132">
        <f>BK2310</f>
        <v>0</v>
      </c>
      <c r="L2310" s="121"/>
      <c r="M2310" s="126"/>
      <c r="P2310" s="127">
        <f>SUM(P2311:P2331)</f>
        <v>0</v>
      </c>
      <c r="R2310" s="127">
        <f>SUM(R2311:R2331)</f>
        <v>0.2502027818125</v>
      </c>
      <c r="T2310" s="128">
        <f>SUM(T2311:T2331)</f>
        <v>0</v>
      </c>
      <c r="AR2310" s="122" t="s">
        <v>87</v>
      </c>
      <c r="AT2310" s="129" t="s">
        <v>73</v>
      </c>
      <c r="AU2310" s="129" t="s">
        <v>81</v>
      </c>
      <c r="AY2310" s="122" t="s">
        <v>187</v>
      </c>
      <c r="BK2310" s="130">
        <f>SUM(BK2311:BK2331)</f>
        <v>0</v>
      </c>
    </row>
    <row r="2311" spans="2:65" s="1" customFormat="1" ht="62.7" customHeight="1">
      <c r="B2311" s="33"/>
      <c r="C2311" s="133" t="s">
        <v>3158</v>
      </c>
      <c r="D2311" s="133" t="s">
        <v>189</v>
      </c>
      <c r="E2311" s="134" t="s">
        <v>3159</v>
      </c>
      <c r="F2311" s="135" t="s">
        <v>3160</v>
      </c>
      <c r="G2311" s="136" t="s">
        <v>248</v>
      </c>
      <c r="H2311" s="137">
        <v>1</v>
      </c>
      <c r="I2311" s="138"/>
      <c r="J2311" s="139">
        <f>ROUND(I2311*H2311,2)</f>
        <v>0</v>
      </c>
      <c r="K2311" s="135" t="s">
        <v>19</v>
      </c>
      <c r="L2311" s="33"/>
      <c r="M2311" s="140" t="s">
        <v>19</v>
      </c>
      <c r="N2311" s="141" t="s">
        <v>46</v>
      </c>
      <c r="P2311" s="142">
        <f>O2311*H2311</f>
        <v>0</v>
      </c>
      <c r="Q2311" s="142">
        <v>0</v>
      </c>
      <c r="R2311" s="142">
        <f>Q2311*H2311</f>
        <v>0</v>
      </c>
      <c r="S2311" s="142">
        <v>0</v>
      </c>
      <c r="T2311" s="143">
        <f>S2311*H2311</f>
        <v>0</v>
      </c>
      <c r="AR2311" s="144" t="s">
        <v>320</v>
      </c>
      <c r="AT2311" s="144" t="s">
        <v>189</v>
      </c>
      <c r="AU2311" s="144" t="s">
        <v>87</v>
      </c>
      <c r="AY2311" s="18" t="s">
        <v>187</v>
      </c>
      <c r="BE2311" s="145">
        <f>IF(N2311="základní",J2311,0)</f>
        <v>0</v>
      </c>
      <c r="BF2311" s="145">
        <f>IF(N2311="snížená",J2311,0)</f>
        <v>0</v>
      </c>
      <c r="BG2311" s="145">
        <f>IF(N2311="zákl. přenesená",J2311,0)</f>
        <v>0</v>
      </c>
      <c r="BH2311" s="145">
        <f>IF(N2311="sníž. přenesená",J2311,0)</f>
        <v>0</v>
      </c>
      <c r="BI2311" s="145">
        <f>IF(N2311="nulová",J2311,0)</f>
        <v>0</v>
      </c>
      <c r="BJ2311" s="18" t="s">
        <v>87</v>
      </c>
      <c r="BK2311" s="145">
        <f>ROUND(I2311*H2311,2)</f>
        <v>0</v>
      </c>
      <c r="BL2311" s="18" t="s">
        <v>320</v>
      </c>
      <c r="BM2311" s="144" t="s">
        <v>3161</v>
      </c>
    </row>
    <row r="2312" spans="2:65" s="12" customFormat="1">
      <c r="B2312" s="150"/>
      <c r="D2312" s="151" t="s">
        <v>201</v>
      </c>
      <c r="E2312" s="152" t="s">
        <v>19</v>
      </c>
      <c r="F2312" s="153" t="s">
        <v>2787</v>
      </c>
      <c r="H2312" s="152" t="s">
        <v>19</v>
      </c>
      <c r="I2312" s="154"/>
      <c r="L2312" s="150"/>
      <c r="M2312" s="155"/>
      <c r="T2312" s="156"/>
      <c r="AT2312" s="152" t="s">
        <v>201</v>
      </c>
      <c r="AU2312" s="152" t="s">
        <v>87</v>
      </c>
      <c r="AV2312" s="12" t="s">
        <v>81</v>
      </c>
      <c r="AW2312" s="12" t="s">
        <v>33</v>
      </c>
      <c r="AX2312" s="12" t="s">
        <v>74</v>
      </c>
      <c r="AY2312" s="152" t="s">
        <v>187</v>
      </c>
    </row>
    <row r="2313" spans="2:65" s="13" customFormat="1">
      <c r="B2313" s="157"/>
      <c r="D2313" s="151" t="s">
        <v>201</v>
      </c>
      <c r="E2313" s="158" t="s">
        <v>19</v>
      </c>
      <c r="F2313" s="159" t="s">
        <v>3162</v>
      </c>
      <c r="H2313" s="160">
        <v>1</v>
      </c>
      <c r="I2313" s="161"/>
      <c r="L2313" s="157"/>
      <c r="M2313" s="162"/>
      <c r="T2313" s="163"/>
      <c r="AT2313" s="158" t="s">
        <v>201</v>
      </c>
      <c r="AU2313" s="158" t="s">
        <v>87</v>
      </c>
      <c r="AV2313" s="13" t="s">
        <v>87</v>
      </c>
      <c r="AW2313" s="13" t="s">
        <v>33</v>
      </c>
      <c r="AX2313" s="13" t="s">
        <v>74</v>
      </c>
      <c r="AY2313" s="158" t="s">
        <v>187</v>
      </c>
    </row>
    <row r="2314" spans="2:65" s="15" customFormat="1">
      <c r="B2314" s="171"/>
      <c r="D2314" s="151" t="s">
        <v>201</v>
      </c>
      <c r="E2314" s="172" t="s">
        <v>19</v>
      </c>
      <c r="F2314" s="173" t="s">
        <v>207</v>
      </c>
      <c r="H2314" s="174">
        <v>1</v>
      </c>
      <c r="I2314" s="175"/>
      <c r="L2314" s="171"/>
      <c r="M2314" s="176"/>
      <c r="T2314" s="177"/>
      <c r="AT2314" s="172" t="s">
        <v>201</v>
      </c>
      <c r="AU2314" s="172" t="s">
        <v>87</v>
      </c>
      <c r="AV2314" s="15" t="s">
        <v>193</v>
      </c>
      <c r="AW2314" s="15" t="s">
        <v>33</v>
      </c>
      <c r="AX2314" s="15" t="s">
        <v>81</v>
      </c>
      <c r="AY2314" s="172" t="s">
        <v>187</v>
      </c>
    </row>
    <row r="2315" spans="2:65" s="1" customFormat="1" ht="24.15" customHeight="1">
      <c r="B2315" s="33"/>
      <c r="C2315" s="133" t="s">
        <v>3163</v>
      </c>
      <c r="D2315" s="133" t="s">
        <v>189</v>
      </c>
      <c r="E2315" s="134" t="s">
        <v>3164</v>
      </c>
      <c r="F2315" s="135" t="s">
        <v>3165</v>
      </c>
      <c r="G2315" s="136" t="s">
        <v>785</v>
      </c>
      <c r="H2315" s="137">
        <v>238.04499999999999</v>
      </c>
      <c r="I2315" s="138"/>
      <c r="J2315" s="139">
        <f>ROUND(I2315*H2315,2)</f>
        <v>0</v>
      </c>
      <c r="K2315" s="135" t="s">
        <v>197</v>
      </c>
      <c r="L2315" s="33"/>
      <c r="M2315" s="140" t="s">
        <v>19</v>
      </c>
      <c r="N2315" s="141" t="s">
        <v>46</v>
      </c>
      <c r="P2315" s="142">
        <f>O2315*H2315</f>
        <v>0</v>
      </c>
      <c r="Q2315" s="142">
        <v>5.1262499999999999E-5</v>
      </c>
      <c r="R2315" s="142">
        <f>Q2315*H2315</f>
        <v>1.2202781812499999E-2</v>
      </c>
      <c r="S2315" s="142">
        <v>0</v>
      </c>
      <c r="T2315" s="143">
        <f>S2315*H2315</f>
        <v>0</v>
      </c>
      <c r="AR2315" s="144" t="s">
        <v>320</v>
      </c>
      <c r="AT2315" s="144" t="s">
        <v>189</v>
      </c>
      <c r="AU2315" s="144" t="s">
        <v>87</v>
      </c>
      <c r="AY2315" s="18" t="s">
        <v>187</v>
      </c>
      <c r="BE2315" s="145">
        <f>IF(N2315="základní",J2315,0)</f>
        <v>0</v>
      </c>
      <c r="BF2315" s="145">
        <f>IF(N2315="snížená",J2315,0)</f>
        <v>0</v>
      </c>
      <c r="BG2315" s="145">
        <f>IF(N2315="zákl. přenesená",J2315,0)</f>
        <v>0</v>
      </c>
      <c r="BH2315" s="145">
        <f>IF(N2315="sníž. přenesená",J2315,0)</f>
        <v>0</v>
      </c>
      <c r="BI2315" s="145">
        <f>IF(N2315="nulová",J2315,0)</f>
        <v>0</v>
      </c>
      <c r="BJ2315" s="18" t="s">
        <v>87</v>
      </c>
      <c r="BK2315" s="145">
        <f>ROUND(I2315*H2315,2)</f>
        <v>0</v>
      </c>
      <c r="BL2315" s="18" t="s">
        <v>320</v>
      </c>
      <c r="BM2315" s="144" t="s">
        <v>3166</v>
      </c>
    </row>
    <row r="2316" spans="2:65" s="1" customFormat="1">
      <c r="B2316" s="33"/>
      <c r="D2316" s="146" t="s">
        <v>199</v>
      </c>
      <c r="F2316" s="147" t="s">
        <v>3167</v>
      </c>
      <c r="I2316" s="148"/>
      <c r="L2316" s="33"/>
      <c r="M2316" s="149"/>
      <c r="T2316" s="52"/>
      <c r="AT2316" s="18" t="s">
        <v>199</v>
      </c>
      <c r="AU2316" s="18" t="s">
        <v>87</v>
      </c>
    </row>
    <row r="2317" spans="2:65" s="12" customFormat="1">
      <c r="B2317" s="150"/>
      <c r="D2317" s="151" t="s">
        <v>201</v>
      </c>
      <c r="E2317" s="152" t="s">
        <v>19</v>
      </c>
      <c r="F2317" s="153" t="s">
        <v>1697</v>
      </c>
      <c r="H2317" s="152" t="s">
        <v>19</v>
      </c>
      <c r="I2317" s="154"/>
      <c r="L2317" s="150"/>
      <c r="M2317" s="155"/>
      <c r="T2317" s="156"/>
      <c r="AT2317" s="152" t="s">
        <v>201</v>
      </c>
      <c r="AU2317" s="152" t="s">
        <v>87</v>
      </c>
      <c r="AV2317" s="12" t="s">
        <v>81</v>
      </c>
      <c r="AW2317" s="12" t="s">
        <v>33</v>
      </c>
      <c r="AX2317" s="12" t="s">
        <v>74</v>
      </c>
      <c r="AY2317" s="152" t="s">
        <v>187</v>
      </c>
    </row>
    <row r="2318" spans="2:65" s="12" customFormat="1">
      <c r="B2318" s="150"/>
      <c r="D2318" s="151" t="s">
        <v>201</v>
      </c>
      <c r="E2318" s="152" t="s">
        <v>19</v>
      </c>
      <c r="F2318" s="153" t="s">
        <v>3168</v>
      </c>
      <c r="H2318" s="152" t="s">
        <v>19</v>
      </c>
      <c r="I2318" s="154"/>
      <c r="L2318" s="150"/>
      <c r="M2318" s="155"/>
      <c r="T2318" s="156"/>
      <c r="AT2318" s="152" t="s">
        <v>201</v>
      </c>
      <c r="AU2318" s="152" t="s">
        <v>87</v>
      </c>
      <c r="AV2318" s="12" t="s">
        <v>81</v>
      </c>
      <c r="AW2318" s="12" t="s">
        <v>33</v>
      </c>
      <c r="AX2318" s="12" t="s">
        <v>74</v>
      </c>
      <c r="AY2318" s="152" t="s">
        <v>187</v>
      </c>
    </row>
    <row r="2319" spans="2:65" s="13" customFormat="1">
      <c r="B2319" s="157"/>
      <c r="D2319" s="151" t="s">
        <v>201</v>
      </c>
      <c r="E2319" s="158" t="s">
        <v>19</v>
      </c>
      <c r="F2319" s="159" t="s">
        <v>3169</v>
      </c>
      <c r="H2319" s="160">
        <v>235.62</v>
      </c>
      <c r="I2319" s="161"/>
      <c r="L2319" s="157"/>
      <c r="M2319" s="162"/>
      <c r="T2319" s="163"/>
      <c r="AT2319" s="158" t="s">
        <v>201</v>
      </c>
      <c r="AU2319" s="158" t="s">
        <v>87</v>
      </c>
      <c r="AV2319" s="13" t="s">
        <v>87</v>
      </c>
      <c r="AW2319" s="13" t="s">
        <v>33</v>
      </c>
      <c r="AX2319" s="13" t="s">
        <v>74</v>
      </c>
      <c r="AY2319" s="158" t="s">
        <v>187</v>
      </c>
    </row>
    <row r="2320" spans="2:65" s="13" customFormat="1">
      <c r="B2320" s="157"/>
      <c r="D2320" s="151" t="s">
        <v>201</v>
      </c>
      <c r="E2320" s="158" t="s">
        <v>19</v>
      </c>
      <c r="F2320" s="159" t="s">
        <v>3170</v>
      </c>
      <c r="H2320" s="160">
        <v>2.4249999999999998</v>
      </c>
      <c r="I2320" s="161"/>
      <c r="L2320" s="157"/>
      <c r="M2320" s="162"/>
      <c r="T2320" s="163"/>
      <c r="AT2320" s="158" t="s">
        <v>201</v>
      </c>
      <c r="AU2320" s="158" t="s">
        <v>87</v>
      </c>
      <c r="AV2320" s="13" t="s">
        <v>87</v>
      </c>
      <c r="AW2320" s="13" t="s">
        <v>33</v>
      </c>
      <c r="AX2320" s="13" t="s">
        <v>74</v>
      </c>
      <c r="AY2320" s="158" t="s">
        <v>187</v>
      </c>
    </row>
    <row r="2321" spans="2:65" s="15" customFormat="1">
      <c r="B2321" s="171"/>
      <c r="D2321" s="151" t="s">
        <v>201</v>
      </c>
      <c r="E2321" s="172" t="s">
        <v>19</v>
      </c>
      <c r="F2321" s="173" t="s">
        <v>207</v>
      </c>
      <c r="H2321" s="174">
        <v>238.04499999999999</v>
      </c>
      <c r="I2321" s="175"/>
      <c r="L2321" s="171"/>
      <c r="M2321" s="176"/>
      <c r="T2321" s="177"/>
      <c r="AT2321" s="172" t="s">
        <v>201</v>
      </c>
      <c r="AU2321" s="172" t="s">
        <v>87</v>
      </c>
      <c r="AV2321" s="15" t="s">
        <v>193</v>
      </c>
      <c r="AW2321" s="15" t="s">
        <v>33</v>
      </c>
      <c r="AX2321" s="15" t="s">
        <v>81</v>
      </c>
      <c r="AY2321" s="172" t="s">
        <v>187</v>
      </c>
    </row>
    <row r="2322" spans="2:65" s="1" customFormat="1" ht="24.15" customHeight="1">
      <c r="B2322" s="33"/>
      <c r="C2322" s="178" t="s">
        <v>3171</v>
      </c>
      <c r="D2322" s="178" t="s">
        <v>238</v>
      </c>
      <c r="E2322" s="179" t="s">
        <v>3172</v>
      </c>
      <c r="F2322" s="180" t="s">
        <v>3173</v>
      </c>
      <c r="G2322" s="181" t="s">
        <v>241</v>
      </c>
      <c r="H2322" s="182">
        <v>0.23599999999999999</v>
      </c>
      <c r="I2322" s="183"/>
      <c r="J2322" s="184">
        <f>ROUND(I2322*H2322,2)</f>
        <v>0</v>
      </c>
      <c r="K2322" s="180" t="s">
        <v>197</v>
      </c>
      <c r="L2322" s="185"/>
      <c r="M2322" s="186" t="s">
        <v>19</v>
      </c>
      <c r="N2322" s="187" t="s">
        <v>46</v>
      </c>
      <c r="P2322" s="142">
        <f>O2322*H2322</f>
        <v>0</v>
      </c>
      <c r="Q2322" s="142">
        <v>1</v>
      </c>
      <c r="R2322" s="142">
        <f>Q2322*H2322</f>
        <v>0.23599999999999999</v>
      </c>
      <c r="S2322" s="142">
        <v>0</v>
      </c>
      <c r="T2322" s="143">
        <f>S2322*H2322</f>
        <v>0</v>
      </c>
      <c r="AR2322" s="144" t="s">
        <v>425</v>
      </c>
      <c r="AT2322" s="144" t="s">
        <v>238</v>
      </c>
      <c r="AU2322" s="144" t="s">
        <v>87</v>
      </c>
      <c r="AY2322" s="18" t="s">
        <v>187</v>
      </c>
      <c r="BE2322" s="145">
        <f>IF(N2322="základní",J2322,0)</f>
        <v>0</v>
      </c>
      <c r="BF2322" s="145">
        <f>IF(N2322="snížená",J2322,0)</f>
        <v>0</v>
      </c>
      <c r="BG2322" s="145">
        <f>IF(N2322="zákl. přenesená",J2322,0)</f>
        <v>0</v>
      </c>
      <c r="BH2322" s="145">
        <f>IF(N2322="sníž. přenesená",J2322,0)</f>
        <v>0</v>
      </c>
      <c r="BI2322" s="145">
        <f>IF(N2322="nulová",J2322,0)</f>
        <v>0</v>
      </c>
      <c r="BJ2322" s="18" t="s">
        <v>87</v>
      </c>
      <c r="BK2322" s="145">
        <f>ROUND(I2322*H2322,2)</f>
        <v>0</v>
      </c>
      <c r="BL2322" s="18" t="s">
        <v>320</v>
      </c>
      <c r="BM2322" s="144" t="s">
        <v>3174</v>
      </c>
    </row>
    <row r="2323" spans="2:65" s="12" customFormat="1">
      <c r="B2323" s="150"/>
      <c r="D2323" s="151" t="s">
        <v>201</v>
      </c>
      <c r="E2323" s="152" t="s">
        <v>19</v>
      </c>
      <c r="F2323" s="153" t="s">
        <v>3168</v>
      </c>
      <c r="H2323" s="152" t="s">
        <v>19</v>
      </c>
      <c r="I2323" s="154"/>
      <c r="L2323" s="150"/>
      <c r="M2323" s="155"/>
      <c r="T2323" s="156"/>
      <c r="AT2323" s="152" t="s">
        <v>201</v>
      </c>
      <c r="AU2323" s="152" t="s">
        <v>87</v>
      </c>
      <c r="AV2323" s="12" t="s">
        <v>81</v>
      </c>
      <c r="AW2323" s="12" t="s">
        <v>33</v>
      </c>
      <c r="AX2323" s="12" t="s">
        <v>74</v>
      </c>
      <c r="AY2323" s="152" t="s">
        <v>187</v>
      </c>
    </row>
    <row r="2324" spans="2:65" s="13" customFormat="1">
      <c r="B2324" s="157"/>
      <c r="D2324" s="151" t="s">
        <v>201</v>
      </c>
      <c r="E2324" s="158" t="s">
        <v>19</v>
      </c>
      <c r="F2324" s="159" t="s">
        <v>3175</v>
      </c>
      <c r="H2324" s="160">
        <v>0.23599999999999999</v>
      </c>
      <c r="I2324" s="161"/>
      <c r="L2324" s="157"/>
      <c r="M2324" s="162"/>
      <c r="T2324" s="163"/>
      <c r="AT2324" s="158" t="s">
        <v>201</v>
      </c>
      <c r="AU2324" s="158" t="s">
        <v>87</v>
      </c>
      <c r="AV2324" s="13" t="s">
        <v>87</v>
      </c>
      <c r="AW2324" s="13" t="s">
        <v>33</v>
      </c>
      <c r="AX2324" s="13" t="s">
        <v>74</v>
      </c>
      <c r="AY2324" s="158" t="s">
        <v>187</v>
      </c>
    </row>
    <row r="2325" spans="2:65" s="15" customFormat="1">
      <c r="B2325" s="171"/>
      <c r="D2325" s="151" t="s">
        <v>201</v>
      </c>
      <c r="E2325" s="172" t="s">
        <v>19</v>
      </c>
      <c r="F2325" s="173" t="s">
        <v>207</v>
      </c>
      <c r="H2325" s="174">
        <v>0.23599999999999999</v>
      </c>
      <c r="I2325" s="175"/>
      <c r="L2325" s="171"/>
      <c r="M2325" s="176"/>
      <c r="T2325" s="177"/>
      <c r="AT2325" s="172" t="s">
        <v>201</v>
      </c>
      <c r="AU2325" s="172" t="s">
        <v>87</v>
      </c>
      <c r="AV2325" s="15" t="s">
        <v>193</v>
      </c>
      <c r="AW2325" s="15" t="s">
        <v>33</v>
      </c>
      <c r="AX2325" s="15" t="s">
        <v>81</v>
      </c>
      <c r="AY2325" s="172" t="s">
        <v>187</v>
      </c>
    </row>
    <row r="2326" spans="2:65" s="1" customFormat="1" ht="21.75" customHeight="1">
      <c r="B2326" s="33"/>
      <c r="C2326" s="178" t="s">
        <v>3176</v>
      </c>
      <c r="D2326" s="178" t="s">
        <v>238</v>
      </c>
      <c r="E2326" s="179" t="s">
        <v>3177</v>
      </c>
      <c r="F2326" s="180" t="s">
        <v>3178</v>
      </c>
      <c r="G2326" s="181" t="s">
        <v>241</v>
      </c>
      <c r="H2326" s="182">
        <v>2E-3</v>
      </c>
      <c r="I2326" s="183"/>
      <c r="J2326" s="184">
        <f>ROUND(I2326*H2326,2)</f>
        <v>0</v>
      </c>
      <c r="K2326" s="180" t="s">
        <v>197</v>
      </c>
      <c r="L2326" s="185"/>
      <c r="M2326" s="186" t="s">
        <v>19</v>
      </c>
      <c r="N2326" s="187" t="s">
        <v>46</v>
      </c>
      <c r="P2326" s="142">
        <f>O2326*H2326</f>
        <v>0</v>
      </c>
      <c r="Q2326" s="142">
        <v>1</v>
      </c>
      <c r="R2326" s="142">
        <f>Q2326*H2326</f>
        <v>2E-3</v>
      </c>
      <c r="S2326" s="142">
        <v>0</v>
      </c>
      <c r="T2326" s="143">
        <f>S2326*H2326</f>
        <v>0</v>
      </c>
      <c r="AR2326" s="144" t="s">
        <v>425</v>
      </c>
      <c r="AT2326" s="144" t="s">
        <v>238</v>
      </c>
      <c r="AU2326" s="144" t="s">
        <v>87</v>
      </c>
      <c r="AY2326" s="18" t="s">
        <v>187</v>
      </c>
      <c r="BE2326" s="145">
        <f>IF(N2326="základní",J2326,0)</f>
        <v>0</v>
      </c>
      <c r="BF2326" s="145">
        <f>IF(N2326="snížená",J2326,0)</f>
        <v>0</v>
      </c>
      <c r="BG2326" s="145">
        <f>IF(N2326="zákl. přenesená",J2326,0)</f>
        <v>0</v>
      </c>
      <c r="BH2326" s="145">
        <f>IF(N2326="sníž. přenesená",J2326,0)</f>
        <v>0</v>
      </c>
      <c r="BI2326" s="145">
        <f>IF(N2326="nulová",J2326,0)</f>
        <v>0</v>
      </c>
      <c r="BJ2326" s="18" t="s">
        <v>87</v>
      </c>
      <c r="BK2326" s="145">
        <f>ROUND(I2326*H2326,2)</f>
        <v>0</v>
      </c>
      <c r="BL2326" s="18" t="s">
        <v>320</v>
      </c>
      <c r="BM2326" s="144" t="s">
        <v>3179</v>
      </c>
    </row>
    <row r="2327" spans="2:65" s="12" customFormat="1">
      <c r="B2327" s="150"/>
      <c r="D2327" s="151" t="s">
        <v>201</v>
      </c>
      <c r="E2327" s="152" t="s">
        <v>19</v>
      </c>
      <c r="F2327" s="153" t="s">
        <v>3168</v>
      </c>
      <c r="H2327" s="152" t="s">
        <v>19</v>
      </c>
      <c r="I2327" s="154"/>
      <c r="L2327" s="150"/>
      <c r="M2327" s="155"/>
      <c r="T2327" s="156"/>
      <c r="AT2327" s="152" t="s">
        <v>201</v>
      </c>
      <c r="AU2327" s="152" t="s">
        <v>87</v>
      </c>
      <c r="AV2327" s="12" t="s">
        <v>81</v>
      </c>
      <c r="AW2327" s="12" t="s">
        <v>33</v>
      </c>
      <c r="AX2327" s="12" t="s">
        <v>74</v>
      </c>
      <c r="AY2327" s="152" t="s">
        <v>187</v>
      </c>
    </row>
    <row r="2328" spans="2:65" s="13" customFormat="1">
      <c r="B2328" s="157"/>
      <c r="D2328" s="151" t="s">
        <v>201</v>
      </c>
      <c r="E2328" s="158" t="s">
        <v>19</v>
      </c>
      <c r="F2328" s="159" t="s">
        <v>3180</v>
      </c>
      <c r="H2328" s="160">
        <v>2E-3</v>
      </c>
      <c r="I2328" s="161"/>
      <c r="L2328" s="157"/>
      <c r="M2328" s="162"/>
      <c r="T2328" s="163"/>
      <c r="AT2328" s="158" t="s">
        <v>201</v>
      </c>
      <c r="AU2328" s="158" t="s">
        <v>87</v>
      </c>
      <c r="AV2328" s="13" t="s">
        <v>87</v>
      </c>
      <c r="AW2328" s="13" t="s">
        <v>33</v>
      </c>
      <c r="AX2328" s="13" t="s">
        <v>74</v>
      </c>
      <c r="AY2328" s="158" t="s">
        <v>187</v>
      </c>
    </row>
    <row r="2329" spans="2:65" s="15" customFormat="1">
      <c r="B2329" s="171"/>
      <c r="D2329" s="151" t="s">
        <v>201</v>
      </c>
      <c r="E2329" s="172" t="s">
        <v>19</v>
      </c>
      <c r="F2329" s="173" t="s">
        <v>207</v>
      </c>
      <c r="H2329" s="174">
        <v>2E-3</v>
      </c>
      <c r="I2329" s="175"/>
      <c r="L2329" s="171"/>
      <c r="M2329" s="176"/>
      <c r="T2329" s="177"/>
      <c r="AT2329" s="172" t="s">
        <v>201</v>
      </c>
      <c r="AU2329" s="172" t="s">
        <v>87</v>
      </c>
      <c r="AV2329" s="15" t="s">
        <v>193</v>
      </c>
      <c r="AW2329" s="15" t="s">
        <v>33</v>
      </c>
      <c r="AX2329" s="15" t="s">
        <v>81</v>
      </c>
      <c r="AY2329" s="172" t="s">
        <v>187</v>
      </c>
    </row>
    <row r="2330" spans="2:65" s="1" customFormat="1" ht="49.2" customHeight="1">
      <c r="B2330" s="33"/>
      <c r="C2330" s="133" t="s">
        <v>3181</v>
      </c>
      <c r="D2330" s="133" t="s">
        <v>189</v>
      </c>
      <c r="E2330" s="134" t="s">
        <v>3182</v>
      </c>
      <c r="F2330" s="135" t="s">
        <v>3183</v>
      </c>
      <c r="G2330" s="136" t="s">
        <v>2018</v>
      </c>
      <c r="H2330" s="194"/>
      <c r="I2330" s="138"/>
      <c r="J2330" s="139">
        <f>ROUND(I2330*H2330,2)</f>
        <v>0</v>
      </c>
      <c r="K2330" s="135" t="s">
        <v>197</v>
      </c>
      <c r="L2330" s="33"/>
      <c r="M2330" s="140" t="s">
        <v>19</v>
      </c>
      <c r="N2330" s="141" t="s">
        <v>46</v>
      </c>
      <c r="P2330" s="142">
        <f>O2330*H2330</f>
        <v>0</v>
      </c>
      <c r="Q2330" s="142">
        <v>0</v>
      </c>
      <c r="R2330" s="142">
        <f>Q2330*H2330</f>
        <v>0</v>
      </c>
      <c r="S2330" s="142">
        <v>0</v>
      </c>
      <c r="T2330" s="143">
        <f>S2330*H2330</f>
        <v>0</v>
      </c>
      <c r="AR2330" s="144" t="s">
        <v>320</v>
      </c>
      <c r="AT2330" s="144" t="s">
        <v>189</v>
      </c>
      <c r="AU2330" s="144" t="s">
        <v>87</v>
      </c>
      <c r="AY2330" s="18" t="s">
        <v>187</v>
      </c>
      <c r="BE2330" s="145">
        <f>IF(N2330="základní",J2330,0)</f>
        <v>0</v>
      </c>
      <c r="BF2330" s="145">
        <f>IF(N2330="snížená",J2330,0)</f>
        <v>0</v>
      </c>
      <c r="BG2330" s="145">
        <f>IF(N2330="zákl. přenesená",J2330,0)</f>
        <v>0</v>
      </c>
      <c r="BH2330" s="145">
        <f>IF(N2330="sníž. přenesená",J2330,0)</f>
        <v>0</v>
      </c>
      <c r="BI2330" s="145">
        <f>IF(N2330="nulová",J2330,0)</f>
        <v>0</v>
      </c>
      <c r="BJ2330" s="18" t="s">
        <v>87</v>
      </c>
      <c r="BK2330" s="145">
        <f>ROUND(I2330*H2330,2)</f>
        <v>0</v>
      </c>
      <c r="BL2330" s="18" t="s">
        <v>320</v>
      </c>
      <c r="BM2330" s="144" t="s">
        <v>3184</v>
      </c>
    </row>
    <row r="2331" spans="2:65" s="1" customFormat="1">
      <c r="B2331" s="33"/>
      <c r="D2331" s="146" t="s">
        <v>199</v>
      </c>
      <c r="F2331" s="147" t="s">
        <v>3185</v>
      </c>
      <c r="I2331" s="148"/>
      <c r="L2331" s="33"/>
      <c r="M2331" s="149"/>
      <c r="T2331" s="52"/>
      <c r="AT2331" s="18" t="s">
        <v>199</v>
      </c>
      <c r="AU2331" s="18" t="s">
        <v>87</v>
      </c>
    </row>
    <row r="2332" spans="2:65" s="11" customFormat="1" ht="22.95" customHeight="1">
      <c r="B2332" s="121"/>
      <c r="D2332" s="122" t="s">
        <v>73</v>
      </c>
      <c r="E2332" s="131" t="s">
        <v>3186</v>
      </c>
      <c r="F2332" s="131" t="s">
        <v>3187</v>
      </c>
      <c r="I2332" s="124"/>
      <c r="J2332" s="132">
        <f>BK2332</f>
        <v>0</v>
      </c>
      <c r="L2332" s="121"/>
      <c r="M2332" s="126"/>
      <c r="P2332" s="127">
        <f>SUM(P2333:P2430)</f>
        <v>0</v>
      </c>
      <c r="R2332" s="127">
        <f>SUM(R2333:R2430)</f>
        <v>4.6832097424999999</v>
      </c>
      <c r="T2332" s="128">
        <f>SUM(T2333:T2430)</f>
        <v>0</v>
      </c>
      <c r="AR2332" s="122" t="s">
        <v>87</v>
      </c>
      <c r="AT2332" s="129" t="s">
        <v>73</v>
      </c>
      <c r="AU2332" s="129" t="s">
        <v>81</v>
      </c>
      <c r="AY2332" s="122" t="s">
        <v>187</v>
      </c>
      <c r="BK2332" s="130">
        <f>SUM(BK2333:BK2430)</f>
        <v>0</v>
      </c>
    </row>
    <row r="2333" spans="2:65" s="1" customFormat="1" ht="24.15" customHeight="1">
      <c r="B2333" s="33"/>
      <c r="C2333" s="133" t="s">
        <v>3188</v>
      </c>
      <c r="D2333" s="133" t="s">
        <v>189</v>
      </c>
      <c r="E2333" s="134" t="s">
        <v>3189</v>
      </c>
      <c r="F2333" s="135" t="s">
        <v>3190</v>
      </c>
      <c r="G2333" s="136" t="s">
        <v>138</v>
      </c>
      <c r="H2333" s="137">
        <v>125.3</v>
      </c>
      <c r="I2333" s="138"/>
      <c r="J2333" s="139">
        <f>ROUND(I2333*H2333,2)</f>
        <v>0</v>
      </c>
      <c r="K2333" s="135" t="s">
        <v>197</v>
      </c>
      <c r="L2333" s="33"/>
      <c r="M2333" s="140" t="s">
        <v>19</v>
      </c>
      <c r="N2333" s="141" t="s">
        <v>46</v>
      </c>
      <c r="P2333" s="142">
        <f>O2333*H2333</f>
        <v>0</v>
      </c>
      <c r="Q2333" s="142">
        <v>2.9999999999999997E-4</v>
      </c>
      <c r="R2333" s="142">
        <f>Q2333*H2333</f>
        <v>3.7589999999999998E-2</v>
      </c>
      <c r="S2333" s="142">
        <v>0</v>
      </c>
      <c r="T2333" s="143">
        <f>S2333*H2333</f>
        <v>0</v>
      </c>
      <c r="AR2333" s="144" t="s">
        <v>320</v>
      </c>
      <c r="AT2333" s="144" t="s">
        <v>189</v>
      </c>
      <c r="AU2333" s="144" t="s">
        <v>87</v>
      </c>
      <c r="AY2333" s="18" t="s">
        <v>187</v>
      </c>
      <c r="BE2333" s="145">
        <f>IF(N2333="základní",J2333,0)</f>
        <v>0</v>
      </c>
      <c r="BF2333" s="145">
        <f>IF(N2333="snížená",J2333,0)</f>
        <v>0</v>
      </c>
      <c r="BG2333" s="145">
        <f>IF(N2333="zákl. přenesená",J2333,0)</f>
        <v>0</v>
      </c>
      <c r="BH2333" s="145">
        <f>IF(N2333="sníž. přenesená",J2333,0)</f>
        <v>0</v>
      </c>
      <c r="BI2333" s="145">
        <f>IF(N2333="nulová",J2333,0)</f>
        <v>0</v>
      </c>
      <c r="BJ2333" s="18" t="s">
        <v>87</v>
      </c>
      <c r="BK2333" s="145">
        <f>ROUND(I2333*H2333,2)</f>
        <v>0</v>
      </c>
      <c r="BL2333" s="18" t="s">
        <v>320</v>
      </c>
      <c r="BM2333" s="144" t="s">
        <v>3191</v>
      </c>
    </row>
    <row r="2334" spans="2:65" s="1" customFormat="1">
      <c r="B2334" s="33"/>
      <c r="D2334" s="146" t="s">
        <v>199</v>
      </c>
      <c r="F2334" s="147" t="s">
        <v>3192</v>
      </c>
      <c r="I2334" s="148"/>
      <c r="L2334" s="33"/>
      <c r="M2334" s="149"/>
      <c r="T2334" s="52"/>
      <c r="AT2334" s="18" t="s">
        <v>199</v>
      </c>
      <c r="AU2334" s="18" t="s">
        <v>87</v>
      </c>
    </row>
    <row r="2335" spans="2:65" s="13" customFormat="1">
      <c r="B2335" s="157"/>
      <c r="D2335" s="151" t="s">
        <v>201</v>
      </c>
      <c r="E2335" s="158" t="s">
        <v>19</v>
      </c>
      <c r="F2335" s="159" t="s">
        <v>3193</v>
      </c>
      <c r="H2335" s="160">
        <v>125.3</v>
      </c>
      <c r="I2335" s="161"/>
      <c r="L2335" s="157"/>
      <c r="M2335" s="162"/>
      <c r="T2335" s="163"/>
      <c r="AT2335" s="158" t="s">
        <v>201</v>
      </c>
      <c r="AU2335" s="158" t="s">
        <v>87</v>
      </c>
      <c r="AV2335" s="13" t="s">
        <v>87</v>
      </c>
      <c r="AW2335" s="13" t="s">
        <v>33</v>
      </c>
      <c r="AX2335" s="13" t="s">
        <v>74</v>
      </c>
      <c r="AY2335" s="158" t="s">
        <v>187</v>
      </c>
    </row>
    <row r="2336" spans="2:65" s="15" customFormat="1">
      <c r="B2336" s="171"/>
      <c r="D2336" s="151" t="s">
        <v>201</v>
      </c>
      <c r="E2336" s="172" t="s">
        <v>19</v>
      </c>
      <c r="F2336" s="173" t="s">
        <v>207</v>
      </c>
      <c r="H2336" s="174">
        <v>125.3</v>
      </c>
      <c r="I2336" s="175"/>
      <c r="L2336" s="171"/>
      <c r="M2336" s="176"/>
      <c r="T2336" s="177"/>
      <c r="AT2336" s="172" t="s">
        <v>201</v>
      </c>
      <c r="AU2336" s="172" t="s">
        <v>87</v>
      </c>
      <c r="AV2336" s="15" t="s">
        <v>193</v>
      </c>
      <c r="AW2336" s="15" t="s">
        <v>33</v>
      </c>
      <c r="AX2336" s="15" t="s">
        <v>81</v>
      </c>
      <c r="AY2336" s="172" t="s">
        <v>187</v>
      </c>
    </row>
    <row r="2337" spans="2:65" s="1" customFormat="1" ht="37.950000000000003" customHeight="1">
      <c r="B2337" s="33"/>
      <c r="C2337" s="133" t="s">
        <v>3194</v>
      </c>
      <c r="D2337" s="133" t="s">
        <v>189</v>
      </c>
      <c r="E2337" s="134" t="s">
        <v>3195</v>
      </c>
      <c r="F2337" s="135" t="s">
        <v>3196</v>
      </c>
      <c r="G2337" s="136" t="s">
        <v>384</v>
      </c>
      <c r="H2337" s="137">
        <v>8.17</v>
      </c>
      <c r="I2337" s="138"/>
      <c r="J2337" s="139">
        <f>ROUND(I2337*H2337,2)</f>
        <v>0</v>
      </c>
      <c r="K2337" s="135" t="s">
        <v>197</v>
      </c>
      <c r="L2337" s="33"/>
      <c r="M2337" s="140" t="s">
        <v>19</v>
      </c>
      <c r="N2337" s="141" t="s">
        <v>46</v>
      </c>
      <c r="P2337" s="142">
        <f>O2337*H2337</f>
        <v>0</v>
      </c>
      <c r="Q2337" s="142">
        <v>2.0000000000000001E-4</v>
      </c>
      <c r="R2337" s="142">
        <f>Q2337*H2337</f>
        <v>1.634E-3</v>
      </c>
      <c r="S2337" s="142">
        <v>0</v>
      </c>
      <c r="T2337" s="143">
        <f>S2337*H2337</f>
        <v>0</v>
      </c>
      <c r="AR2337" s="144" t="s">
        <v>320</v>
      </c>
      <c r="AT2337" s="144" t="s">
        <v>189</v>
      </c>
      <c r="AU2337" s="144" t="s">
        <v>87</v>
      </c>
      <c r="AY2337" s="18" t="s">
        <v>187</v>
      </c>
      <c r="BE2337" s="145">
        <f>IF(N2337="základní",J2337,0)</f>
        <v>0</v>
      </c>
      <c r="BF2337" s="145">
        <f>IF(N2337="snížená",J2337,0)</f>
        <v>0</v>
      </c>
      <c r="BG2337" s="145">
        <f>IF(N2337="zákl. přenesená",J2337,0)</f>
        <v>0</v>
      </c>
      <c r="BH2337" s="145">
        <f>IF(N2337="sníž. přenesená",J2337,0)</f>
        <v>0</v>
      </c>
      <c r="BI2337" s="145">
        <f>IF(N2337="nulová",J2337,0)</f>
        <v>0</v>
      </c>
      <c r="BJ2337" s="18" t="s">
        <v>87</v>
      </c>
      <c r="BK2337" s="145">
        <f>ROUND(I2337*H2337,2)</f>
        <v>0</v>
      </c>
      <c r="BL2337" s="18" t="s">
        <v>320</v>
      </c>
      <c r="BM2337" s="144" t="s">
        <v>3197</v>
      </c>
    </row>
    <row r="2338" spans="2:65" s="1" customFormat="1">
      <c r="B2338" s="33"/>
      <c r="D2338" s="146" t="s">
        <v>199</v>
      </c>
      <c r="F2338" s="147" t="s">
        <v>3198</v>
      </c>
      <c r="I2338" s="148"/>
      <c r="L2338" s="33"/>
      <c r="M2338" s="149"/>
      <c r="T2338" s="52"/>
      <c r="AT2338" s="18" t="s">
        <v>199</v>
      </c>
      <c r="AU2338" s="18" t="s">
        <v>87</v>
      </c>
    </row>
    <row r="2339" spans="2:65" s="12" customFormat="1">
      <c r="B2339" s="150"/>
      <c r="D2339" s="151" t="s">
        <v>201</v>
      </c>
      <c r="E2339" s="152" t="s">
        <v>19</v>
      </c>
      <c r="F2339" s="153" t="s">
        <v>251</v>
      </c>
      <c r="H2339" s="152" t="s">
        <v>19</v>
      </c>
      <c r="I2339" s="154"/>
      <c r="L2339" s="150"/>
      <c r="M2339" s="155"/>
      <c r="T2339" s="156"/>
      <c r="AT2339" s="152" t="s">
        <v>201</v>
      </c>
      <c r="AU2339" s="152" t="s">
        <v>87</v>
      </c>
      <c r="AV2339" s="12" t="s">
        <v>81</v>
      </c>
      <c r="AW2339" s="12" t="s">
        <v>33</v>
      </c>
      <c r="AX2339" s="12" t="s">
        <v>74</v>
      </c>
      <c r="AY2339" s="152" t="s">
        <v>187</v>
      </c>
    </row>
    <row r="2340" spans="2:65" s="13" customFormat="1">
      <c r="B2340" s="157"/>
      <c r="D2340" s="151" t="s">
        <v>201</v>
      </c>
      <c r="E2340" s="158" t="s">
        <v>19</v>
      </c>
      <c r="F2340" s="159" t="s">
        <v>3199</v>
      </c>
      <c r="H2340" s="160">
        <v>5.77</v>
      </c>
      <c r="I2340" s="161"/>
      <c r="L2340" s="157"/>
      <c r="M2340" s="162"/>
      <c r="T2340" s="163"/>
      <c r="AT2340" s="158" t="s">
        <v>201</v>
      </c>
      <c r="AU2340" s="158" t="s">
        <v>87</v>
      </c>
      <c r="AV2340" s="13" t="s">
        <v>87</v>
      </c>
      <c r="AW2340" s="13" t="s">
        <v>33</v>
      </c>
      <c r="AX2340" s="13" t="s">
        <v>74</v>
      </c>
      <c r="AY2340" s="158" t="s">
        <v>187</v>
      </c>
    </row>
    <row r="2341" spans="2:65" s="14" customFormat="1">
      <c r="B2341" s="164"/>
      <c r="D2341" s="151" t="s">
        <v>201</v>
      </c>
      <c r="E2341" s="165" t="s">
        <v>19</v>
      </c>
      <c r="F2341" s="166" t="s">
        <v>204</v>
      </c>
      <c r="H2341" s="167">
        <v>5.77</v>
      </c>
      <c r="I2341" s="168"/>
      <c r="L2341" s="164"/>
      <c r="M2341" s="169"/>
      <c r="T2341" s="170"/>
      <c r="AT2341" s="165" t="s">
        <v>201</v>
      </c>
      <c r="AU2341" s="165" t="s">
        <v>87</v>
      </c>
      <c r="AV2341" s="14" t="s">
        <v>96</v>
      </c>
      <c r="AW2341" s="14" t="s">
        <v>33</v>
      </c>
      <c r="AX2341" s="14" t="s">
        <v>74</v>
      </c>
      <c r="AY2341" s="165" t="s">
        <v>187</v>
      </c>
    </row>
    <row r="2342" spans="2:65" s="12" customFormat="1">
      <c r="B2342" s="150"/>
      <c r="D2342" s="151" t="s">
        <v>201</v>
      </c>
      <c r="E2342" s="152" t="s">
        <v>19</v>
      </c>
      <c r="F2342" s="153" t="s">
        <v>1247</v>
      </c>
      <c r="H2342" s="152" t="s">
        <v>19</v>
      </c>
      <c r="I2342" s="154"/>
      <c r="L2342" s="150"/>
      <c r="M2342" s="155"/>
      <c r="T2342" s="156"/>
      <c r="AT2342" s="152" t="s">
        <v>201</v>
      </c>
      <c r="AU2342" s="152" t="s">
        <v>87</v>
      </c>
      <c r="AV2342" s="12" t="s">
        <v>81</v>
      </c>
      <c r="AW2342" s="12" t="s">
        <v>33</v>
      </c>
      <c r="AX2342" s="12" t="s">
        <v>74</v>
      </c>
      <c r="AY2342" s="152" t="s">
        <v>187</v>
      </c>
    </row>
    <row r="2343" spans="2:65" s="13" customFormat="1">
      <c r="B2343" s="157"/>
      <c r="D2343" s="151" t="s">
        <v>201</v>
      </c>
      <c r="E2343" s="158" t="s">
        <v>19</v>
      </c>
      <c r="F2343" s="159" t="s">
        <v>3200</v>
      </c>
      <c r="H2343" s="160">
        <v>2.4</v>
      </c>
      <c r="I2343" s="161"/>
      <c r="L2343" s="157"/>
      <c r="M2343" s="162"/>
      <c r="T2343" s="163"/>
      <c r="AT2343" s="158" t="s">
        <v>201</v>
      </c>
      <c r="AU2343" s="158" t="s">
        <v>87</v>
      </c>
      <c r="AV2343" s="13" t="s">
        <v>87</v>
      </c>
      <c r="AW2343" s="13" t="s">
        <v>33</v>
      </c>
      <c r="AX2343" s="13" t="s">
        <v>74</v>
      </c>
      <c r="AY2343" s="158" t="s">
        <v>187</v>
      </c>
    </row>
    <row r="2344" spans="2:65" s="14" customFormat="1">
      <c r="B2344" s="164"/>
      <c r="D2344" s="151" t="s">
        <v>201</v>
      </c>
      <c r="E2344" s="165" t="s">
        <v>19</v>
      </c>
      <c r="F2344" s="166" t="s">
        <v>204</v>
      </c>
      <c r="H2344" s="167">
        <v>2.4</v>
      </c>
      <c r="I2344" s="168"/>
      <c r="L2344" s="164"/>
      <c r="M2344" s="169"/>
      <c r="T2344" s="170"/>
      <c r="AT2344" s="165" t="s">
        <v>201</v>
      </c>
      <c r="AU2344" s="165" t="s">
        <v>87</v>
      </c>
      <c r="AV2344" s="14" t="s">
        <v>96</v>
      </c>
      <c r="AW2344" s="14" t="s">
        <v>33</v>
      </c>
      <c r="AX2344" s="14" t="s">
        <v>74</v>
      </c>
      <c r="AY2344" s="165" t="s">
        <v>187</v>
      </c>
    </row>
    <row r="2345" spans="2:65" s="15" customFormat="1">
      <c r="B2345" s="171"/>
      <c r="D2345" s="151" t="s">
        <v>201</v>
      </c>
      <c r="E2345" s="172" t="s">
        <v>19</v>
      </c>
      <c r="F2345" s="173" t="s">
        <v>207</v>
      </c>
      <c r="H2345" s="174">
        <v>8.17</v>
      </c>
      <c r="I2345" s="175"/>
      <c r="L2345" s="171"/>
      <c r="M2345" s="176"/>
      <c r="T2345" s="177"/>
      <c r="AT2345" s="172" t="s">
        <v>201</v>
      </c>
      <c r="AU2345" s="172" t="s">
        <v>87</v>
      </c>
      <c r="AV2345" s="15" t="s">
        <v>193</v>
      </c>
      <c r="AW2345" s="15" t="s">
        <v>33</v>
      </c>
      <c r="AX2345" s="15" t="s">
        <v>81</v>
      </c>
      <c r="AY2345" s="172" t="s">
        <v>187</v>
      </c>
    </row>
    <row r="2346" spans="2:65" s="1" customFormat="1" ht="16.5" customHeight="1">
      <c r="B2346" s="33"/>
      <c r="C2346" s="178" t="s">
        <v>3201</v>
      </c>
      <c r="D2346" s="178" t="s">
        <v>238</v>
      </c>
      <c r="E2346" s="179" t="s">
        <v>3202</v>
      </c>
      <c r="F2346" s="180" t="s">
        <v>3203</v>
      </c>
      <c r="G2346" s="181" t="s">
        <v>384</v>
      </c>
      <c r="H2346" s="182">
        <v>8.9870000000000001</v>
      </c>
      <c r="I2346" s="183"/>
      <c r="J2346" s="184">
        <f>ROUND(I2346*H2346,2)</f>
        <v>0</v>
      </c>
      <c r="K2346" s="180" t="s">
        <v>197</v>
      </c>
      <c r="L2346" s="185"/>
      <c r="M2346" s="186" t="s">
        <v>19</v>
      </c>
      <c r="N2346" s="187" t="s">
        <v>46</v>
      </c>
      <c r="P2346" s="142">
        <f>O2346*H2346</f>
        <v>0</v>
      </c>
      <c r="Q2346" s="142">
        <v>4.0000000000000002E-4</v>
      </c>
      <c r="R2346" s="142">
        <f>Q2346*H2346</f>
        <v>3.5948000000000004E-3</v>
      </c>
      <c r="S2346" s="142">
        <v>0</v>
      </c>
      <c r="T2346" s="143">
        <f>S2346*H2346</f>
        <v>0</v>
      </c>
      <c r="AR2346" s="144" t="s">
        <v>425</v>
      </c>
      <c r="AT2346" s="144" t="s">
        <v>238</v>
      </c>
      <c r="AU2346" s="144" t="s">
        <v>87</v>
      </c>
      <c r="AY2346" s="18" t="s">
        <v>187</v>
      </c>
      <c r="BE2346" s="145">
        <f>IF(N2346="základní",J2346,0)</f>
        <v>0</v>
      </c>
      <c r="BF2346" s="145">
        <f>IF(N2346="snížená",J2346,0)</f>
        <v>0</v>
      </c>
      <c r="BG2346" s="145">
        <f>IF(N2346="zákl. přenesená",J2346,0)</f>
        <v>0</v>
      </c>
      <c r="BH2346" s="145">
        <f>IF(N2346="sníž. přenesená",J2346,0)</f>
        <v>0</v>
      </c>
      <c r="BI2346" s="145">
        <f>IF(N2346="nulová",J2346,0)</f>
        <v>0</v>
      </c>
      <c r="BJ2346" s="18" t="s">
        <v>87</v>
      </c>
      <c r="BK2346" s="145">
        <f>ROUND(I2346*H2346,2)</f>
        <v>0</v>
      </c>
      <c r="BL2346" s="18" t="s">
        <v>320</v>
      </c>
      <c r="BM2346" s="144" t="s">
        <v>3204</v>
      </c>
    </row>
    <row r="2347" spans="2:65" s="13" customFormat="1">
      <c r="B2347" s="157"/>
      <c r="D2347" s="151" t="s">
        <v>201</v>
      </c>
      <c r="F2347" s="159" t="s">
        <v>3205</v>
      </c>
      <c r="H2347" s="160">
        <v>8.9870000000000001</v>
      </c>
      <c r="I2347" s="161"/>
      <c r="L2347" s="157"/>
      <c r="M2347" s="162"/>
      <c r="T2347" s="163"/>
      <c r="AT2347" s="158" t="s">
        <v>201</v>
      </c>
      <c r="AU2347" s="158" t="s">
        <v>87</v>
      </c>
      <c r="AV2347" s="13" t="s">
        <v>87</v>
      </c>
      <c r="AW2347" s="13" t="s">
        <v>4</v>
      </c>
      <c r="AX2347" s="13" t="s">
        <v>81</v>
      </c>
      <c r="AY2347" s="158" t="s">
        <v>187</v>
      </c>
    </row>
    <row r="2348" spans="2:65" s="1" customFormat="1" ht="37.950000000000003" customHeight="1">
      <c r="B2348" s="33"/>
      <c r="C2348" s="133" t="s">
        <v>3206</v>
      </c>
      <c r="D2348" s="133" t="s">
        <v>189</v>
      </c>
      <c r="E2348" s="134" t="s">
        <v>3207</v>
      </c>
      <c r="F2348" s="135" t="s">
        <v>3208</v>
      </c>
      <c r="G2348" s="136" t="s">
        <v>384</v>
      </c>
      <c r="H2348" s="137">
        <v>59.104999999999997</v>
      </c>
      <c r="I2348" s="138"/>
      <c r="J2348" s="139">
        <f>ROUND(I2348*H2348,2)</f>
        <v>0</v>
      </c>
      <c r="K2348" s="135" t="s">
        <v>197</v>
      </c>
      <c r="L2348" s="33"/>
      <c r="M2348" s="140" t="s">
        <v>19</v>
      </c>
      <c r="N2348" s="141" t="s">
        <v>46</v>
      </c>
      <c r="P2348" s="142">
        <f>O2348*H2348</f>
        <v>0</v>
      </c>
      <c r="Q2348" s="142">
        <v>4.28E-4</v>
      </c>
      <c r="R2348" s="142">
        <f>Q2348*H2348</f>
        <v>2.5296939999999997E-2</v>
      </c>
      <c r="S2348" s="142">
        <v>0</v>
      </c>
      <c r="T2348" s="143">
        <f>S2348*H2348</f>
        <v>0</v>
      </c>
      <c r="AR2348" s="144" t="s">
        <v>320</v>
      </c>
      <c r="AT2348" s="144" t="s">
        <v>189</v>
      </c>
      <c r="AU2348" s="144" t="s">
        <v>87</v>
      </c>
      <c r="AY2348" s="18" t="s">
        <v>187</v>
      </c>
      <c r="BE2348" s="145">
        <f>IF(N2348="základní",J2348,0)</f>
        <v>0</v>
      </c>
      <c r="BF2348" s="145">
        <f>IF(N2348="snížená",J2348,0)</f>
        <v>0</v>
      </c>
      <c r="BG2348" s="145">
        <f>IF(N2348="zákl. přenesená",J2348,0)</f>
        <v>0</v>
      </c>
      <c r="BH2348" s="145">
        <f>IF(N2348="sníž. přenesená",J2348,0)</f>
        <v>0</v>
      </c>
      <c r="BI2348" s="145">
        <f>IF(N2348="nulová",J2348,0)</f>
        <v>0</v>
      </c>
      <c r="BJ2348" s="18" t="s">
        <v>87</v>
      </c>
      <c r="BK2348" s="145">
        <f>ROUND(I2348*H2348,2)</f>
        <v>0</v>
      </c>
      <c r="BL2348" s="18" t="s">
        <v>320</v>
      </c>
      <c r="BM2348" s="144" t="s">
        <v>3209</v>
      </c>
    </row>
    <row r="2349" spans="2:65" s="1" customFormat="1">
      <c r="B2349" s="33"/>
      <c r="D2349" s="146" t="s">
        <v>199</v>
      </c>
      <c r="F2349" s="147" t="s">
        <v>3210</v>
      </c>
      <c r="I2349" s="148"/>
      <c r="L2349" s="33"/>
      <c r="M2349" s="149"/>
      <c r="T2349" s="52"/>
      <c r="AT2349" s="18" t="s">
        <v>199</v>
      </c>
      <c r="AU2349" s="18" t="s">
        <v>87</v>
      </c>
    </row>
    <row r="2350" spans="2:65" s="12" customFormat="1">
      <c r="B2350" s="150"/>
      <c r="D2350" s="151" t="s">
        <v>201</v>
      </c>
      <c r="E2350" s="152" t="s">
        <v>19</v>
      </c>
      <c r="F2350" s="153" t="s">
        <v>251</v>
      </c>
      <c r="H2350" s="152" t="s">
        <v>19</v>
      </c>
      <c r="I2350" s="154"/>
      <c r="L2350" s="150"/>
      <c r="M2350" s="155"/>
      <c r="T2350" s="156"/>
      <c r="AT2350" s="152" t="s">
        <v>201</v>
      </c>
      <c r="AU2350" s="152" t="s">
        <v>87</v>
      </c>
      <c r="AV2350" s="12" t="s">
        <v>81</v>
      </c>
      <c r="AW2350" s="12" t="s">
        <v>33</v>
      </c>
      <c r="AX2350" s="12" t="s">
        <v>74</v>
      </c>
      <c r="AY2350" s="152" t="s">
        <v>187</v>
      </c>
    </row>
    <row r="2351" spans="2:65" s="13" customFormat="1">
      <c r="B2351" s="157"/>
      <c r="D2351" s="151" t="s">
        <v>201</v>
      </c>
      <c r="E2351" s="158" t="s">
        <v>19</v>
      </c>
      <c r="F2351" s="159" t="s">
        <v>3211</v>
      </c>
      <c r="H2351" s="160">
        <v>18.079999999999998</v>
      </c>
      <c r="I2351" s="161"/>
      <c r="L2351" s="157"/>
      <c r="M2351" s="162"/>
      <c r="T2351" s="163"/>
      <c r="AT2351" s="158" t="s">
        <v>201</v>
      </c>
      <c r="AU2351" s="158" t="s">
        <v>87</v>
      </c>
      <c r="AV2351" s="13" t="s">
        <v>87</v>
      </c>
      <c r="AW2351" s="13" t="s">
        <v>33</v>
      </c>
      <c r="AX2351" s="13" t="s">
        <v>74</v>
      </c>
      <c r="AY2351" s="158" t="s">
        <v>187</v>
      </c>
    </row>
    <row r="2352" spans="2:65" s="13" customFormat="1">
      <c r="B2352" s="157"/>
      <c r="D2352" s="151" t="s">
        <v>201</v>
      </c>
      <c r="E2352" s="158" t="s">
        <v>19</v>
      </c>
      <c r="F2352" s="159" t="s">
        <v>3212</v>
      </c>
      <c r="H2352" s="160">
        <v>16.100000000000001</v>
      </c>
      <c r="I2352" s="161"/>
      <c r="L2352" s="157"/>
      <c r="M2352" s="162"/>
      <c r="T2352" s="163"/>
      <c r="AT2352" s="158" t="s">
        <v>201</v>
      </c>
      <c r="AU2352" s="158" t="s">
        <v>87</v>
      </c>
      <c r="AV2352" s="13" t="s">
        <v>87</v>
      </c>
      <c r="AW2352" s="13" t="s">
        <v>33</v>
      </c>
      <c r="AX2352" s="13" t="s">
        <v>74</v>
      </c>
      <c r="AY2352" s="158" t="s">
        <v>187</v>
      </c>
    </row>
    <row r="2353" spans="2:65" s="13" customFormat="1">
      <c r="B2353" s="157"/>
      <c r="D2353" s="151" t="s">
        <v>201</v>
      </c>
      <c r="E2353" s="158" t="s">
        <v>19</v>
      </c>
      <c r="F2353" s="159" t="s">
        <v>3213</v>
      </c>
      <c r="H2353" s="160">
        <v>4.97</v>
      </c>
      <c r="I2353" s="161"/>
      <c r="L2353" s="157"/>
      <c r="M2353" s="162"/>
      <c r="T2353" s="163"/>
      <c r="AT2353" s="158" t="s">
        <v>201</v>
      </c>
      <c r="AU2353" s="158" t="s">
        <v>87</v>
      </c>
      <c r="AV2353" s="13" t="s">
        <v>87</v>
      </c>
      <c r="AW2353" s="13" t="s">
        <v>33</v>
      </c>
      <c r="AX2353" s="13" t="s">
        <v>74</v>
      </c>
      <c r="AY2353" s="158" t="s">
        <v>187</v>
      </c>
    </row>
    <row r="2354" spans="2:65" s="13" customFormat="1">
      <c r="B2354" s="157"/>
      <c r="D2354" s="151" t="s">
        <v>201</v>
      </c>
      <c r="E2354" s="158" t="s">
        <v>19</v>
      </c>
      <c r="F2354" s="159" t="s">
        <v>3214</v>
      </c>
      <c r="H2354" s="160">
        <v>11.3</v>
      </c>
      <c r="I2354" s="161"/>
      <c r="L2354" s="157"/>
      <c r="M2354" s="162"/>
      <c r="T2354" s="163"/>
      <c r="AT2354" s="158" t="s">
        <v>201</v>
      </c>
      <c r="AU2354" s="158" t="s">
        <v>87</v>
      </c>
      <c r="AV2354" s="13" t="s">
        <v>87</v>
      </c>
      <c r="AW2354" s="13" t="s">
        <v>33</v>
      </c>
      <c r="AX2354" s="13" t="s">
        <v>74</v>
      </c>
      <c r="AY2354" s="158" t="s">
        <v>187</v>
      </c>
    </row>
    <row r="2355" spans="2:65" s="13" customFormat="1" ht="20.399999999999999">
      <c r="B2355" s="157"/>
      <c r="D2355" s="151" t="s">
        <v>201</v>
      </c>
      <c r="E2355" s="158" t="s">
        <v>19</v>
      </c>
      <c r="F2355" s="159" t="s">
        <v>3215</v>
      </c>
      <c r="H2355" s="160">
        <v>8.6549999999999994</v>
      </c>
      <c r="I2355" s="161"/>
      <c r="L2355" s="157"/>
      <c r="M2355" s="162"/>
      <c r="T2355" s="163"/>
      <c r="AT2355" s="158" t="s">
        <v>201</v>
      </c>
      <c r="AU2355" s="158" t="s">
        <v>87</v>
      </c>
      <c r="AV2355" s="13" t="s">
        <v>87</v>
      </c>
      <c r="AW2355" s="13" t="s">
        <v>33</v>
      </c>
      <c r="AX2355" s="13" t="s">
        <v>74</v>
      </c>
      <c r="AY2355" s="158" t="s">
        <v>187</v>
      </c>
    </row>
    <row r="2356" spans="2:65" s="15" customFormat="1">
      <c r="B2356" s="171"/>
      <c r="D2356" s="151" t="s">
        <v>201</v>
      </c>
      <c r="E2356" s="172" t="s">
        <v>19</v>
      </c>
      <c r="F2356" s="173" t="s">
        <v>207</v>
      </c>
      <c r="H2356" s="174">
        <v>59.104999999999997</v>
      </c>
      <c r="I2356" s="175"/>
      <c r="L2356" s="171"/>
      <c r="M2356" s="176"/>
      <c r="T2356" s="177"/>
      <c r="AT2356" s="172" t="s">
        <v>201</v>
      </c>
      <c r="AU2356" s="172" t="s">
        <v>87</v>
      </c>
      <c r="AV2356" s="15" t="s">
        <v>193</v>
      </c>
      <c r="AW2356" s="15" t="s">
        <v>33</v>
      </c>
      <c r="AX2356" s="15" t="s">
        <v>81</v>
      </c>
      <c r="AY2356" s="172" t="s">
        <v>187</v>
      </c>
    </row>
    <row r="2357" spans="2:65" s="1" customFormat="1" ht="33" customHeight="1">
      <c r="B2357" s="33"/>
      <c r="C2357" s="178" t="s">
        <v>3216</v>
      </c>
      <c r="D2357" s="178" t="s">
        <v>238</v>
      </c>
      <c r="E2357" s="179" t="s">
        <v>3217</v>
      </c>
      <c r="F2357" s="180" t="s">
        <v>3218</v>
      </c>
      <c r="G2357" s="181" t="s">
        <v>138</v>
      </c>
      <c r="H2357" s="182">
        <v>5.4370000000000003</v>
      </c>
      <c r="I2357" s="183"/>
      <c r="J2357" s="184">
        <f>ROUND(I2357*H2357,2)</f>
        <v>0</v>
      </c>
      <c r="K2357" s="180" t="s">
        <v>19</v>
      </c>
      <c r="L2357" s="185"/>
      <c r="M2357" s="186" t="s">
        <v>19</v>
      </c>
      <c r="N2357" s="187" t="s">
        <v>46</v>
      </c>
      <c r="P2357" s="142">
        <f>O2357*H2357</f>
        <v>0</v>
      </c>
      <c r="Q2357" s="142">
        <v>2.1999999999999999E-2</v>
      </c>
      <c r="R2357" s="142">
        <f>Q2357*H2357</f>
        <v>0.119614</v>
      </c>
      <c r="S2357" s="142">
        <v>0</v>
      </c>
      <c r="T2357" s="143">
        <f>S2357*H2357</f>
        <v>0</v>
      </c>
      <c r="AR2357" s="144" t="s">
        <v>425</v>
      </c>
      <c r="AT2357" s="144" t="s">
        <v>238</v>
      </c>
      <c r="AU2357" s="144" t="s">
        <v>87</v>
      </c>
      <c r="AY2357" s="18" t="s">
        <v>187</v>
      </c>
      <c r="BE2357" s="145">
        <f>IF(N2357="základní",J2357,0)</f>
        <v>0</v>
      </c>
      <c r="BF2357" s="145">
        <f>IF(N2357="snížená",J2357,0)</f>
        <v>0</v>
      </c>
      <c r="BG2357" s="145">
        <f>IF(N2357="zákl. přenesená",J2357,0)</f>
        <v>0</v>
      </c>
      <c r="BH2357" s="145">
        <f>IF(N2357="sníž. přenesená",J2357,0)</f>
        <v>0</v>
      </c>
      <c r="BI2357" s="145">
        <f>IF(N2357="nulová",J2357,0)</f>
        <v>0</v>
      </c>
      <c r="BJ2357" s="18" t="s">
        <v>87</v>
      </c>
      <c r="BK2357" s="145">
        <f>ROUND(I2357*H2357,2)</f>
        <v>0</v>
      </c>
      <c r="BL2357" s="18" t="s">
        <v>320</v>
      </c>
      <c r="BM2357" s="144" t="s">
        <v>3219</v>
      </c>
    </row>
    <row r="2358" spans="2:65" s="13" customFormat="1">
      <c r="B2358" s="157"/>
      <c r="D2358" s="151" t="s">
        <v>201</v>
      </c>
      <c r="E2358" s="158" t="s">
        <v>19</v>
      </c>
      <c r="F2358" s="159" t="s">
        <v>3220</v>
      </c>
      <c r="H2358" s="160">
        <v>4.7279999999999998</v>
      </c>
      <c r="I2358" s="161"/>
      <c r="L2358" s="157"/>
      <c r="M2358" s="162"/>
      <c r="T2358" s="163"/>
      <c r="AT2358" s="158" t="s">
        <v>201</v>
      </c>
      <c r="AU2358" s="158" t="s">
        <v>87</v>
      </c>
      <c r="AV2358" s="13" t="s">
        <v>87</v>
      </c>
      <c r="AW2358" s="13" t="s">
        <v>33</v>
      </c>
      <c r="AX2358" s="13" t="s">
        <v>74</v>
      </c>
      <c r="AY2358" s="158" t="s">
        <v>187</v>
      </c>
    </row>
    <row r="2359" spans="2:65" s="15" customFormat="1">
      <c r="B2359" s="171"/>
      <c r="D2359" s="151" t="s">
        <v>201</v>
      </c>
      <c r="E2359" s="172" t="s">
        <v>19</v>
      </c>
      <c r="F2359" s="173" t="s">
        <v>207</v>
      </c>
      <c r="H2359" s="174">
        <v>4.7279999999999998</v>
      </c>
      <c r="I2359" s="175"/>
      <c r="L2359" s="171"/>
      <c r="M2359" s="176"/>
      <c r="T2359" s="177"/>
      <c r="AT2359" s="172" t="s">
        <v>201</v>
      </c>
      <c r="AU2359" s="172" t="s">
        <v>87</v>
      </c>
      <c r="AV2359" s="15" t="s">
        <v>193</v>
      </c>
      <c r="AW2359" s="15" t="s">
        <v>33</v>
      </c>
      <c r="AX2359" s="15" t="s">
        <v>81</v>
      </c>
      <c r="AY2359" s="172" t="s">
        <v>187</v>
      </c>
    </row>
    <row r="2360" spans="2:65" s="13" customFormat="1">
      <c r="B2360" s="157"/>
      <c r="D2360" s="151" t="s">
        <v>201</v>
      </c>
      <c r="F2360" s="159" t="s">
        <v>3221</v>
      </c>
      <c r="H2360" s="160">
        <v>5.4370000000000003</v>
      </c>
      <c r="I2360" s="161"/>
      <c r="L2360" s="157"/>
      <c r="M2360" s="162"/>
      <c r="T2360" s="163"/>
      <c r="AT2360" s="158" t="s">
        <v>201</v>
      </c>
      <c r="AU2360" s="158" t="s">
        <v>87</v>
      </c>
      <c r="AV2360" s="13" t="s">
        <v>87</v>
      </c>
      <c r="AW2360" s="13" t="s">
        <v>4</v>
      </c>
      <c r="AX2360" s="13" t="s">
        <v>81</v>
      </c>
      <c r="AY2360" s="158" t="s">
        <v>187</v>
      </c>
    </row>
    <row r="2361" spans="2:65" s="1" customFormat="1" ht="44.25" customHeight="1">
      <c r="B2361" s="33"/>
      <c r="C2361" s="133" t="s">
        <v>3222</v>
      </c>
      <c r="D2361" s="133" t="s">
        <v>189</v>
      </c>
      <c r="E2361" s="134" t="s">
        <v>3223</v>
      </c>
      <c r="F2361" s="135" t="s">
        <v>3224</v>
      </c>
      <c r="G2361" s="136" t="s">
        <v>138</v>
      </c>
      <c r="H2361" s="137">
        <v>50.1</v>
      </c>
      <c r="I2361" s="138"/>
      <c r="J2361" s="139">
        <f>ROUND(I2361*H2361,2)</f>
        <v>0</v>
      </c>
      <c r="K2361" s="135" t="s">
        <v>197</v>
      </c>
      <c r="L2361" s="33"/>
      <c r="M2361" s="140" t="s">
        <v>19</v>
      </c>
      <c r="N2361" s="141" t="s">
        <v>46</v>
      </c>
      <c r="P2361" s="142">
        <f>O2361*H2361</f>
        <v>0</v>
      </c>
      <c r="Q2361" s="142">
        <v>9.0279999999999996E-3</v>
      </c>
      <c r="R2361" s="142">
        <f>Q2361*H2361</f>
        <v>0.4523028</v>
      </c>
      <c r="S2361" s="142">
        <v>0</v>
      </c>
      <c r="T2361" s="143">
        <f>S2361*H2361</f>
        <v>0</v>
      </c>
      <c r="AR2361" s="144" t="s">
        <v>320</v>
      </c>
      <c r="AT2361" s="144" t="s">
        <v>189</v>
      </c>
      <c r="AU2361" s="144" t="s">
        <v>87</v>
      </c>
      <c r="AY2361" s="18" t="s">
        <v>187</v>
      </c>
      <c r="BE2361" s="145">
        <f>IF(N2361="základní",J2361,0)</f>
        <v>0</v>
      </c>
      <c r="BF2361" s="145">
        <f>IF(N2361="snížená",J2361,0)</f>
        <v>0</v>
      </c>
      <c r="BG2361" s="145">
        <f>IF(N2361="zákl. přenesená",J2361,0)</f>
        <v>0</v>
      </c>
      <c r="BH2361" s="145">
        <f>IF(N2361="sníž. přenesená",J2361,0)</f>
        <v>0</v>
      </c>
      <c r="BI2361" s="145">
        <f>IF(N2361="nulová",J2361,0)</f>
        <v>0</v>
      </c>
      <c r="BJ2361" s="18" t="s">
        <v>87</v>
      </c>
      <c r="BK2361" s="145">
        <f>ROUND(I2361*H2361,2)</f>
        <v>0</v>
      </c>
      <c r="BL2361" s="18" t="s">
        <v>320</v>
      </c>
      <c r="BM2361" s="144" t="s">
        <v>3225</v>
      </c>
    </row>
    <row r="2362" spans="2:65" s="1" customFormat="1">
      <c r="B2362" s="33"/>
      <c r="D2362" s="146" t="s">
        <v>199</v>
      </c>
      <c r="F2362" s="147" t="s">
        <v>3226</v>
      </c>
      <c r="I2362" s="148"/>
      <c r="L2362" s="33"/>
      <c r="M2362" s="149"/>
      <c r="T2362" s="52"/>
      <c r="AT2362" s="18" t="s">
        <v>199</v>
      </c>
      <c r="AU2362" s="18" t="s">
        <v>87</v>
      </c>
    </row>
    <row r="2363" spans="2:65" s="12" customFormat="1">
      <c r="B2363" s="150"/>
      <c r="D2363" s="151" t="s">
        <v>201</v>
      </c>
      <c r="E2363" s="152" t="s">
        <v>19</v>
      </c>
      <c r="F2363" s="153" t="s">
        <v>251</v>
      </c>
      <c r="H2363" s="152" t="s">
        <v>19</v>
      </c>
      <c r="I2363" s="154"/>
      <c r="L2363" s="150"/>
      <c r="M2363" s="155"/>
      <c r="T2363" s="156"/>
      <c r="AT2363" s="152" t="s">
        <v>201</v>
      </c>
      <c r="AU2363" s="152" t="s">
        <v>87</v>
      </c>
      <c r="AV2363" s="12" t="s">
        <v>81</v>
      </c>
      <c r="AW2363" s="12" t="s">
        <v>33</v>
      </c>
      <c r="AX2363" s="12" t="s">
        <v>74</v>
      </c>
      <c r="AY2363" s="152" t="s">
        <v>187</v>
      </c>
    </row>
    <row r="2364" spans="2:65" s="13" customFormat="1">
      <c r="B2364" s="157"/>
      <c r="D2364" s="151" t="s">
        <v>201</v>
      </c>
      <c r="E2364" s="158" t="s">
        <v>19</v>
      </c>
      <c r="F2364" s="159" t="s">
        <v>1834</v>
      </c>
      <c r="H2364" s="160">
        <v>11.9</v>
      </c>
      <c r="I2364" s="161"/>
      <c r="L2364" s="157"/>
      <c r="M2364" s="162"/>
      <c r="T2364" s="163"/>
      <c r="AT2364" s="158" t="s">
        <v>201</v>
      </c>
      <c r="AU2364" s="158" t="s">
        <v>87</v>
      </c>
      <c r="AV2364" s="13" t="s">
        <v>87</v>
      </c>
      <c r="AW2364" s="13" t="s">
        <v>33</v>
      </c>
      <c r="AX2364" s="13" t="s">
        <v>74</v>
      </c>
      <c r="AY2364" s="158" t="s">
        <v>187</v>
      </c>
    </row>
    <row r="2365" spans="2:65" s="13" customFormat="1">
      <c r="B2365" s="157"/>
      <c r="D2365" s="151" t="s">
        <v>201</v>
      </c>
      <c r="E2365" s="158" t="s">
        <v>19</v>
      </c>
      <c r="F2365" s="159" t="s">
        <v>1835</v>
      </c>
      <c r="H2365" s="160">
        <v>6.3</v>
      </c>
      <c r="I2365" s="161"/>
      <c r="L2365" s="157"/>
      <c r="M2365" s="162"/>
      <c r="T2365" s="163"/>
      <c r="AT2365" s="158" t="s">
        <v>201</v>
      </c>
      <c r="AU2365" s="158" t="s">
        <v>87</v>
      </c>
      <c r="AV2365" s="13" t="s">
        <v>87</v>
      </c>
      <c r="AW2365" s="13" t="s">
        <v>33</v>
      </c>
      <c r="AX2365" s="13" t="s">
        <v>74</v>
      </c>
      <c r="AY2365" s="158" t="s">
        <v>187</v>
      </c>
    </row>
    <row r="2366" spans="2:65" s="13" customFormat="1">
      <c r="B2366" s="157"/>
      <c r="D2366" s="151" t="s">
        <v>201</v>
      </c>
      <c r="E2366" s="158" t="s">
        <v>19</v>
      </c>
      <c r="F2366" s="159" t="s">
        <v>1836</v>
      </c>
      <c r="H2366" s="160">
        <v>7.1</v>
      </c>
      <c r="I2366" s="161"/>
      <c r="L2366" s="157"/>
      <c r="M2366" s="162"/>
      <c r="T2366" s="163"/>
      <c r="AT2366" s="158" t="s">
        <v>201</v>
      </c>
      <c r="AU2366" s="158" t="s">
        <v>87</v>
      </c>
      <c r="AV2366" s="13" t="s">
        <v>87</v>
      </c>
      <c r="AW2366" s="13" t="s">
        <v>33</v>
      </c>
      <c r="AX2366" s="13" t="s">
        <v>74</v>
      </c>
      <c r="AY2366" s="158" t="s">
        <v>187</v>
      </c>
    </row>
    <row r="2367" spans="2:65" s="13" customFormat="1">
      <c r="B2367" s="157"/>
      <c r="D2367" s="151" t="s">
        <v>201</v>
      </c>
      <c r="E2367" s="158" t="s">
        <v>19</v>
      </c>
      <c r="F2367" s="159" t="s">
        <v>2637</v>
      </c>
      <c r="H2367" s="160">
        <v>2.8</v>
      </c>
      <c r="I2367" s="161"/>
      <c r="L2367" s="157"/>
      <c r="M2367" s="162"/>
      <c r="T2367" s="163"/>
      <c r="AT2367" s="158" t="s">
        <v>201</v>
      </c>
      <c r="AU2367" s="158" t="s">
        <v>87</v>
      </c>
      <c r="AV2367" s="13" t="s">
        <v>87</v>
      </c>
      <c r="AW2367" s="13" t="s">
        <v>33</v>
      </c>
      <c r="AX2367" s="13" t="s">
        <v>74</v>
      </c>
      <c r="AY2367" s="158" t="s">
        <v>187</v>
      </c>
    </row>
    <row r="2368" spans="2:65" s="14" customFormat="1">
      <c r="B2368" s="164"/>
      <c r="D2368" s="151" t="s">
        <v>201</v>
      </c>
      <c r="E2368" s="165" t="s">
        <v>19</v>
      </c>
      <c r="F2368" s="166" t="s">
        <v>204</v>
      </c>
      <c r="H2368" s="167">
        <v>28.1</v>
      </c>
      <c r="I2368" s="168"/>
      <c r="L2368" s="164"/>
      <c r="M2368" s="169"/>
      <c r="T2368" s="170"/>
      <c r="AT2368" s="165" t="s">
        <v>201</v>
      </c>
      <c r="AU2368" s="165" t="s">
        <v>87</v>
      </c>
      <c r="AV2368" s="14" t="s">
        <v>96</v>
      </c>
      <c r="AW2368" s="14" t="s">
        <v>33</v>
      </c>
      <c r="AX2368" s="14" t="s">
        <v>74</v>
      </c>
      <c r="AY2368" s="165" t="s">
        <v>187</v>
      </c>
    </row>
    <row r="2369" spans="2:65" s="12" customFormat="1">
      <c r="B2369" s="150"/>
      <c r="D2369" s="151" t="s">
        <v>201</v>
      </c>
      <c r="E2369" s="152" t="s">
        <v>19</v>
      </c>
      <c r="F2369" s="153" t="s">
        <v>1247</v>
      </c>
      <c r="H2369" s="152" t="s">
        <v>19</v>
      </c>
      <c r="I2369" s="154"/>
      <c r="L2369" s="150"/>
      <c r="M2369" s="155"/>
      <c r="T2369" s="156"/>
      <c r="AT2369" s="152" t="s">
        <v>201</v>
      </c>
      <c r="AU2369" s="152" t="s">
        <v>87</v>
      </c>
      <c r="AV2369" s="12" t="s">
        <v>81</v>
      </c>
      <c r="AW2369" s="12" t="s">
        <v>33</v>
      </c>
      <c r="AX2369" s="12" t="s">
        <v>74</v>
      </c>
      <c r="AY2369" s="152" t="s">
        <v>187</v>
      </c>
    </row>
    <row r="2370" spans="2:65" s="13" customFormat="1">
      <c r="B2370" s="157"/>
      <c r="D2370" s="151" t="s">
        <v>201</v>
      </c>
      <c r="E2370" s="158" t="s">
        <v>19</v>
      </c>
      <c r="F2370" s="159" t="s">
        <v>1845</v>
      </c>
      <c r="H2370" s="160">
        <v>7.5</v>
      </c>
      <c r="I2370" s="161"/>
      <c r="L2370" s="157"/>
      <c r="M2370" s="162"/>
      <c r="T2370" s="163"/>
      <c r="AT2370" s="158" t="s">
        <v>201</v>
      </c>
      <c r="AU2370" s="158" t="s">
        <v>87</v>
      </c>
      <c r="AV2370" s="13" t="s">
        <v>87</v>
      </c>
      <c r="AW2370" s="13" t="s">
        <v>33</v>
      </c>
      <c r="AX2370" s="13" t="s">
        <v>74</v>
      </c>
      <c r="AY2370" s="158" t="s">
        <v>187</v>
      </c>
    </row>
    <row r="2371" spans="2:65" s="13" customFormat="1">
      <c r="B2371" s="157"/>
      <c r="D2371" s="151" t="s">
        <v>201</v>
      </c>
      <c r="E2371" s="158" t="s">
        <v>19</v>
      </c>
      <c r="F2371" s="159" t="s">
        <v>1847</v>
      </c>
      <c r="H2371" s="160">
        <v>8</v>
      </c>
      <c r="I2371" s="161"/>
      <c r="L2371" s="157"/>
      <c r="M2371" s="162"/>
      <c r="T2371" s="163"/>
      <c r="AT2371" s="158" t="s">
        <v>201</v>
      </c>
      <c r="AU2371" s="158" t="s">
        <v>87</v>
      </c>
      <c r="AV2371" s="13" t="s">
        <v>87</v>
      </c>
      <c r="AW2371" s="13" t="s">
        <v>33</v>
      </c>
      <c r="AX2371" s="13" t="s">
        <v>74</v>
      </c>
      <c r="AY2371" s="158" t="s">
        <v>187</v>
      </c>
    </row>
    <row r="2372" spans="2:65" s="13" customFormat="1">
      <c r="B2372" s="157"/>
      <c r="D2372" s="151" t="s">
        <v>201</v>
      </c>
      <c r="E2372" s="158" t="s">
        <v>19</v>
      </c>
      <c r="F2372" s="159" t="s">
        <v>1851</v>
      </c>
      <c r="H2372" s="160">
        <v>6.5</v>
      </c>
      <c r="I2372" s="161"/>
      <c r="L2372" s="157"/>
      <c r="M2372" s="162"/>
      <c r="T2372" s="163"/>
      <c r="AT2372" s="158" t="s">
        <v>201</v>
      </c>
      <c r="AU2372" s="158" t="s">
        <v>87</v>
      </c>
      <c r="AV2372" s="13" t="s">
        <v>87</v>
      </c>
      <c r="AW2372" s="13" t="s">
        <v>33</v>
      </c>
      <c r="AX2372" s="13" t="s">
        <v>74</v>
      </c>
      <c r="AY2372" s="158" t="s">
        <v>187</v>
      </c>
    </row>
    <row r="2373" spans="2:65" s="14" customFormat="1">
      <c r="B2373" s="164"/>
      <c r="D2373" s="151" t="s">
        <v>201</v>
      </c>
      <c r="E2373" s="165" t="s">
        <v>19</v>
      </c>
      <c r="F2373" s="166" t="s">
        <v>204</v>
      </c>
      <c r="H2373" s="167">
        <v>22</v>
      </c>
      <c r="I2373" s="168"/>
      <c r="L2373" s="164"/>
      <c r="M2373" s="169"/>
      <c r="T2373" s="170"/>
      <c r="AT2373" s="165" t="s">
        <v>201</v>
      </c>
      <c r="AU2373" s="165" t="s">
        <v>87</v>
      </c>
      <c r="AV2373" s="14" t="s">
        <v>96</v>
      </c>
      <c r="AW2373" s="14" t="s">
        <v>33</v>
      </c>
      <c r="AX2373" s="14" t="s">
        <v>74</v>
      </c>
      <c r="AY2373" s="165" t="s">
        <v>187</v>
      </c>
    </row>
    <row r="2374" spans="2:65" s="15" customFormat="1">
      <c r="B2374" s="171"/>
      <c r="D2374" s="151" t="s">
        <v>201</v>
      </c>
      <c r="E2374" s="172" t="s">
        <v>873</v>
      </c>
      <c r="F2374" s="173" t="s">
        <v>207</v>
      </c>
      <c r="H2374" s="174">
        <v>50.1</v>
      </c>
      <c r="I2374" s="175"/>
      <c r="L2374" s="171"/>
      <c r="M2374" s="176"/>
      <c r="T2374" s="177"/>
      <c r="AT2374" s="172" t="s">
        <v>201</v>
      </c>
      <c r="AU2374" s="172" t="s">
        <v>87</v>
      </c>
      <c r="AV2374" s="15" t="s">
        <v>193</v>
      </c>
      <c r="AW2374" s="15" t="s">
        <v>33</v>
      </c>
      <c r="AX2374" s="15" t="s">
        <v>81</v>
      </c>
      <c r="AY2374" s="172" t="s">
        <v>187</v>
      </c>
    </row>
    <row r="2375" spans="2:65" s="1" customFormat="1" ht="33" customHeight="1">
      <c r="B2375" s="33"/>
      <c r="C2375" s="178" t="s">
        <v>3227</v>
      </c>
      <c r="D2375" s="178" t="s">
        <v>238</v>
      </c>
      <c r="E2375" s="179" t="s">
        <v>3228</v>
      </c>
      <c r="F2375" s="180" t="s">
        <v>3229</v>
      </c>
      <c r="G2375" s="181" t="s">
        <v>138</v>
      </c>
      <c r="H2375" s="182">
        <v>57.615000000000002</v>
      </c>
      <c r="I2375" s="183"/>
      <c r="J2375" s="184">
        <f>ROUND(I2375*H2375,2)</f>
        <v>0</v>
      </c>
      <c r="K2375" s="180" t="s">
        <v>19</v>
      </c>
      <c r="L2375" s="185"/>
      <c r="M2375" s="186" t="s">
        <v>19</v>
      </c>
      <c r="N2375" s="187" t="s">
        <v>46</v>
      </c>
      <c r="P2375" s="142">
        <f>O2375*H2375</f>
        <v>0</v>
      </c>
      <c r="Q2375" s="142">
        <v>2.1999999999999999E-2</v>
      </c>
      <c r="R2375" s="142">
        <f>Q2375*H2375</f>
        <v>1.26753</v>
      </c>
      <c r="S2375" s="142">
        <v>0</v>
      </c>
      <c r="T2375" s="143">
        <f>S2375*H2375</f>
        <v>0</v>
      </c>
      <c r="AR2375" s="144" t="s">
        <v>425</v>
      </c>
      <c r="AT2375" s="144" t="s">
        <v>238</v>
      </c>
      <c r="AU2375" s="144" t="s">
        <v>87</v>
      </c>
      <c r="AY2375" s="18" t="s">
        <v>187</v>
      </c>
      <c r="BE2375" s="145">
        <f>IF(N2375="základní",J2375,0)</f>
        <v>0</v>
      </c>
      <c r="BF2375" s="145">
        <f>IF(N2375="snížená",J2375,0)</f>
        <v>0</v>
      </c>
      <c r="BG2375" s="145">
        <f>IF(N2375="zákl. přenesená",J2375,0)</f>
        <v>0</v>
      </c>
      <c r="BH2375" s="145">
        <f>IF(N2375="sníž. přenesená",J2375,0)</f>
        <v>0</v>
      </c>
      <c r="BI2375" s="145">
        <f>IF(N2375="nulová",J2375,0)</f>
        <v>0</v>
      </c>
      <c r="BJ2375" s="18" t="s">
        <v>87</v>
      </c>
      <c r="BK2375" s="145">
        <f>ROUND(I2375*H2375,2)</f>
        <v>0</v>
      </c>
      <c r="BL2375" s="18" t="s">
        <v>320</v>
      </c>
      <c r="BM2375" s="144" t="s">
        <v>3230</v>
      </c>
    </row>
    <row r="2376" spans="2:65" s="13" customFormat="1">
      <c r="B2376" s="157"/>
      <c r="D2376" s="151" t="s">
        <v>201</v>
      </c>
      <c r="F2376" s="159" t="s">
        <v>3231</v>
      </c>
      <c r="H2376" s="160">
        <v>57.615000000000002</v>
      </c>
      <c r="I2376" s="161"/>
      <c r="L2376" s="157"/>
      <c r="M2376" s="162"/>
      <c r="T2376" s="163"/>
      <c r="AT2376" s="158" t="s">
        <v>201</v>
      </c>
      <c r="AU2376" s="158" t="s">
        <v>87</v>
      </c>
      <c r="AV2376" s="13" t="s">
        <v>87</v>
      </c>
      <c r="AW2376" s="13" t="s">
        <v>4</v>
      </c>
      <c r="AX2376" s="13" t="s">
        <v>81</v>
      </c>
      <c r="AY2376" s="158" t="s">
        <v>187</v>
      </c>
    </row>
    <row r="2377" spans="2:65" s="1" customFormat="1" ht="49.2" customHeight="1">
      <c r="B2377" s="33"/>
      <c r="C2377" s="133" t="s">
        <v>3232</v>
      </c>
      <c r="D2377" s="133" t="s">
        <v>189</v>
      </c>
      <c r="E2377" s="134" t="s">
        <v>3233</v>
      </c>
      <c r="F2377" s="135" t="s">
        <v>3234</v>
      </c>
      <c r="G2377" s="136" t="s">
        <v>138</v>
      </c>
      <c r="H2377" s="137">
        <v>75.2</v>
      </c>
      <c r="I2377" s="138"/>
      <c r="J2377" s="139">
        <f>ROUND(I2377*H2377,2)</f>
        <v>0</v>
      </c>
      <c r="K2377" s="135" t="s">
        <v>197</v>
      </c>
      <c r="L2377" s="33"/>
      <c r="M2377" s="140" t="s">
        <v>19</v>
      </c>
      <c r="N2377" s="141" t="s">
        <v>46</v>
      </c>
      <c r="P2377" s="142">
        <f>O2377*H2377</f>
        <v>0</v>
      </c>
      <c r="Q2377" s="142">
        <v>9.1310000000000002E-3</v>
      </c>
      <c r="R2377" s="142">
        <f>Q2377*H2377</f>
        <v>0.68665120000000002</v>
      </c>
      <c r="S2377" s="142">
        <v>0</v>
      </c>
      <c r="T2377" s="143">
        <f>S2377*H2377</f>
        <v>0</v>
      </c>
      <c r="AR2377" s="144" t="s">
        <v>320</v>
      </c>
      <c r="AT2377" s="144" t="s">
        <v>189</v>
      </c>
      <c r="AU2377" s="144" t="s">
        <v>87</v>
      </c>
      <c r="AY2377" s="18" t="s">
        <v>187</v>
      </c>
      <c r="BE2377" s="145">
        <f>IF(N2377="základní",J2377,0)</f>
        <v>0</v>
      </c>
      <c r="BF2377" s="145">
        <f>IF(N2377="snížená",J2377,0)</f>
        <v>0</v>
      </c>
      <c r="BG2377" s="145">
        <f>IF(N2377="zákl. přenesená",J2377,0)</f>
        <v>0</v>
      </c>
      <c r="BH2377" s="145">
        <f>IF(N2377="sníž. přenesená",J2377,0)</f>
        <v>0</v>
      </c>
      <c r="BI2377" s="145">
        <f>IF(N2377="nulová",J2377,0)</f>
        <v>0</v>
      </c>
      <c r="BJ2377" s="18" t="s">
        <v>87</v>
      </c>
      <c r="BK2377" s="145">
        <f>ROUND(I2377*H2377,2)</f>
        <v>0</v>
      </c>
      <c r="BL2377" s="18" t="s">
        <v>320</v>
      </c>
      <c r="BM2377" s="144" t="s">
        <v>3235</v>
      </c>
    </row>
    <row r="2378" spans="2:65" s="1" customFormat="1">
      <c r="B2378" s="33"/>
      <c r="D2378" s="146" t="s">
        <v>199</v>
      </c>
      <c r="F2378" s="147" t="s">
        <v>3236</v>
      </c>
      <c r="I2378" s="148"/>
      <c r="L2378" s="33"/>
      <c r="M2378" s="149"/>
      <c r="T2378" s="52"/>
      <c r="AT2378" s="18" t="s">
        <v>199</v>
      </c>
      <c r="AU2378" s="18" t="s">
        <v>87</v>
      </c>
    </row>
    <row r="2379" spans="2:65" s="12" customFormat="1">
      <c r="B2379" s="150"/>
      <c r="D2379" s="151" t="s">
        <v>201</v>
      </c>
      <c r="E2379" s="152" t="s">
        <v>19</v>
      </c>
      <c r="F2379" s="153" t="s">
        <v>251</v>
      </c>
      <c r="H2379" s="152" t="s">
        <v>19</v>
      </c>
      <c r="I2379" s="154"/>
      <c r="L2379" s="150"/>
      <c r="M2379" s="155"/>
      <c r="T2379" s="156"/>
      <c r="AT2379" s="152" t="s">
        <v>201</v>
      </c>
      <c r="AU2379" s="152" t="s">
        <v>87</v>
      </c>
      <c r="AV2379" s="12" t="s">
        <v>81</v>
      </c>
      <c r="AW2379" s="12" t="s">
        <v>33</v>
      </c>
      <c r="AX2379" s="12" t="s">
        <v>74</v>
      </c>
      <c r="AY2379" s="152" t="s">
        <v>187</v>
      </c>
    </row>
    <row r="2380" spans="2:65" s="13" customFormat="1">
      <c r="B2380" s="157"/>
      <c r="D2380" s="151" t="s">
        <v>201</v>
      </c>
      <c r="E2380" s="158" t="s">
        <v>19</v>
      </c>
      <c r="F2380" s="159" t="s">
        <v>1396</v>
      </c>
      <c r="H2380" s="160">
        <v>30</v>
      </c>
      <c r="I2380" s="161"/>
      <c r="L2380" s="157"/>
      <c r="M2380" s="162"/>
      <c r="T2380" s="163"/>
      <c r="AT2380" s="158" t="s">
        <v>201</v>
      </c>
      <c r="AU2380" s="158" t="s">
        <v>87</v>
      </c>
      <c r="AV2380" s="13" t="s">
        <v>87</v>
      </c>
      <c r="AW2380" s="13" t="s">
        <v>33</v>
      </c>
      <c r="AX2380" s="13" t="s">
        <v>74</v>
      </c>
      <c r="AY2380" s="158" t="s">
        <v>187</v>
      </c>
    </row>
    <row r="2381" spans="2:65" s="13" customFormat="1">
      <c r="B2381" s="157"/>
      <c r="D2381" s="151" t="s">
        <v>201</v>
      </c>
      <c r="E2381" s="158" t="s">
        <v>19</v>
      </c>
      <c r="F2381" s="159" t="s">
        <v>1397</v>
      </c>
      <c r="H2381" s="160">
        <v>17.5</v>
      </c>
      <c r="I2381" s="161"/>
      <c r="L2381" s="157"/>
      <c r="M2381" s="162"/>
      <c r="T2381" s="163"/>
      <c r="AT2381" s="158" t="s">
        <v>201</v>
      </c>
      <c r="AU2381" s="158" t="s">
        <v>87</v>
      </c>
      <c r="AV2381" s="13" t="s">
        <v>87</v>
      </c>
      <c r="AW2381" s="13" t="s">
        <v>33</v>
      </c>
      <c r="AX2381" s="13" t="s">
        <v>74</v>
      </c>
      <c r="AY2381" s="158" t="s">
        <v>187</v>
      </c>
    </row>
    <row r="2382" spans="2:65" s="13" customFormat="1">
      <c r="B2382" s="157"/>
      <c r="D2382" s="151" t="s">
        <v>201</v>
      </c>
      <c r="E2382" s="158" t="s">
        <v>19</v>
      </c>
      <c r="F2382" s="159" t="s">
        <v>1398</v>
      </c>
      <c r="H2382" s="160">
        <v>1.2</v>
      </c>
      <c r="I2382" s="161"/>
      <c r="L2382" s="157"/>
      <c r="M2382" s="162"/>
      <c r="T2382" s="163"/>
      <c r="AT2382" s="158" t="s">
        <v>201</v>
      </c>
      <c r="AU2382" s="158" t="s">
        <v>87</v>
      </c>
      <c r="AV2382" s="13" t="s">
        <v>87</v>
      </c>
      <c r="AW2382" s="13" t="s">
        <v>33</v>
      </c>
      <c r="AX2382" s="13" t="s">
        <v>74</v>
      </c>
      <c r="AY2382" s="158" t="s">
        <v>187</v>
      </c>
    </row>
    <row r="2383" spans="2:65" s="13" customFormat="1">
      <c r="B2383" s="157"/>
      <c r="D2383" s="151" t="s">
        <v>201</v>
      </c>
      <c r="E2383" s="158" t="s">
        <v>19</v>
      </c>
      <c r="F2383" s="159" t="s">
        <v>3237</v>
      </c>
      <c r="H2383" s="160">
        <v>10.4</v>
      </c>
      <c r="I2383" s="161"/>
      <c r="L2383" s="157"/>
      <c r="M2383" s="162"/>
      <c r="T2383" s="163"/>
      <c r="AT2383" s="158" t="s">
        <v>201</v>
      </c>
      <c r="AU2383" s="158" t="s">
        <v>87</v>
      </c>
      <c r="AV2383" s="13" t="s">
        <v>87</v>
      </c>
      <c r="AW2383" s="13" t="s">
        <v>33</v>
      </c>
      <c r="AX2383" s="13" t="s">
        <v>74</v>
      </c>
      <c r="AY2383" s="158" t="s">
        <v>187</v>
      </c>
    </row>
    <row r="2384" spans="2:65" s="13" customFormat="1">
      <c r="B2384" s="157"/>
      <c r="D2384" s="151" t="s">
        <v>201</v>
      </c>
      <c r="E2384" s="158" t="s">
        <v>19</v>
      </c>
      <c r="F2384" s="159" t="s">
        <v>3238</v>
      </c>
      <c r="H2384" s="160">
        <v>16.100000000000001</v>
      </c>
      <c r="I2384" s="161"/>
      <c r="L2384" s="157"/>
      <c r="M2384" s="162"/>
      <c r="T2384" s="163"/>
      <c r="AT2384" s="158" t="s">
        <v>201</v>
      </c>
      <c r="AU2384" s="158" t="s">
        <v>87</v>
      </c>
      <c r="AV2384" s="13" t="s">
        <v>87</v>
      </c>
      <c r="AW2384" s="13" t="s">
        <v>33</v>
      </c>
      <c r="AX2384" s="13" t="s">
        <v>74</v>
      </c>
      <c r="AY2384" s="158" t="s">
        <v>187</v>
      </c>
    </row>
    <row r="2385" spans="2:65" s="15" customFormat="1">
      <c r="B2385" s="171"/>
      <c r="D2385" s="151" t="s">
        <v>201</v>
      </c>
      <c r="E2385" s="172" t="s">
        <v>876</v>
      </c>
      <c r="F2385" s="173" t="s">
        <v>207</v>
      </c>
      <c r="H2385" s="174">
        <v>75.2</v>
      </c>
      <c r="I2385" s="175"/>
      <c r="L2385" s="171"/>
      <c r="M2385" s="176"/>
      <c r="T2385" s="177"/>
      <c r="AT2385" s="172" t="s">
        <v>201</v>
      </c>
      <c r="AU2385" s="172" t="s">
        <v>87</v>
      </c>
      <c r="AV2385" s="15" t="s">
        <v>193</v>
      </c>
      <c r="AW2385" s="15" t="s">
        <v>33</v>
      </c>
      <c r="AX2385" s="15" t="s">
        <v>81</v>
      </c>
      <c r="AY2385" s="172" t="s">
        <v>187</v>
      </c>
    </row>
    <row r="2386" spans="2:65" s="1" customFormat="1" ht="33" customHeight="1">
      <c r="B2386" s="33"/>
      <c r="C2386" s="178" t="s">
        <v>3239</v>
      </c>
      <c r="D2386" s="178" t="s">
        <v>238</v>
      </c>
      <c r="E2386" s="179" t="s">
        <v>3217</v>
      </c>
      <c r="F2386" s="180" t="s">
        <v>3218</v>
      </c>
      <c r="G2386" s="181" t="s">
        <v>138</v>
      </c>
      <c r="H2386" s="182">
        <v>86.48</v>
      </c>
      <c r="I2386" s="183"/>
      <c r="J2386" s="184">
        <f>ROUND(I2386*H2386,2)</f>
        <v>0</v>
      </c>
      <c r="K2386" s="180" t="s">
        <v>19</v>
      </c>
      <c r="L2386" s="185"/>
      <c r="M2386" s="186" t="s">
        <v>19</v>
      </c>
      <c r="N2386" s="187" t="s">
        <v>46</v>
      </c>
      <c r="P2386" s="142">
        <f>O2386*H2386</f>
        <v>0</v>
      </c>
      <c r="Q2386" s="142">
        <v>2.1999999999999999E-2</v>
      </c>
      <c r="R2386" s="142">
        <f>Q2386*H2386</f>
        <v>1.90256</v>
      </c>
      <c r="S2386" s="142">
        <v>0</v>
      </c>
      <c r="T2386" s="143">
        <f>S2386*H2386</f>
        <v>0</v>
      </c>
      <c r="AR2386" s="144" t="s">
        <v>425</v>
      </c>
      <c r="AT2386" s="144" t="s">
        <v>238</v>
      </c>
      <c r="AU2386" s="144" t="s">
        <v>87</v>
      </c>
      <c r="AY2386" s="18" t="s">
        <v>187</v>
      </c>
      <c r="BE2386" s="145">
        <f>IF(N2386="základní",J2386,0)</f>
        <v>0</v>
      </c>
      <c r="BF2386" s="145">
        <f>IF(N2386="snížená",J2386,0)</f>
        <v>0</v>
      </c>
      <c r="BG2386" s="145">
        <f>IF(N2386="zákl. přenesená",J2386,0)</f>
        <v>0</v>
      </c>
      <c r="BH2386" s="145">
        <f>IF(N2386="sníž. přenesená",J2386,0)</f>
        <v>0</v>
      </c>
      <c r="BI2386" s="145">
        <f>IF(N2386="nulová",J2386,0)</f>
        <v>0</v>
      </c>
      <c r="BJ2386" s="18" t="s">
        <v>87</v>
      </c>
      <c r="BK2386" s="145">
        <f>ROUND(I2386*H2386,2)</f>
        <v>0</v>
      </c>
      <c r="BL2386" s="18" t="s">
        <v>320</v>
      </c>
      <c r="BM2386" s="144" t="s">
        <v>3240</v>
      </c>
    </row>
    <row r="2387" spans="2:65" s="13" customFormat="1">
      <c r="B2387" s="157"/>
      <c r="D2387" s="151" t="s">
        <v>201</v>
      </c>
      <c r="F2387" s="159" t="s">
        <v>3241</v>
      </c>
      <c r="H2387" s="160">
        <v>86.48</v>
      </c>
      <c r="I2387" s="161"/>
      <c r="L2387" s="157"/>
      <c r="M2387" s="162"/>
      <c r="T2387" s="163"/>
      <c r="AT2387" s="158" t="s">
        <v>201</v>
      </c>
      <c r="AU2387" s="158" t="s">
        <v>87</v>
      </c>
      <c r="AV2387" s="13" t="s">
        <v>87</v>
      </c>
      <c r="AW2387" s="13" t="s">
        <v>4</v>
      </c>
      <c r="AX2387" s="13" t="s">
        <v>81</v>
      </c>
      <c r="AY2387" s="158" t="s">
        <v>187</v>
      </c>
    </row>
    <row r="2388" spans="2:65" s="1" customFormat="1" ht="24.15" customHeight="1">
      <c r="B2388" s="33"/>
      <c r="C2388" s="133" t="s">
        <v>3242</v>
      </c>
      <c r="D2388" s="133" t="s">
        <v>189</v>
      </c>
      <c r="E2388" s="134" t="s">
        <v>3243</v>
      </c>
      <c r="F2388" s="135" t="s">
        <v>3244</v>
      </c>
      <c r="G2388" s="136" t="s">
        <v>138</v>
      </c>
      <c r="H2388" s="137">
        <v>50.1</v>
      </c>
      <c r="I2388" s="138"/>
      <c r="J2388" s="139">
        <f>ROUND(I2388*H2388,2)</f>
        <v>0</v>
      </c>
      <c r="K2388" s="135" t="s">
        <v>197</v>
      </c>
      <c r="L2388" s="33"/>
      <c r="M2388" s="140" t="s">
        <v>19</v>
      </c>
      <c r="N2388" s="141" t="s">
        <v>46</v>
      </c>
      <c r="P2388" s="142">
        <f>O2388*H2388</f>
        <v>0</v>
      </c>
      <c r="Q2388" s="142">
        <v>1.5E-3</v>
      </c>
      <c r="R2388" s="142">
        <f>Q2388*H2388</f>
        <v>7.5150000000000008E-2</v>
      </c>
      <c r="S2388" s="142">
        <v>0</v>
      </c>
      <c r="T2388" s="143">
        <f>S2388*H2388</f>
        <v>0</v>
      </c>
      <c r="AR2388" s="144" t="s">
        <v>320</v>
      </c>
      <c r="AT2388" s="144" t="s">
        <v>189</v>
      </c>
      <c r="AU2388" s="144" t="s">
        <v>87</v>
      </c>
      <c r="AY2388" s="18" t="s">
        <v>187</v>
      </c>
      <c r="BE2388" s="145">
        <f>IF(N2388="základní",J2388,0)</f>
        <v>0</v>
      </c>
      <c r="BF2388" s="145">
        <f>IF(N2388="snížená",J2388,0)</f>
        <v>0</v>
      </c>
      <c r="BG2388" s="145">
        <f>IF(N2388="zákl. přenesená",J2388,0)</f>
        <v>0</v>
      </c>
      <c r="BH2388" s="145">
        <f>IF(N2388="sníž. přenesená",J2388,0)</f>
        <v>0</v>
      </c>
      <c r="BI2388" s="145">
        <f>IF(N2388="nulová",J2388,0)</f>
        <v>0</v>
      </c>
      <c r="BJ2388" s="18" t="s">
        <v>87</v>
      </c>
      <c r="BK2388" s="145">
        <f>ROUND(I2388*H2388,2)</f>
        <v>0</v>
      </c>
      <c r="BL2388" s="18" t="s">
        <v>320</v>
      </c>
      <c r="BM2388" s="144" t="s">
        <v>3245</v>
      </c>
    </row>
    <row r="2389" spans="2:65" s="1" customFormat="1">
      <c r="B2389" s="33"/>
      <c r="D2389" s="146" t="s">
        <v>199</v>
      </c>
      <c r="F2389" s="147" t="s">
        <v>3246</v>
      </c>
      <c r="I2389" s="148"/>
      <c r="L2389" s="33"/>
      <c r="M2389" s="149"/>
      <c r="T2389" s="52"/>
      <c r="AT2389" s="18" t="s">
        <v>199</v>
      </c>
      <c r="AU2389" s="18" t="s">
        <v>87</v>
      </c>
    </row>
    <row r="2390" spans="2:65" s="13" customFormat="1">
      <c r="B2390" s="157"/>
      <c r="D2390" s="151" t="s">
        <v>201</v>
      </c>
      <c r="E2390" s="158" t="s">
        <v>19</v>
      </c>
      <c r="F2390" s="159" t="s">
        <v>873</v>
      </c>
      <c r="H2390" s="160">
        <v>50.1</v>
      </c>
      <c r="I2390" s="161"/>
      <c r="L2390" s="157"/>
      <c r="M2390" s="162"/>
      <c r="T2390" s="163"/>
      <c r="AT2390" s="158" t="s">
        <v>201</v>
      </c>
      <c r="AU2390" s="158" t="s">
        <v>87</v>
      </c>
      <c r="AV2390" s="13" t="s">
        <v>87</v>
      </c>
      <c r="AW2390" s="13" t="s">
        <v>33</v>
      </c>
      <c r="AX2390" s="13" t="s">
        <v>74</v>
      </c>
      <c r="AY2390" s="158" t="s">
        <v>187</v>
      </c>
    </row>
    <row r="2391" spans="2:65" s="15" customFormat="1">
      <c r="B2391" s="171"/>
      <c r="D2391" s="151" t="s">
        <v>201</v>
      </c>
      <c r="E2391" s="172" t="s">
        <v>19</v>
      </c>
      <c r="F2391" s="173" t="s">
        <v>207</v>
      </c>
      <c r="H2391" s="174">
        <v>50.1</v>
      </c>
      <c r="I2391" s="175"/>
      <c r="L2391" s="171"/>
      <c r="M2391" s="176"/>
      <c r="T2391" s="177"/>
      <c r="AT2391" s="172" t="s">
        <v>201</v>
      </c>
      <c r="AU2391" s="172" t="s">
        <v>87</v>
      </c>
      <c r="AV2391" s="15" t="s">
        <v>193</v>
      </c>
      <c r="AW2391" s="15" t="s">
        <v>33</v>
      </c>
      <c r="AX2391" s="15" t="s">
        <v>81</v>
      </c>
      <c r="AY2391" s="172" t="s">
        <v>187</v>
      </c>
    </row>
    <row r="2392" spans="2:65" s="1" customFormat="1" ht="16.5" customHeight="1">
      <c r="B2392" s="33"/>
      <c r="C2392" s="133" t="s">
        <v>3247</v>
      </c>
      <c r="D2392" s="133" t="s">
        <v>189</v>
      </c>
      <c r="E2392" s="134" t="s">
        <v>3248</v>
      </c>
      <c r="F2392" s="135" t="s">
        <v>3249</v>
      </c>
      <c r="G2392" s="136" t="s">
        <v>384</v>
      </c>
      <c r="H2392" s="137">
        <v>125.35</v>
      </c>
      <c r="I2392" s="138"/>
      <c r="J2392" s="139">
        <f>ROUND(I2392*H2392,2)</f>
        <v>0</v>
      </c>
      <c r="K2392" s="135" t="s">
        <v>197</v>
      </c>
      <c r="L2392" s="33"/>
      <c r="M2392" s="140" t="s">
        <v>19</v>
      </c>
      <c r="N2392" s="141" t="s">
        <v>46</v>
      </c>
      <c r="P2392" s="142">
        <f>O2392*H2392</f>
        <v>0</v>
      </c>
      <c r="Q2392" s="142">
        <v>9.0000000000000006E-5</v>
      </c>
      <c r="R2392" s="142">
        <f>Q2392*H2392</f>
        <v>1.12815E-2</v>
      </c>
      <c r="S2392" s="142">
        <v>0</v>
      </c>
      <c r="T2392" s="143">
        <f>S2392*H2392</f>
        <v>0</v>
      </c>
      <c r="AR2392" s="144" t="s">
        <v>320</v>
      </c>
      <c r="AT2392" s="144" t="s">
        <v>189</v>
      </c>
      <c r="AU2392" s="144" t="s">
        <v>87</v>
      </c>
      <c r="AY2392" s="18" t="s">
        <v>187</v>
      </c>
      <c r="BE2392" s="145">
        <f>IF(N2392="základní",J2392,0)</f>
        <v>0</v>
      </c>
      <c r="BF2392" s="145">
        <f>IF(N2392="snížená",J2392,0)</f>
        <v>0</v>
      </c>
      <c r="BG2392" s="145">
        <f>IF(N2392="zákl. přenesená",J2392,0)</f>
        <v>0</v>
      </c>
      <c r="BH2392" s="145">
        <f>IF(N2392="sníž. přenesená",J2392,0)</f>
        <v>0</v>
      </c>
      <c r="BI2392" s="145">
        <f>IF(N2392="nulová",J2392,0)</f>
        <v>0</v>
      </c>
      <c r="BJ2392" s="18" t="s">
        <v>87</v>
      </c>
      <c r="BK2392" s="145">
        <f>ROUND(I2392*H2392,2)</f>
        <v>0</v>
      </c>
      <c r="BL2392" s="18" t="s">
        <v>320</v>
      </c>
      <c r="BM2392" s="144" t="s">
        <v>3250</v>
      </c>
    </row>
    <row r="2393" spans="2:65" s="1" customFormat="1">
      <c r="B2393" s="33"/>
      <c r="D2393" s="146" t="s">
        <v>199</v>
      </c>
      <c r="F2393" s="147" t="s">
        <v>3251</v>
      </c>
      <c r="I2393" s="148"/>
      <c r="L2393" s="33"/>
      <c r="M2393" s="149"/>
      <c r="T2393" s="52"/>
      <c r="AT2393" s="18" t="s">
        <v>199</v>
      </c>
      <c r="AU2393" s="18" t="s">
        <v>87</v>
      </c>
    </row>
    <row r="2394" spans="2:65" s="12" customFormat="1">
      <c r="B2394" s="150"/>
      <c r="D2394" s="151" t="s">
        <v>201</v>
      </c>
      <c r="E2394" s="152" t="s">
        <v>19</v>
      </c>
      <c r="F2394" s="153" t="s">
        <v>251</v>
      </c>
      <c r="H2394" s="152" t="s">
        <v>19</v>
      </c>
      <c r="I2394" s="154"/>
      <c r="L2394" s="150"/>
      <c r="M2394" s="155"/>
      <c r="T2394" s="156"/>
      <c r="AT2394" s="152" t="s">
        <v>201</v>
      </c>
      <c r="AU2394" s="152" t="s">
        <v>87</v>
      </c>
      <c r="AV2394" s="12" t="s">
        <v>81</v>
      </c>
      <c r="AW2394" s="12" t="s">
        <v>33</v>
      </c>
      <c r="AX2394" s="12" t="s">
        <v>74</v>
      </c>
      <c r="AY2394" s="152" t="s">
        <v>187</v>
      </c>
    </row>
    <row r="2395" spans="2:65" s="13" customFormat="1">
      <c r="B2395" s="157"/>
      <c r="D2395" s="151" t="s">
        <v>201</v>
      </c>
      <c r="E2395" s="158" t="s">
        <v>19</v>
      </c>
      <c r="F2395" s="159" t="s">
        <v>3252</v>
      </c>
      <c r="H2395" s="160">
        <v>7.4649999999999999</v>
      </c>
      <c r="I2395" s="161"/>
      <c r="L2395" s="157"/>
      <c r="M2395" s="162"/>
      <c r="T2395" s="163"/>
      <c r="AT2395" s="158" t="s">
        <v>201</v>
      </c>
      <c r="AU2395" s="158" t="s">
        <v>87</v>
      </c>
      <c r="AV2395" s="13" t="s">
        <v>87</v>
      </c>
      <c r="AW2395" s="13" t="s">
        <v>33</v>
      </c>
      <c r="AX2395" s="13" t="s">
        <v>74</v>
      </c>
      <c r="AY2395" s="158" t="s">
        <v>187</v>
      </c>
    </row>
    <row r="2396" spans="2:65" s="13" customFormat="1">
      <c r="B2396" s="157"/>
      <c r="D2396" s="151" t="s">
        <v>201</v>
      </c>
      <c r="E2396" s="158" t="s">
        <v>19</v>
      </c>
      <c r="F2396" s="159" t="s">
        <v>3253</v>
      </c>
      <c r="H2396" s="160">
        <v>5.7</v>
      </c>
      <c r="I2396" s="161"/>
      <c r="L2396" s="157"/>
      <c r="M2396" s="162"/>
      <c r="T2396" s="163"/>
      <c r="AT2396" s="158" t="s">
        <v>201</v>
      </c>
      <c r="AU2396" s="158" t="s">
        <v>87</v>
      </c>
      <c r="AV2396" s="13" t="s">
        <v>87</v>
      </c>
      <c r="AW2396" s="13" t="s">
        <v>33</v>
      </c>
      <c r="AX2396" s="13" t="s">
        <v>74</v>
      </c>
      <c r="AY2396" s="158" t="s">
        <v>187</v>
      </c>
    </row>
    <row r="2397" spans="2:65" s="13" customFormat="1">
      <c r="B2397" s="157"/>
      <c r="D2397" s="151" t="s">
        <v>201</v>
      </c>
      <c r="E2397" s="158" t="s">
        <v>19</v>
      </c>
      <c r="F2397" s="159" t="s">
        <v>3254</v>
      </c>
      <c r="H2397" s="160">
        <v>14.88</v>
      </c>
      <c r="I2397" s="161"/>
      <c r="L2397" s="157"/>
      <c r="M2397" s="162"/>
      <c r="T2397" s="163"/>
      <c r="AT2397" s="158" t="s">
        <v>201</v>
      </c>
      <c r="AU2397" s="158" t="s">
        <v>87</v>
      </c>
      <c r="AV2397" s="13" t="s">
        <v>87</v>
      </c>
      <c r="AW2397" s="13" t="s">
        <v>33</v>
      </c>
      <c r="AX2397" s="13" t="s">
        <v>74</v>
      </c>
      <c r="AY2397" s="158" t="s">
        <v>187</v>
      </c>
    </row>
    <row r="2398" spans="2:65" s="13" customFormat="1">
      <c r="B2398" s="157"/>
      <c r="D2398" s="151" t="s">
        <v>201</v>
      </c>
      <c r="E2398" s="158" t="s">
        <v>19</v>
      </c>
      <c r="F2398" s="159" t="s">
        <v>3255</v>
      </c>
      <c r="H2398" s="160">
        <v>5.95</v>
      </c>
      <c r="I2398" s="161"/>
      <c r="L2398" s="157"/>
      <c r="M2398" s="162"/>
      <c r="T2398" s="163"/>
      <c r="AT2398" s="158" t="s">
        <v>201</v>
      </c>
      <c r="AU2398" s="158" t="s">
        <v>87</v>
      </c>
      <c r="AV2398" s="13" t="s">
        <v>87</v>
      </c>
      <c r="AW2398" s="13" t="s">
        <v>33</v>
      </c>
      <c r="AX2398" s="13" t="s">
        <v>74</v>
      </c>
      <c r="AY2398" s="158" t="s">
        <v>187</v>
      </c>
    </row>
    <row r="2399" spans="2:65" s="13" customFormat="1">
      <c r="B2399" s="157"/>
      <c r="D2399" s="151" t="s">
        <v>201</v>
      </c>
      <c r="E2399" s="158" t="s">
        <v>19</v>
      </c>
      <c r="F2399" s="159" t="s">
        <v>3211</v>
      </c>
      <c r="H2399" s="160">
        <v>18.079999999999998</v>
      </c>
      <c r="I2399" s="161"/>
      <c r="L2399" s="157"/>
      <c r="M2399" s="162"/>
      <c r="T2399" s="163"/>
      <c r="AT2399" s="158" t="s">
        <v>201</v>
      </c>
      <c r="AU2399" s="158" t="s">
        <v>87</v>
      </c>
      <c r="AV2399" s="13" t="s">
        <v>87</v>
      </c>
      <c r="AW2399" s="13" t="s">
        <v>33</v>
      </c>
      <c r="AX2399" s="13" t="s">
        <v>74</v>
      </c>
      <c r="AY2399" s="158" t="s">
        <v>187</v>
      </c>
    </row>
    <row r="2400" spans="2:65" s="13" customFormat="1">
      <c r="B2400" s="157"/>
      <c r="D2400" s="151" t="s">
        <v>201</v>
      </c>
      <c r="E2400" s="158" t="s">
        <v>19</v>
      </c>
      <c r="F2400" s="159" t="s">
        <v>3212</v>
      </c>
      <c r="H2400" s="160">
        <v>16.100000000000001</v>
      </c>
      <c r="I2400" s="161"/>
      <c r="L2400" s="157"/>
      <c r="M2400" s="162"/>
      <c r="T2400" s="163"/>
      <c r="AT2400" s="158" t="s">
        <v>201</v>
      </c>
      <c r="AU2400" s="158" t="s">
        <v>87</v>
      </c>
      <c r="AV2400" s="13" t="s">
        <v>87</v>
      </c>
      <c r="AW2400" s="13" t="s">
        <v>33</v>
      </c>
      <c r="AX2400" s="13" t="s">
        <v>74</v>
      </c>
      <c r="AY2400" s="158" t="s">
        <v>187</v>
      </c>
    </row>
    <row r="2401" spans="2:65" s="13" customFormat="1">
      <c r="B2401" s="157"/>
      <c r="D2401" s="151" t="s">
        <v>201</v>
      </c>
      <c r="E2401" s="158" t="s">
        <v>19</v>
      </c>
      <c r="F2401" s="159" t="s">
        <v>3213</v>
      </c>
      <c r="H2401" s="160">
        <v>4.97</v>
      </c>
      <c r="I2401" s="161"/>
      <c r="L2401" s="157"/>
      <c r="M2401" s="162"/>
      <c r="T2401" s="163"/>
      <c r="AT2401" s="158" t="s">
        <v>201</v>
      </c>
      <c r="AU2401" s="158" t="s">
        <v>87</v>
      </c>
      <c r="AV2401" s="13" t="s">
        <v>87</v>
      </c>
      <c r="AW2401" s="13" t="s">
        <v>33</v>
      </c>
      <c r="AX2401" s="13" t="s">
        <v>74</v>
      </c>
      <c r="AY2401" s="158" t="s">
        <v>187</v>
      </c>
    </row>
    <row r="2402" spans="2:65" s="13" customFormat="1">
      <c r="B2402" s="157"/>
      <c r="D2402" s="151" t="s">
        <v>201</v>
      </c>
      <c r="E2402" s="158" t="s">
        <v>19</v>
      </c>
      <c r="F2402" s="159" t="s">
        <v>3214</v>
      </c>
      <c r="H2402" s="160">
        <v>11.3</v>
      </c>
      <c r="I2402" s="161"/>
      <c r="L2402" s="157"/>
      <c r="M2402" s="162"/>
      <c r="T2402" s="163"/>
      <c r="AT2402" s="158" t="s">
        <v>201</v>
      </c>
      <c r="AU2402" s="158" t="s">
        <v>87</v>
      </c>
      <c r="AV2402" s="13" t="s">
        <v>87</v>
      </c>
      <c r="AW2402" s="13" t="s">
        <v>33</v>
      </c>
      <c r="AX2402" s="13" t="s">
        <v>74</v>
      </c>
      <c r="AY2402" s="158" t="s">
        <v>187</v>
      </c>
    </row>
    <row r="2403" spans="2:65" s="13" customFormat="1" ht="20.399999999999999">
      <c r="B2403" s="157"/>
      <c r="D2403" s="151" t="s">
        <v>201</v>
      </c>
      <c r="E2403" s="158" t="s">
        <v>19</v>
      </c>
      <c r="F2403" s="159" t="s">
        <v>3215</v>
      </c>
      <c r="H2403" s="160">
        <v>8.6549999999999994</v>
      </c>
      <c r="I2403" s="161"/>
      <c r="L2403" s="157"/>
      <c r="M2403" s="162"/>
      <c r="T2403" s="163"/>
      <c r="AT2403" s="158" t="s">
        <v>201</v>
      </c>
      <c r="AU2403" s="158" t="s">
        <v>87</v>
      </c>
      <c r="AV2403" s="13" t="s">
        <v>87</v>
      </c>
      <c r="AW2403" s="13" t="s">
        <v>33</v>
      </c>
      <c r="AX2403" s="13" t="s">
        <v>74</v>
      </c>
      <c r="AY2403" s="158" t="s">
        <v>187</v>
      </c>
    </row>
    <row r="2404" spans="2:65" s="14" customFormat="1">
      <c r="B2404" s="164"/>
      <c r="D2404" s="151" t="s">
        <v>201</v>
      </c>
      <c r="E2404" s="165" t="s">
        <v>19</v>
      </c>
      <c r="F2404" s="166" t="s">
        <v>204</v>
      </c>
      <c r="H2404" s="167">
        <v>93.1</v>
      </c>
      <c r="I2404" s="168"/>
      <c r="L2404" s="164"/>
      <c r="M2404" s="169"/>
      <c r="T2404" s="170"/>
      <c r="AT2404" s="165" t="s">
        <v>201</v>
      </c>
      <c r="AU2404" s="165" t="s">
        <v>87</v>
      </c>
      <c r="AV2404" s="14" t="s">
        <v>96</v>
      </c>
      <c r="AW2404" s="14" t="s">
        <v>33</v>
      </c>
      <c r="AX2404" s="14" t="s">
        <v>74</v>
      </c>
      <c r="AY2404" s="165" t="s">
        <v>187</v>
      </c>
    </row>
    <row r="2405" spans="2:65" s="12" customFormat="1">
      <c r="B2405" s="150"/>
      <c r="D2405" s="151" t="s">
        <v>201</v>
      </c>
      <c r="E2405" s="152" t="s">
        <v>19</v>
      </c>
      <c r="F2405" s="153" t="s">
        <v>1247</v>
      </c>
      <c r="H2405" s="152" t="s">
        <v>19</v>
      </c>
      <c r="I2405" s="154"/>
      <c r="L2405" s="150"/>
      <c r="M2405" s="155"/>
      <c r="T2405" s="156"/>
      <c r="AT2405" s="152" t="s">
        <v>201</v>
      </c>
      <c r="AU2405" s="152" t="s">
        <v>87</v>
      </c>
      <c r="AV2405" s="12" t="s">
        <v>81</v>
      </c>
      <c r="AW2405" s="12" t="s">
        <v>33</v>
      </c>
      <c r="AX2405" s="12" t="s">
        <v>74</v>
      </c>
      <c r="AY2405" s="152" t="s">
        <v>187</v>
      </c>
    </row>
    <row r="2406" spans="2:65" s="13" customFormat="1">
      <c r="B2406" s="157"/>
      <c r="D2406" s="151" t="s">
        <v>201</v>
      </c>
      <c r="E2406" s="158" t="s">
        <v>19</v>
      </c>
      <c r="F2406" s="159" t="s">
        <v>3256</v>
      </c>
      <c r="H2406" s="160">
        <v>10.28</v>
      </c>
      <c r="I2406" s="161"/>
      <c r="L2406" s="157"/>
      <c r="M2406" s="162"/>
      <c r="T2406" s="163"/>
      <c r="AT2406" s="158" t="s">
        <v>201</v>
      </c>
      <c r="AU2406" s="158" t="s">
        <v>87</v>
      </c>
      <c r="AV2406" s="13" t="s">
        <v>87</v>
      </c>
      <c r="AW2406" s="13" t="s">
        <v>33</v>
      </c>
      <c r="AX2406" s="13" t="s">
        <v>74</v>
      </c>
      <c r="AY2406" s="158" t="s">
        <v>187</v>
      </c>
    </row>
    <row r="2407" spans="2:65" s="13" customFormat="1">
      <c r="B2407" s="157"/>
      <c r="D2407" s="151" t="s">
        <v>201</v>
      </c>
      <c r="E2407" s="158" t="s">
        <v>19</v>
      </c>
      <c r="F2407" s="159" t="s">
        <v>3257</v>
      </c>
      <c r="H2407" s="160">
        <v>11.77</v>
      </c>
      <c r="I2407" s="161"/>
      <c r="L2407" s="157"/>
      <c r="M2407" s="162"/>
      <c r="T2407" s="163"/>
      <c r="AT2407" s="158" t="s">
        <v>201</v>
      </c>
      <c r="AU2407" s="158" t="s">
        <v>87</v>
      </c>
      <c r="AV2407" s="13" t="s">
        <v>87</v>
      </c>
      <c r="AW2407" s="13" t="s">
        <v>33</v>
      </c>
      <c r="AX2407" s="13" t="s">
        <v>74</v>
      </c>
      <c r="AY2407" s="158" t="s">
        <v>187</v>
      </c>
    </row>
    <row r="2408" spans="2:65" s="13" customFormat="1">
      <c r="B2408" s="157"/>
      <c r="D2408" s="151" t="s">
        <v>201</v>
      </c>
      <c r="E2408" s="158" t="s">
        <v>19</v>
      </c>
      <c r="F2408" s="159" t="s">
        <v>3258</v>
      </c>
      <c r="H2408" s="160">
        <v>10.199999999999999</v>
      </c>
      <c r="I2408" s="161"/>
      <c r="L2408" s="157"/>
      <c r="M2408" s="162"/>
      <c r="T2408" s="163"/>
      <c r="AT2408" s="158" t="s">
        <v>201</v>
      </c>
      <c r="AU2408" s="158" t="s">
        <v>87</v>
      </c>
      <c r="AV2408" s="13" t="s">
        <v>87</v>
      </c>
      <c r="AW2408" s="13" t="s">
        <v>33</v>
      </c>
      <c r="AX2408" s="13" t="s">
        <v>74</v>
      </c>
      <c r="AY2408" s="158" t="s">
        <v>187</v>
      </c>
    </row>
    <row r="2409" spans="2:65" s="14" customFormat="1">
      <c r="B2409" s="164"/>
      <c r="D2409" s="151" t="s">
        <v>201</v>
      </c>
      <c r="E2409" s="165" t="s">
        <v>19</v>
      </c>
      <c r="F2409" s="166" t="s">
        <v>204</v>
      </c>
      <c r="H2409" s="167">
        <v>32.25</v>
      </c>
      <c r="I2409" s="168"/>
      <c r="L2409" s="164"/>
      <c r="M2409" s="169"/>
      <c r="T2409" s="170"/>
      <c r="AT2409" s="165" t="s">
        <v>201</v>
      </c>
      <c r="AU2409" s="165" t="s">
        <v>87</v>
      </c>
      <c r="AV2409" s="14" t="s">
        <v>96</v>
      </c>
      <c r="AW2409" s="14" t="s">
        <v>33</v>
      </c>
      <c r="AX2409" s="14" t="s">
        <v>74</v>
      </c>
      <c r="AY2409" s="165" t="s">
        <v>187</v>
      </c>
    </row>
    <row r="2410" spans="2:65" s="15" customFormat="1">
      <c r="B2410" s="171"/>
      <c r="D2410" s="151" t="s">
        <v>201</v>
      </c>
      <c r="E2410" s="172" t="s">
        <v>19</v>
      </c>
      <c r="F2410" s="173" t="s">
        <v>207</v>
      </c>
      <c r="H2410" s="174">
        <v>125.35</v>
      </c>
      <c r="I2410" s="175"/>
      <c r="L2410" s="171"/>
      <c r="M2410" s="176"/>
      <c r="T2410" s="177"/>
      <c r="AT2410" s="172" t="s">
        <v>201</v>
      </c>
      <c r="AU2410" s="172" t="s">
        <v>87</v>
      </c>
      <c r="AV2410" s="15" t="s">
        <v>193</v>
      </c>
      <c r="AW2410" s="15" t="s">
        <v>33</v>
      </c>
      <c r="AX2410" s="15" t="s">
        <v>81</v>
      </c>
      <c r="AY2410" s="172" t="s">
        <v>187</v>
      </c>
    </row>
    <row r="2411" spans="2:65" s="1" customFormat="1" ht="24.15" customHeight="1">
      <c r="B2411" s="33"/>
      <c r="C2411" s="133" t="s">
        <v>3259</v>
      </c>
      <c r="D2411" s="133" t="s">
        <v>189</v>
      </c>
      <c r="E2411" s="134" t="s">
        <v>3260</v>
      </c>
      <c r="F2411" s="135" t="s">
        <v>3261</v>
      </c>
      <c r="G2411" s="136" t="s">
        <v>384</v>
      </c>
      <c r="H2411" s="137">
        <v>66.245000000000005</v>
      </c>
      <c r="I2411" s="138"/>
      <c r="J2411" s="139">
        <f>ROUND(I2411*H2411,2)</f>
        <v>0</v>
      </c>
      <c r="K2411" s="135" t="s">
        <v>197</v>
      </c>
      <c r="L2411" s="33"/>
      <c r="M2411" s="140" t="s">
        <v>19</v>
      </c>
      <c r="N2411" s="141" t="s">
        <v>46</v>
      </c>
      <c r="P2411" s="142">
        <f>O2411*H2411</f>
        <v>0</v>
      </c>
      <c r="Q2411" s="142">
        <v>1.4245E-3</v>
      </c>
      <c r="R2411" s="142">
        <f>Q2411*H2411</f>
        <v>9.4366002500000004E-2</v>
      </c>
      <c r="S2411" s="142">
        <v>0</v>
      </c>
      <c r="T2411" s="143">
        <f>S2411*H2411</f>
        <v>0</v>
      </c>
      <c r="AR2411" s="144" t="s">
        <v>320</v>
      </c>
      <c r="AT2411" s="144" t="s">
        <v>189</v>
      </c>
      <c r="AU2411" s="144" t="s">
        <v>87</v>
      </c>
      <c r="AY2411" s="18" t="s">
        <v>187</v>
      </c>
      <c r="BE2411" s="145">
        <f>IF(N2411="základní",J2411,0)</f>
        <v>0</v>
      </c>
      <c r="BF2411" s="145">
        <f>IF(N2411="snížená",J2411,0)</f>
        <v>0</v>
      </c>
      <c r="BG2411" s="145">
        <f>IF(N2411="zákl. přenesená",J2411,0)</f>
        <v>0</v>
      </c>
      <c r="BH2411" s="145">
        <f>IF(N2411="sníž. přenesená",J2411,0)</f>
        <v>0</v>
      </c>
      <c r="BI2411" s="145">
        <f>IF(N2411="nulová",J2411,0)</f>
        <v>0</v>
      </c>
      <c r="BJ2411" s="18" t="s">
        <v>87</v>
      </c>
      <c r="BK2411" s="145">
        <f>ROUND(I2411*H2411,2)</f>
        <v>0</v>
      </c>
      <c r="BL2411" s="18" t="s">
        <v>320</v>
      </c>
      <c r="BM2411" s="144" t="s">
        <v>3262</v>
      </c>
    </row>
    <row r="2412" spans="2:65" s="1" customFormat="1">
      <c r="B2412" s="33"/>
      <c r="D2412" s="146" t="s">
        <v>199</v>
      </c>
      <c r="F2412" s="147" t="s">
        <v>3263</v>
      </c>
      <c r="I2412" s="148"/>
      <c r="L2412" s="33"/>
      <c r="M2412" s="149"/>
      <c r="T2412" s="52"/>
      <c r="AT2412" s="18" t="s">
        <v>199</v>
      </c>
      <c r="AU2412" s="18" t="s">
        <v>87</v>
      </c>
    </row>
    <row r="2413" spans="2:65" s="12" customFormat="1">
      <c r="B2413" s="150"/>
      <c r="D2413" s="151" t="s">
        <v>201</v>
      </c>
      <c r="E2413" s="152" t="s">
        <v>19</v>
      </c>
      <c r="F2413" s="153" t="s">
        <v>251</v>
      </c>
      <c r="H2413" s="152" t="s">
        <v>19</v>
      </c>
      <c r="I2413" s="154"/>
      <c r="L2413" s="150"/>
      <c r="M2413" s="155"/>
      <c r="T2413" s="156"/>
      <c r="AT2413" s="152" t="s">
        <v>201</v>
      </c>
      <c r="AU2413" s="152" t="s">
        <v>87</v>
      </c>
      <c r="AV2413" s="12" t="s">
        <v>81</v>
      </c>
      <c r="AW2413" s="12" t="s">
        <v>33</v>
      </c>
      <c r="AX2413" s="12" t="s">
        <v>74</v>
      </c>
      <c r="AY2413" s="152" t="s">
        <v>187</v>
      </c>
    </row>
    <row r="2414" spans="2:65" s="13" customFormat="1">
      <c r="B2414" s="157"/>
      <c r="D2414" s="151" t="s">
        <v>201</v>
      </c>
      <c r="E2414" s="158" t="s">
        <v>19</v>
      </c>
      <c r="F2414" s="159" t="s">
        <v>3252</v>
      </c>
      <c r="H2414" s="160">
        <v>7.4649999999999999</v>
      </c>
      <c r="I2414" s="161"/>
      <c r="L2414" s="157"/>
      <c r="M2414" s="162"/>
      <c r="T2414" s="163"/>
      <c r="AT2414" s="158" t="s">
        <v>201</v>
      </c>
      <c r="AU2414" s="158" t="s">
        <v>87</v>
      </c>
      <c r="AV2414" s="13" t="s">
        <v>87</v>
      </c>
      <c r="AW2414" s="13" t="s">
        <v>33</v>
      </c>
      <c r="AX2414" s="13" t="s">
        <v>74</v>
      </c>
      <c r="AY2414" s="158" t="s">
        <v>187</v>
      </c>
    </row>
    <row r="2415" spans="2:65" s="13" customFormat="1">
      <c r="B2415" s="157"/>
      <c r="D2415" s="151" t="s">
        <v>201</v>
      </c>
      <c r="E2415" s="158" t="s">
        <v>19</v>
      </c>
      <c r="F2415" s="159" t="s">
        <v>3253</v>
      </c>
      <c r="H2415" s="160">
        <v>5.7</v>
      </c>
      <c r="I2415" s="161"/>
      <c r="L2415" s="157"/>
      <c r="M2415" s="162"/>
      <c r="T2415" s="163"/>
      <c r="AT2415" s="158" t="s">
        <v>201</v>
      </c>
      <c r="AU2415" s="158" t="s">
        <v>87</v>
      </c>
      <c r="AV2415" s="13" t="s">
        <v>87</v>
      </c>
      <c r="AW2415" s="13" t="s">
        <v>33</v>
      </c>
      <c r="AX2415" s="13" t="s">
        <v>74</v>
      </c>
      <c r="AY2415" s="158" t="s">
        <v>187</v>
      </c>
    </row>
    <row r="2416" spans="2:65" s="13" customFormat="1">
      <c r="B2416" s="157"/>
      <c r="D2416" s="151" t="s">
        <v>201</v>
      </c>
      <c r="E2416" s="158" t="s">
        <v>19</v>
      </c>
      <c r="F2416" s="159" t="s">
        <v>3254</v>
      </c>
      <c r="H2416" s="160">
        <v>14.88</v>
      </c>
      <c r="I2416" s="161"/>
      <c r="L2416" s="157"/>
      <c r="M2416" s="162"/>
      <c r="T2416" s="163"/>
      <c r="AT2416" s="158" t="s">
        <v>201</v>
      </c>
      <c r="AU2416" s="158" t="s">
        <v>87</v>
      </c>
      <c r="AV2416" s="13" t="s">
        <v>87</v>
      </c>
      <c r="AW2416" s="13" t="s">
        <v>33</v>
      </c>
      <c r="AX2416" s="13" t="s">
        <v>74</v>
      </c>
      <c r="AY2416" s="158" t="s">
        <v>187</v>
      </c>
    </row>
    <row r="2417" spans="2:65" s="13" customFormat="1">
      <c r="B2417" s="157"/>
      <c r="D2417" s="151" t="s">
        <v>201</v>
      </c>
      <c r="E2417" s="158" t="s">
        <v>19</v>
      </c>
      <c r="F2417" s="159" t="s">
        <v>3255</v>
      </c>
      <c r="H2417" s="160">
        <v>5.95</v>
      </c>
      <c r="I2417" s="161"/>
      <c r="L2417" s="157"/>
      <c r="M2417" s="162"/>
      <c r="T2417" s="163"/>
      <c r="AT2417" s="158" t="s">
        <v>201</v>
      </c>
      <c r="AU2417" s="158" t="s">
        <v>87</v>
      </c>
      <c r="AV2417" s="13" t="s">
        <v>87</v>
      </c>
      <c r="AW2417" s="13" t="s">
        <v>33</v>
      </c>
      <c r="AX2417" s="13" t="s">
        <v>74</v>
      </c>
      <c r="AY2417" s="158" t="s">
        <v>187</v>
      </c>
    </row>
    <row r="2418" spans="2:65" s="14" customFormat="1">
      <c r="B2418" s="164"/>
      <c r="D2418" s="151" t="s">
        <v>201</v>
      </c>
      <c r="E2418" s="165" t="s">
        <v>19</v>
      </c>
      <c r="F2418" s="166" t="s">
        <v>204</v>
      </c>
      <c r="H2418" s="167">
        <v>33.994999999999997</v>
      </c>
      <c r="I2418" s="168"/>
      <c r="L2418" s="164"/>
      <c r="M2418" s="169"/>
      <c r="T2418" s="170"/>
      <c r="AT2418" s="165" t="s">
        <v>201</v>
      </c>
      <c r="AU2418" s="165" t="s">
        <v>87</v>
      </c>
      <c r="AV2418" s="14" t="s">
        <v>96</v>
      </c>
      <c r="AW2418" s="14" t="s">
        <v>33</v>
      </c>
      <c r="AX2418" s="14" t="s">
        <v>74</v>
      </c>
      <c r="AY2418" s="165" t="s">
        <v>187</v>
      </c>
    </row>
    <row r="2419" spans="2:65" s="12" customFormat="1">
      <c r="B2419" s="150"/>
      <c r="D2419" s="151" t="s">
        <v>201</v>
      </c>
      <c r="E2419" s="152" t="s">
        <v>19</v>
      </c>
      <c r="F2419" s="153" t="s">
        <v>1247</v>
      </c>
      <c r="H2419" s="152" t="s">
        <v>19</v>
      </c>
      <c r="I2419" s="154"/>
      <c r="L2419" s="150"/>
      <c r="M2419" s="155"/>
      <c r="T2419" s="156"/>
      <c r="AT2419" s="152" t="s">
        <v>201</v>
      </c>
      <c r="AU2419" s="152" t="s">
        <v>87</v>
      </c>
      <c r="AV2419" s="12" t="s">
        <v>81</v>
      </c>
      <c r="AW2419" s="12" t="s">
        <v>33</v>
      </c>
      <c r="AX2419" s="12" t="s">
        <v>74</v>
      </c>
      <c r="AY2419" s="152" t="s">
        <v>187</v>
      </c>
    </row>
    <row r="2420" spans="2:65" s="13" customFormat="1">
      <c r="B2420" s="157"/>
      <c r="D2420" s="151" t="s">
        <v>201</v>
      </c>
      <c r="E2420" s="158" t="s">
        <v>19</v>
      </c>
      <c r="F2420" s="159" t="s">
        <v>3256</v>
      </c>
      <c r="H2420" s="160">
        <v>10.28</v>
      </c>
      <c r="I2420" s="161"/>
      <c r="L2420" s="157"/>
      <c r="M2420" s="162"/>
      <c r="T2420" s="163"/>
      <c r="AT2420" s="158" t="s">
        <v>201</v>
      </c>
      <c r="AU2420" s="158" t="s">
        <v>87</v>
      </c>
      <c r="AV2420" s="13" t="s">
        <v>87</v>
      </c>
      <c r="AW2420" s="13" t="s">
        <v>33</v>
      </c>
      <c r="AX2420" s="13" t="s">
        <v>74</v>
      </c>
      <c r="AY2420" s="158" t="s">
        <v>187</v>
      </c>
    </row>
    <row r="2421" spans="2:65" s="13" customFormat="1">
      <c r="B2421" s="157"/>
      <c r="D2421" s="151" t="s">
        <v>201</v>
      </c>
      <c r="E2421" s="158" t="s">
        <v>19</v>
      </c>
      <c r="F2421" s="159" t="s">
        <v>3257</v>
      </c>
      <c r="H2421" s="160">
        <v>11.77</v>
      </c>
      <c r="I2421" s="161"/>
      <c r="L2421" s="157"/>
      <c r="M2421" s="162"/>
      <c r="T2421" s="163"/>
      <c r="AT2421" s="158" t="s">
        <v>201</v>
      </c>
      <c r="AU2421" s="158" t="s">
        <v>87</v>
      </c>
      <c r="AV2421" s="13" t="s">
        <v>87</v>
      </c>
      <c r="AW2421" s="13" t="s">
        <v>33</v>
      </c>
      <c r="AX2421" s="13" t="s">
        <v>74</v>
      </c>
      <c r="AY2421" s="158" t="s">
        <v>187</v>
      </c>
    </row>
    <row r="2422" spans="2:65" s="13" customFormat="1">
      <c r="B2422" s="157"/>
      <c r="D2422" s="151" t="s">
        <v>201</v>
      </c>
      <c r="E2422" s="158" t="s">
        <v>19</v>
      </c>
      <c r="F2422" s="159" t="s">
        <v>3258</v>
      </c>
      <c r="H2422" s="160">
        <v>10.199999999999999</v>
      </c>
      <c r="I2422" s="161"/>
      <c r="L2422" s="157"/>
      <c r="M2422" s="162"/>
      <c r="T2422" s="163"/>
      <c r="AT2422" s="158" t="s">
        <v>201</v>
      </c>
      <c r="AU2422" s="158" t="s">
        <v>87</v>
      </c>
      <c r="AV2422" s="13" t="s">
        <v>87</v>
      </c>
      <c r="AW2422" s="13" t="s">
        <v>33</v>
      </c>
      <c r="AX2422" s="13" t="s">
        <v>74</v>
      </c>
      <c r="AY2422" s="158" t="s">
        <v>187</v>
      </c>
    </row>
    <row r="2423" spans="2:65" s="14" customFormat="1">
      <c r="B2423" s="164"/>
      <c r="D2423" s="151" t="s">
        <v>201</v>
      </c>
      <c r="E2423" s="165" t="s">
        <v>19</v>
      </c>
      <c r="F2423" s="166" t="s">
        <v>204</v>
      </c>
      <c r="H2423" s="167">
        <v>32.25</v>
      </c>
      <c r="I2423" s="168"/>
      <c r="L2423" s="164"/>
      <c r="M2423" s="169"/>
      <c r="T2423" s="170"/>
      <c r="AT2423" s="165" t="s">
        <v>201</v>
      </c>
      <c r="AU2423" s="165" t="s">
        <v>87</v>
      </c>
      <c r="AV2423" s="14" t="s">
        <v>96</v>
      </c>
      <c r="AW2423" s="14" t="s">
        <v>33</v>
      </c>
      <c r="AX2423" s="14" t="s">
        <v>74</v>
      </c>
      <c r="AY2423" s="165" t="s">
        <v>187</v>
      </c>
    </row>
    <row r="2424" spans="2:65" s="15" customFormat="1">
      <c r="B2424" s="171"/>
      <c r="D2424" s="151" t="s">
        <v>201</v>
      </c>
      <c r="E2424" s="172" t="s">
        <v>19</v>
      </c>
      <c r="F2424" s="173" t="s">
        <v>207</v>
      </c>
      <c r="H2424" s="174">
        <v>66.245000000000005</v>
      </c>
      <c r="I2424" s="175"/>
      <c r="L2424" s="171"/>
      <c r="M2424" s="176"/>
      <c r="T2424" s="177"/>
      <c r="AT2424" s="172" t="s">
        <v>201</v>
      </c>
      <c r="AU2424" s="172" t="s">
        <v>87</v>
      </c>
      <c r="AV2424" s="15" t="s">
        <v>193</v>
      </c>
      <c r="AW2424" s="15" t="s">
        <v>33</v>
      </c>
      <c r="AX2424" s="15" t="s">
        <v>81</v>
      </c>
      <c r="AY2424" s="172" t="s">
        <v>187</v>
      </c>
    </row>
    <row r="2425" spans="2:65" s="1" customFormat="1" ht="24.15" customHeight="1">
      <c r="B2425" s="33"/>
      <c r="C2425" s="133" t="s">
        <v>3264</v>
      </c>
      <c r="D2425" s="133" t="s">
        <v>189</v>
      </c>
      <c r="E2425" s="134" t="s">
        <v>3265</v>
      </c>
      <c r="F2425" s="135" t="s">
        <v>3266</v>
      </c>
      <c r="G2425" s="136" t="s">
        <v>138</v>
      </c>
      <c r="H2425" s="137">
        <v>125.3</v>
      </c>
      <c r="I2425" s="138"/>
      <c r="J2425" s="139">
        <f>ROUND(I2425*H2425,2)</f>
        <v>0</v>
      </c>
      <c r="K2425" s="135" t="s">
        <v>197</v>
      </c>
      <c r="L2425" s="33"/>
      <c r="M2425" s="140" t="s">
        <v>19</v>
      </c>
      <c r="N2425" s="141" t="s">
        <v>46</v>
      </c>
      <c r="P2425" s="142">
        <f>O2425*H2425</f>
        <v>0</v>
      </c>
      <c r="Q2425" s="142">
        <v>4.5000000000000003E-5</v>
      </c>
      <c r="R2425" s="142">
        <f>Q2425*H2425</f>
        <v>5.6385000000000003E-3</v>
      </c>
      <c r="S2425" s="142">
        <v>0</v>
      </c>
      <c r="T2425" s="143">
        <f>S2425*H2425</f>
        <v>0</v>
      </c>
      <c r="AR2425" s="144" t="s">
        <v>320</v>
      </c>
      <c r="AT2425" s="144" t="s">
        <v>189</v>
      </c>
      <c r="AU2425" s="144" t="s">
        <v>87</v>
      </c>
      <c r="AY2425" s="18" t="s">
        <v>187</v>
      </c>
      <c r="BE2425" s="145">
        <f>IF(N2425="základní",J2425,0)</f>
        <v>0</v>
      </c>
      <c r="BF2425" s="145">
        <f>IF(N2425="snížená",J2425,0)</f>
        <v>0</v>
      </c>
      <c r="BG2425" s="145">
        <f>IF(N2425="zákl. přenesená",J2425,0)</f>
        <v>0</v>
      </c>
      <c r="BH2425" s="145">
        <f>IF(N2425="sníž. přenesená",J2425,0)</f>
        <v>0</v>
      </c>
      <c r="BI2425" s="145">
        <f>IF(N2425="nulová",J2425,0)</f>
        <v>0</v>
      </c>
      <c r="BJ2425" s="18" t="s">
        <v>87</v>
      </c>
      <c r="BK2425" s="145">
        <f>ROUND(I2425*H2425,2)</f>
        <v>0</v>
      </c>
      <c r="BL2425" s="18" t="s">
        <v>320</v>
      </c>
      <c r="BM2425" s="144" t="s">
        <v>3267</v>
      </c>
    </row>
    <row r="2426" spans="2:65" s="1" customFormat="1">
      <c r="B2426" s="33"/>
      <c r="D2426" s="146" t="s">
        <v>199</v>
      </c>
      <c r="F2426" s="147" t="s">
        <v>3268</v>
      </c>
      <c r="I2426" s="148"/>
      <c r="L2426" s="33"/>
      <c r="M2426" s="149"/>
      <c r="T2426" s="52"/>
      <c r="AT2426" s="18" t="s">
        <v>199</v>
      </c>
      <c r="AU2426" s="18" t="s">
        <v>87</v>
      </c>
    </row>
    <row r="2427" spans="2:65" s="13" customFormat="1">
      <c r="B2427" s="157"/>
      <c r="D2427" s="151" t="s">
        <v>201</v>
      </c>
      <c r="E2427" s="158" t="s">
        <v>19</v>
      </c>
      <c r="F2427" s="159" t="s">
        <v>3193</v>
      </c>
      <c r="H2427" s="160">
        <v>125.3</v>
      </c>
      <c r="I2427" s="161"/>
      <c r="L2427" s="157"/>
      <c r="M2427" s="162"/>
      <c r="T2427" s="163"/>
      <c r="AT2427" s="158" t="s">
        <v>201</v>
      </c>
      <c r="AU2427" s="158" t="s">
        <v>87</v>
      </c>
      <c r="AV2427" s="13" t="s">
        <v>87</v>
      </c>
      <c r="AW2427" s="13" t="s">
        <v>33</v>
      </c>
      <c r="AX2427" s="13" t="s">
        <v>74</v>
      </c>
      <c r="AY2427" s="158" t="s">
        <v>187</v>
      </c>
    </row>
    <row r="2428" spans="2:65" s="15" customFormat="1">
      <c r="B2428" s="171"/>
      <c r="D2428" s="151" t="s">
        <v>201</v>
      </c>
      <c r="E2428" s="172" t="s">
        <v>19</v>
      </c>
      <c r="F2428" s="173" t="s">
        <v>207</v>
      </c>
      <c r="H2428" s="174">
        <v>125.3</v>
      </c>
      <c r="I2428" s="175"/>
      <c r="L2428" s="171"/>
      <c r="M2428" s="176"/>
      <c r="T2428" s="177"/>
      <c r="AT2428" s="172" t="s">
        <v>201</v>
      </c>
      <c r="AU2428" s="172" t="s">
        <v>87</v>
      </c>
      <c r="AV2428" s="15" t="s">
        <v>193</v>
      </c>
      <c r="AW2428" s="15" t="s">
        <v>33</v>
      </c>
      <c r="AX2428" s="15" t="s">
        <v>81</v>
      </c>
      <c r="AY2428" s="172" t="s">
        <v>187</v>
      </c>
    </row>
    <row r="2429" spans="2:65" s="1" customFormat="1" ht="44.25" customHeight="1">
      <c r="B2429" s="33"/>
      <c r="C2429" s="133" t="s">
        <v>3269</v>
      </c>
      <c r="D2429" s="133" t="s">
        <v>189</v>
      </c>
      <c r="E2429" s="134" t="s">
        <v>3270</v>
      </c>
      <c r="F2429" s="135" t="s">
        <v>3271</v>
      </c>
      <c r="G2429" s="136" t="s">
        <v>2018</v>
      </c>
      <c r="H2429" s="194"/>
      <c r="I2429" s="138"/>
      <c r="J2429" s="139">
        <f>ROUND(I2429*H2429,2)</f>
        <v>0</v>
      </c>
      <c r="K2429" s="135" t="s">
        <v>197</v>
      </c>
      <c r="L2429" s="33"/>
      <c r="M2429" s="140" t="s">
        <v>19</v>
      </c>
      <c r="N2429" s="141" t="s">
        <v>46</v>
      </c>
      <c r="P2429" s="142">
        <f>O2429*H2429</f>
        <v>0</v>
      </c>
      <c r="Q2429" s="142">
        <v>0</v>
      </c>
      <c r="R2429" s="142">
        <f>Q2429*H2429</f>
        <v>0</v>
      </c>
      <c r="S2429" s="142">
        <v>0</v>
      </c>
      <c r="T2429" s="143">
        <f>S2429*H2429</f>
        <v>0</v>
      </c>
      <c r="AR2429" s="144" t="s">
        <v>320</v>
      </c>
      <c r="AT2429" s="144" t="s">
        <v>189</v>
      </c>
      <c r="AU2429" s="144" t="s">
        <v>87</v>
      </c>
      <c r="AY2429" s="18" t="s">
        <v>187</v>
      </c>
      <c r="BE2429" s="145">
        <f>IF(N2429="základní",J2429,0)</f>
        <v>0</v>
      </c>
      <c r="BF2429" s="145">
        <f>IF(N2429="snížená",J2429,0)</f>
        <v>0</v>
      </c>
      <c r="BG2429" s="145">
        <f>IF(N2429="zákl. přenesená",J2429,0)</f>
        <v>0</v>
      </c>
      <c r="BH2429" s="145">
        <f>IF(N2429="sníž. přenesená",J2429,0)</f>
        <v>0</v>
      </c>
      <c r="BI2429" s="145">
        <f>IF(N2429="nulová",J2429,0)</f>
        <v>0</v>
      </c>
      <c r="BJ2429" s="18" t="s">
        <v>87</v>
      </c>
      <c r="BK2429" s="145">
        <f>ROUND(I2429*H2429,2)</f>
        <v>0</v>
      </c>
      <c r="BL2429" s="18" t="s">
        <v>320</v>
      </c>
      <c r="BM2429" s="144" t="s">
        <v>3272</v>
      </c>
    </row>
    <row r="2430" spans="2:65" s="1" customFormat="1">
      <c r="B2430" s="33"/>
      <c r="D2430" s="146" t="s">
        <v>199</v>
      </c>
      <c r="F2430" s="147" t="s">
        <v>3273</v>
      </c>
      <c r="I2430" s="148"/>
      <c r="L2430" s="33"/>
      <c r="M2430" s="149"/>
      <c r="T2430" s="52"/>
      <c r="AT2430" s="18" t="s">
        <v>199</v>
      </c>
      <c r="AU2430" s="18" t="s">
        <v>87</v>
      </c>
    </row>
    <row r="2431" spans="2:65" s="11" customFormat="1" ht="22.95" customHeight="1">
      <c r="B2431" s="121"/>
      <c r="D2431" s="122" t="s">
        <v>73</v>
      </c>
      <c r="E2431" s="131" t="s">
        <v>789</v>
      </c>
      <c r="F2431" s="131" t="s">
        <v>790</v>
      </c>
      <c r="I2431" s="124"/>
      <c r="J2431" s="132">
        <f>BK2431</f>
        <v>0</v>
      </c>
      <c r="L2431" s="121"/>
      <c r="M2431" s="126"/>
      <c r="P2431" s="127">
        <f>SUM(P2432:P2473)</f>
        <v>0</v>
      </c>
      <c r="R2431" s="127">
        <f>SUM(R2432:R2473)</f>
        <v>0.76899806240000002</v>
      </c>
      <c r="T2431" s="128">
        <f>SUM(T2432:T2473)</f>
        <v>0</v>
      </c>
      <c r="AR2431" s="122" t="s">
        <v>87</v>
      </c>
      <c r="AT2431" s="129" t="s">
        <v>73</v>
      </c>
      <c r="AU2431" s="129" t="s">
        <v>81</v>
      </c>
      <c r="AY2431" s="122" t="s">
        <v>187</v>
      </c>
      <c r="BK2431" s="130">
        <f>SUM(BK2432:BK2473)</f>
        <v>0</v>
      </c>
    </row>
    <row r="2432" spans="2:65" s="1" customFormat="1" ht="24.15" customHeight="1">
      <c r="B2432" s="33"/>
      <c r="C2432" s="133" t="s">
        <v>3274</v>
      </c>
      <c r="D2432" s="133" t="s">
        <v>189</v>
      </c>
      <c r="E2432" s="134" t="s">
        <v>3275</v>
      </c>
      <c r="F2432" s="135" t="s">
        <v>3276</v>
      </c>
      <c r="G2432" s="136" t="s">
        <v>138</v>
      </c>
      <c r="H2432" s="137">
        <v>87.4</v>
      </c>
      <c r="I2432" s="138"/>
      <c r="J2432" s="139">
        <f>ROUND(I2432*H2432,2)</f>
        <v>0</v>
      </c>
      <c r="K2432" s="135" t="s">
        <v>197</v>
      </c>
      <c r="L2432" s="33"/>
      <c r="M2432" s="140" t="s">
        <v>19</v>
      </c>
      <c r="N2432" s="141" t="s">
        <v>46</v>
      </c>
      <c r="P2432" s="142">
        <f>O2432*H2432</f>
        <v>0</v>
      </c>
      <c r="Q2432" s="142">
        <v>5.7599999999999997E-7</v>
      </c>
      <c r="R2432" s="142">
        <f>Q2432*H2432</f>
        <v>5.0342400000000001E-5</v>
      </c>
      <c r="S2432" s="142">
        <v>0</v>
      </c>
      <c r="T2432" s="143">
        <f>S2432*H2432</f>
        <v>0</v>
      </c>
      <c r="AR2432" s="144" t="s">
        <v>320</v>
      </c>
      <c r="AT2432" s="144" t="s">
        <v>189</v>
      </c>
      <c r="AU2432" s="144" t="s">
        <v>87</v>
      </c>
      <c r="AY2432" s="18" t="s">
        <v>187</v>
      </c>
      <c r="BE2432" s="145">
        <f>IF(N2432="základní",J2432,0)</f>
        <v>0</v>
      </c>
      <c r="BF2432" s="145">
        <f>IF(N2432="snížená",J2432,0)</f>
        <v>0</v>
      </c>
      <c r="BG2432" s="145">
        <f>IF(N2432="zákl. přenesená",J2432,0)</f>
        <v>0</v>
      </c>
      <c r="BH2432" s="145">
        <f>IF(N2432="sníž. přenesená",J2432,0)</f>
        <v>0</v>
      </c>
      <c r="BI2432" s="145">
        <f>IF(N2432="nulová",J2432,0)</f>
        <v>0</v>
      </c>
      <c r="BJ2432" s="18" t="s">
        <v>87</v>
      </c>
      <c r="BK2432" s="145">
        <f>ROUND(I2432*H2432,2)</f>
        <v>0</v>
      </c>
      <c r="BL2432" s="18" t="s">
        <v>320</v>
      </c>
      <c r="BM2432" s="144" t="s">
        <v>3277</v>
      </c>
    </row>
    <row r="2433" spans="2:65" s="1" customFormat="1">
      <c r="B2433" s="33"/>
      <c r="D2433" s="146" t="s">
        <v>199</v>
      </c>
      <c r="F2433" s="147" t="s">
        <v>3278</v>
      </c>
      <c r="I2433" s="148"/>
      <c r="L2433" s="33"/>
      <c r="M2433" s="149"/>
      <c r="T2433" s="52"/>
      <c r="AT2433" s="18" t="s">
        <v>199</v>
      </c>
      <c r="AU2433" s="18" t="s">
        <v>87</v>
      </c>
    </row>
    <row r="2434" spans="2:65" s="13" customFormat="1">
      <c r="B2434" s="157"/>
      <c r="D2434" s="151" t="s">
        <v>201</v>
      </c>
      <c r="E2434" s="158" t="s">
        <v>19</v>
      </c>
      <c r="F2434" s="159" t="s">
        <v>1006</v>
      </c>
      <c r="H2434" s="160">
        <v>87.4</v>
      </c>
      <c r="I2434" s="161"/>
      <c r="L2434" s="157"/>
      <c r="M2434" s="162"/>
      <c r="T2434" s="163"/>
      <c r="AT2434" s="158" t="s">
        <v>201</v>
      </c>
      <c r="AU2434" s="158" t="s">
        <v>87</v>
      </c>
      <c r="AV2434" s="13" t="s">
        <v>87</v>
      </c>
      <c r="AW2434" s="13" t="s">
        <v>33</v>
      </c>
      <c r="AX2434" s="13" t="s">
        <v>74</v>
      </c>
      <c r="AY2434" s="158" t="s">
        <v>187</v>
      </c>
    </row>
    <row r="2435" spans="2:65" s="15" customFormat="1">
      <c r="B2435" s="171"/>
      <c r="D2435" s="151" t="s">
        <v>201</v>
      </c>
      <c r="E2435" s="172" t="s">
        <v>19</v>
      </c>
      <c r="F2435" s="173" t="s">
        <v>207</v>
      </c>
      <c r="H2435" s="174">
        <v>87.4</v>
      </c>
      <c r="I2435" s="175"/>
      <c r="L2435" s="171"/>
      <c r="M2435" s="176"/>
      <c r="T2435" s="177"/>
      <c r="AT2435" s="172" t="s">
        <v>201</v>
      </c>
      <c r="AU2435" s="172" t="s">
        <v>87</v>
      </c>
      <c r="AV2435" s="15" t="s">
        <v>193</v>
      </c>
      <c r="AW2435" s="15" t="s">
        <v>33</v>
      </c>
      <c r="AX2435" s="15" t="s">
        <v>81</v>
      </c>
      <c r="AY2435" s="172" t="s">
        <v>187</v>
      </c>
    </row>
    <row r="2436" spans="2:65" s="1" customFormat="1" ht="24.15" customHeight="1">
      <c r="B2436" s="33"/>
      <c r="C2436" s="133" t="s">
        <v>3279</v>
      </c>
      <c r="D2436" s="133" t="s">
        <v>189</v>
      </c>
      <c r="E2436" s="134" t="s">
        <v>3280</v>
      </c>
      <c r="F2436" s="135" t="s">
        <v>3281</v>
      </c>
      <c r="G2436" s="136" t="s">
        <v>138</v>
      </c>
      <c r="H2436" s="137">
        <v>87.4</v>
      </c>
      <c r="I2436" s="138"/>
      <c r="J2436" s="139">
        <f>ROUND(I2436*H2436,2)</f>
        <v>0</v>
      </c>
      <c r="K2436" s="135" t="s">
        <v>197</v>
      </c>
      <c r="L2436" s="33"/>
      <c r="M2436" s="140" t="s">
        <v>19</v>
      </c>
      <c r="N2436" s="141" t="s">
        <v>46</v>
      </c>
      <c r="P2436" s="142">
        <f>O2436*H2436</f>
        <v>0</v>
      </c>
      <c r="Q2436" s="142">
        <v>0</v>
      </c>
      <c r="R2436" s="142">
        <f>Q2436*H2436</f>
        <v>0</v>
      </c>
      <c r="S2436" s="142">
        <v>0</v>
      </c>
      <c r="T2436" s="143">
        <f>S2436*H2436</f>
        <v>0</v>
      </c>
      <c r="AR2436" s="144" t="s">
        <v>320</v>
      </c>
      <c r="AT2436" s="144" t="s">
        <v>189</v>
      </c>
      <c r="AU2436" s="144" t="s">
        <v>87</v>
      </c>
      <c r="AY2436" s="18" t="s">
        <v>187</v>
      </c>
      <c r="BE2436" s="145">
        <f>IF(N2436="základní",J2436,0)</f>
        <v>0</v>
      </c>
      <c r="BF2436" s="145">
        <f>IF(N2436="snížená",J2436,0)</f>
        <v>0</v>
      </c>
      <c r="BG2436" s="145">
        <f>IF(N2436="zákl. přenesená",J2436,0)</f>
        <v>0</v>
      </c>
      <c r="BH2436" s="145">
        <f>IF(N2436="sníž. přenesená",J2436,0)</f>
        <v>0</v>
      </c>
      <c r="BI2436" s="145">
        <f>IF(N2436="nulová",J2436,0)</f>
        <v>0</v>
      </c>
      <c r="BJ2436" s="18" t="s">
        <v>87</v>
      </c>
      <c r="BK2436" s="145">
        <f>ROUND(I2436*H2436,2)</f>
        <v>0</v>
      </c>
      <c r="BL2436" s="18" t="s">
        <v>320</v>
      </c>
      <c r="BM2436" s="144" t="s">
        <v>3282</v>
      </c>
    </row>
    <row r="2437" spans="2:65" s="1" customFormat="1">
      <c r="B2437" s="33"/>
      <c r="D2437" s="146" t="s">
        <v>199</v>
      </c>
      <c r="F2437" s="147" t="s">
        <v>3283</v>
      </c>
      <c r="I2437" s="148"/>
      <c r="L2437" s="33"/>
      <c r="M2437" s="149"/>
      <c r="T2437" s="52"/>
      <c r="AT2437" s="18" t="s">
        <v>199</v>
      </c>
      <c r="AU2437" s="18" t="s">
        <v>87</v>
      </c>
    </row>
    <row r="2438" spans="2:65" s="13" customFormat="1">
      <c r="B2438" s="157"/>
      <c r="D2438" s="151" t="s">
        <v>201</v>
      </c>
      <c r="E2438" s="158" t="s">
        <v>19</v>
      </c>
      <c r="F2438" s="159" t="s">
        <v>1006</v>
      </c>
      <c r="H2438" s="160">
        <v>87.4</v>
      </c>
      <c r="I2438" s="161"/>
      <c r="L2438" s="157"/>
      <c r="M2438" s="162"/>
      <c r="T2438" s="163"/>
      <c r="AT2438" s="158" t="s">
        <v>201</v>
      </c>
      <c r="AU2438" s="158" t="s">
        <v>87</v>
      </c>
      <c r="AV2438" s="13" t="s">
        <v>87</v>
      </c>
      <c r="AW2438" s="13" t="s">
        <v>33</v>
      </c>
      <c r="AX2438" s="13" t="s">
        <v>74</v>
      </c>
      <c r="AY2438" s="158" t="s">
        <v>187</v>
      </c>
    </row>
    <row r="2439" spans="2:65" s="15" customFormat="1">
      <c r="B2439" s="171"/>
      <c r="D2439" s="151" t="s">
        <v>201</v>
      </c>
      <c r="E2439" s="172" t="s">
        <v>19</v>
      </c>
      <c r="F2439" s="173" t="s">
        <v>207</v>
      </c>
      <c r="H2439" s="174">
        <v>87.4</v>
      </c>
      <c r="I2439" s="175"/>
      <c r="L2439" s="171"/>
      <c r="M2439" s="176"/>
      <c r="T2439" s="177"/>
      <c r="AT2439" s="172" t="s">
        <v>201</v>
      </c>
      <c r="AU2439" s="172" t="s">
        <v>87</v>
      </c>
      <c r="AV2439" s="15" t="s">
        <v>193</v>
      </c>
      <c r="AW2439" s="15" t="s">
        <v>33</v>
      </c>
      <c r="AX2439" s="15" t="s">
        <v>81</v>
      </c>
      <c r="AY2439" s="172" t="s">
        <v>187</v>
      </c>
    </row>
    <row r="2440" spans="2:65" s="1" customFormat="1" ht="37.950000000000003" customHeight="1">
      <c r="B2440" s="33"/>
      <c r="C2440" s="133" t="s">
        <v>3284</v>
      </c>
      <c r="D2440" s="133" t="s">
        <v>189</v>
      </c>
      <c r="E2440" s="134" t="s">
        <v>3285</v>
      </c>
      <c r="F2440" s="135" t="s">
        <v>3286</v>
      </c>
      <c r="G2440" s="136" t="s">
        <v>138</v>
      </c>
      <c r="H2440" s="137">
        <v>87.4</v>
      </c>
      <c r="I2440" s="138"/>
      <c r="J2440" s="139">
        <f>ROUND(I2440*H2440,2)</f>
        <v>0</v>
      </c>
      <c r="K2440" s="135" t="s">
        <v>197</v>
      </c>
      <c r="L2440" s="33"/>
      <c r="M2440" s="140" t="s">
        <v>19</v>
      </c>
      <c r="N2440" s="141" t="s">
        <v>46</v>
      </c>
      <c r="P2440" s="142">
        <f>O2440*H2440</f>
        <v>0</v>
      </c>
      <c r="Q2440" s="142">
        <v>3.3000000000000003E-5</v>
      </c>
      <c r="R2440" s="142">
        <f>Q2440*H2440</f>
        <v>2.8842000000000004E-3</v>
      </c>
      <c r="S2440" s="142">
        <v>0</v>
      </c>
      <c r="T2440" s="143">
        <f>S2440*H2440</f>
        <v>0</v>
      </c>
      <c r="AR2440" s="144" t="s">
        <v>320</v>
      </c>
      <c r="AT2440" s="144" t="s">
        <v>189</v>
      </c>
      <c r="AU2440" s="144" t="s">
        <v>87</v>
      </c>
      <c r="AY2440" s="18" t="s">
        <v>187</v>
      </c>
      <c r="BE2440" s="145">
        <f>IF(N2440="základní",J2440,0)</f>
        <v>0</v>
      </c>
      <c r="BF2440" s="145">
        <f>IF(N2440="snížená",J2440,0)</f>
        <v>0</v>
      </c>
      <c r="BG2440" s="145">
        <f>IF(N2440="zákl. přenesená",J2440,0)</f>
        <v>0</v>
      </c>
      <c r="BH2440" s="145">
        <f>IF(N2440="sníž. přenesená",J2440,0)</f>
        <v>0</v>
      </c>
      <c r="BI2440" s="145">
        <f>IF(N2440="nulová",J2440,0)</f>
        <v>0</v>
      </c>
      <c r="BJ2440" s="18" t="s">
        <v>87</v>
      </c>
      <c r="BK2440" s="145">
        <f>ROUND(I2440*H2440,2)</f>
        <v>0</v>
      </c>
      <c r="BL2440" s="18" t="s">
        <v>320</v>
      </c>
      <c r="BM2440" s="144" t="s">
        <v>3287</v>
      </c>
    </row>
    <row r="2441" spans="2:65" s="1" customFormat="1">
      <c r="B2441" s="33"/>
      <c r="D2441" s="146" t="s">
        <v>199</v>
      </c>
      <c r="F2441" s="147" t="s">
        <v>3288</v>
      </c>
      <c r="I2441" s="148"/>
      <c r="L2441" s="33"/>
      <c r="M2441" s="149"/>
      <c r="T2441" s="52"/>
      <c r="AT2441" s="18" t="s">
        <v>199</v>
      </c>
      <c r="AU2441" s="18" t="s">
        <v>87</v>
      </c>
    </row>
    <row r="2442" spans="2:65" s="13" customFormat="1">
      <c r="B2442" s="157"/>
      <c r="D2442" s="151" t="s">
        <v>201</v>
      </c>
      <c r="E2442" s="158" t="s">
        <v>19</v>
      </c>
      <c r="F2442" s="159" t="s">
        <v>1006</v>
      </c>
      <c r="H2442" s="160">
        <v>87.4</v>
      </c>
      <c r="I2442" s="161"/>
      <c r="L2442" s="157"/>
      <c r="M2442" s="162"/>
      <c r="T2442" s="163"/>
      <c r="AT2442" s="158" t="s">
        <v>201</v>
      </c>
      <c r="AU2442" s="158" t="s">
        <v>87</v>
      </c>
      <c r="AV2442" s="13" t="s">
        <v>87</v>
      </c>
      <c r="AW2442" s="13" t="s">
        <v>33</v>
      </c>
      <c r="AX2442" s="13" t="s">
        <v>74</v>
      </c>
      <c r="AY2442" s="158" t="s">
        <v>187</v>
      </c>
    </row>
    <row r="2443" spans="2:65" s="15" customFormat="1">
      <c r="B2443" s="171"/>
      <c r="D2443" s="151" t="s">
        <v>201</v>
      </c>
      <c r="E2443" s="172" t="s">
        <v>19</v>
      </c>
      <c r="F2443" s="173" t="s">
        <v>207</v>
      </c>
      <c r="H2443" s="174">
        <v>87.4</v>
      </c>
      <c r="I2443" s="175"/>
      <c r="L2443" s="171"/>
      <c r="M2443" s="176"/>
      <c r="T2443" s="177"/>
      <c r="AT2443" s="172" t="s">
        <v>201</v>
      </c>
      <c r="AU2443" s="172" t="s">
        <v>87</v>
      </c>
      <c r="AV2443" s="15" t="s">
        <v>193</v>
      </c>
      <c r="AW2443" s="15" t="s">
        <v>33</v>
      </c>
      <c r="AX2443" s="15" t="s">
        <v>81</v>
      </c>
      <c r="AY2443" s="172" t="s">
        <v>187</v>
      </c>
    </row>
    <row r="2444" spans="2:65" s="1" customFormat="1" ht="16.5" customHeight="1">
      <c r="B2444" s="33"/>
      <c r="C2444" s="133" t="s">
        <v>3289</v>
      </c>
      <c r="D2444" s="133" t="s">
        <v>189</v>
      </c>
      <c r="E2444" s="134" t="s">
        <v>3290</v>
      </c>
      <c r="F2444" s="135" t="s">
        <v>3291</v>
      </c>
      <c r="G2444" s="136" t="s">
        <v>384</v>
      </c>
      <c r="H2444" s="137">
        <v>32.11</v>
      </c>
      <c r="I2444" s="138"/>
      <c r="J2444" s="139">
        <f>ROUND(I2444*H2444,2)</f>
        <v>0</v>
      </c>
      <c r="K2444" s="135" t="s">
        <v>197</v>
      </c>
      <c r="L2444" s="33"/>
      <c r="M2444" s="140" t="s">
        <v>19</v>
      </c>
      <c r="N2444" s="141" t="s">
        <v>46</v>
      </c>
      <c r="P2444" s="142">
        <f>O2444*H2444</f>
        <v>0</v>
      </c>
      <c r="Q2444" s="142">
        <v>7.9999999999999996E-7</v>
      </c>
      <c r="R2444" s="142">
        <f>Q2444*H2444</f>
        <v>2.5687999999999999E-5</v>
      </c>
      <c r="S2444" s="142">
        <v>0</v>
      </c>
      <c r="T2444" s="143">
        <f>S2444*H2444</f>
        <v>0</v>
      </c>
      <c r="AR2444" s="144" t="s">
        <v>320</v>
      </c>
      <c r="AT2444" s="144" t="s">
        <v>189</v>
      </c>
      <c r="AU2444" s="144" t="s">
        <v>87</v>
      </c>
      <c r="AY2444" s="18" t="s">
        <v>187</v>
      </c>
      <c r="BE2444" s="145">
        <f>IF(N2444="základní",J2444,0)</f>
        <v>0</v>
      </c>
      <c r="BF2444" s="145">
        <f>IF(N2444="snížená",J2444,0)</f>
        <v>0</v>
      </c>
      <c r="BG2444" s="145">
        <f>IF(N2444="zákl. přenesená",J2444,0)</f>
        <v>0</v>
      </c>
      <c r="BH2444" s="145">
        <f>IF(N2444="sníž. přenesená",J2444,0)</f>
        <v>0</v>
      </c>
      <c r="BI2444" s="145">
        <f>IF(N2444="nulová",J2444,0)</f>
        <v>0</v>
      </c>
      <c r="BJ2444" s="18" t="s">
        <v>87</v>
      </c>
      <c r="BK2444" s="145">
        <f>ROUND(I2444*H2444,2)</f>
        <v>0</v>
      </c>
      <c r="BL2444" s="18" t="s">
        <v>320</v>
      </c>
      <c r="BM2444" s="144" t="s">
        <v>3292</v>
      </c>
    </row>
    <row r="2445" spans="2:65" s="1" customFormat="1">
      <c r="B2445" s="33"/>
      <c r="D2445" s="146" t="s">
        <v>199</v>
      </c>
      <c r="F2445" s="147" t="s">
        <v>3293</v>
      </c>
      <c r="I2445" s="148"/>
      <c r="L2445" s="33"/>
      <c r="M2445" s="149"/>
      <c r="T2445" s="52"/>
      <c r="AT2445" s="18" t="s">
        <v>199</v>
      </c>
      <c r="AU2445" s="18" t="s">
        <v>87</v>
      </c>
    </row>
    <row r="2446" spans="2:65" s="12" customFormat="1">
      <c r="B2446" s="150"/>
      <c r="D2446" s="151" t="s">
        <v>201</v>
      </c>
      <c r="E2446" s="152" t="s">
        <v>19</v>
      </c>
      <c r="F2446" s="153" t="s">
        <v>251</v>
      </c>
      <c r="H2446" s="152" t="s">
        <v>19</v>
      </c>
      <c r="I2446" s="154"/>
      <c r="L2446" s="150"/>
      <c r="M2446" s="155"/>
      <c r="T2446" s="156"/>
      <c r="AT2446" s="152" t="s">
        <v>201</v>
      </c>
      <c r="AU2446" s="152" t="s">
        <v>87</v>
      </c>
      <c r="AV2446" s="12" t="s">
        <v>81</v>
      </c>
      <c r="AW2446" s="12" t="s">
        <v>33</v>
      </c>
      <c r="AX2446" s="12" t="s">
        <v>74</v>
      </c>
      <c r="AY2446" s="152" t="s">
        <v>187</v>
      </c>
    </row>
    <row r="2447" spans="2:65" s="12" customFormat="1">
      <c r="B2447" s="150"/>
      <c r="D2447" s="151" t="s">
        <v>201</v>
      </c>
      <c r="E2447" s="152" t="s">
        <v>19</v>
      </c>
      <c r="F2447" s="153" t="s">
        <v>1168</v>
      </c>
      <c r="H2447" s="152" t="s">
        <v>19</v>
      </c>
      <c r="I2447" s="154"/>
      <c r="L2447" s="150"/>
      <c r="M2447" s="155"/>
      <c r="T2447" s="156"/>
      <c r="AT2447" s="152" t="s">
        <v>201</v>
      </c>
      <c r="AU2447" s="152" t="s">
        <v>87</v>
      </c>
      <c r="AV2447" s="12" t="s">
        <v>81</v>
      </c>
      <c r="AW2447" s="12" t="s">
        <v>33</v>
      </c>
      <c r="AX2447" s="12" t="s">
        <v>74</v>
      </c>
      <c r="AY2447" s="152" t="s">
        <v>187</v>
      </c>
    </row>
    <row r="2448" spans="2:65" s="13" customFormat="1">
      <c r="B2448" s="157"/>
      <c r="D2448" s="151" t="s">
        <v>201</v>
      </c>
      <c r="E2448" s="158" t="s">
        <v>19</v>
      </c>
      <c r="F2448" s="159" t="s">
        <v>3294</v>
      </c>
      <c r="H2448" s="160">
        <v>32.11</v>
      </c>
      <c r="I2448" s="161"/>
      <c r="L2448" s="157"/>
      <c r="M2448" s="162"/>
      <c r="T2448" s="163"/>
      <c r="AT2448" s="158" t="s">
        <v>201</v>
      </c>
      <c r="AU2448" s="158" t="s">
        <v>87</v>
      </c>
      <c r="AV2448" s="13" t="s">
        <v>87</v>
      </c>
      <c r="AW2448" s="13" t="s">
        <v>33</v>
      </c>
      <c r="AX2448" s="13" t="s">
        <v>74</v>
      </c>
      <c r="AY2448" s="158" t="s">
        <v>187</v>
      </c>
    </row>
    <row r="2449" spans="2:65" s="15" customFormat="1">
      <c r="B2449" s="171"/>
      <c r="D2449" s="151" t="s">
        <v>201</v>
      </c>
      <c r="E2449" s="172" t="s">
        <v>19</v>
      </c>
      <c r="F2449" s="173" t="s">
        <v>207</v>
      </c>
      <c r="H2449" s="174">
        <v>32.11</v>
      </c>
      <c r="I2449" s="175"/>
      <c r="L2449" s="171"/>
      <c r="M2449" s="176"/>
      <c r="T2449" s="177"/>
      <c r="AT2449" s="172" t="s">
        <v>201</v>
      </c>
      <c r="AU2449" s="172" t="s">
        <v>87</v>
      </c>
      <c r="AV2449" s="15" t="s">
        <v>193</v>
      </c>
      <c r="AW2449" s="15" t="s">
        <v>33</v>
      </c>
      <c r="AX2449" s="15" t="s">
        <v>81</v>
      </c>
      <c r="AY2449" s="172" t="s">
        <v>187</v>
      </c>
    </row>
    <row r="2450" spans="2:65" s="1" customFormat="1" ht="16.5" customHeight="1">
      <c r="B2450" s="33"/>
      <c r="C2450" s="178" t="s">
        <v>3295</v>
      </c>
      <c r="D2450" s="178" t="s">
        <v>238</v>
      </c>
      <c r="E2450" s="179" t="s">
        <v>3296</v>
      </c>
      <c r="F2450" s="180" t="s">
        <v>3297</v>
      </c>
      <c r="G2450" s="181" t="s">
        <v>384</v>
      </c>
      <c r="H2450" s="182">
        <v>34.679000000000002</v>
      </c>
      <c r="I2450" s="183"/>
      <c r="J2450" s="184">
        <f>ROUND(I2450*H2450,2)</f>
        <v>0</v>
      </c>
      <c r="K2450" s="180" t="s">
        <v>197</v>
      </c>
      <c r="L2450" s="185"/>
      <c r="M2450" s="186" t="s">
        <v>19</v>
      </c>
      <c r="N2450" s="187" t="s">
        <v>46</v>
      </c>
      <c r="P2450" s="142">
        <f>O2450*H2450</f>
        <v>0</v>
      </c>
      <c r="Q2450" s="142">
        <v>2.0000000000000001E-4</v>
      </c>
      <c r="R2450" s="142">
        <f>Q2450*H2450</f>
        <v>6.9358000000000006E-3</v>
      </c>
      <c r="S2450" s="142">
        <v>0</v>
      </c>
      <c r="T2450" s="143">
        <f>S2450*H2450</f>
        <v>0</v>
      </c>
      <c r="AR2450" s="144" t="s">
        <v>425</v>
      </c>
      <c r="AT2450" s="144" t="s">
        <v>238</v>
      </c>
      <c r="AU2450" s="144" t="s">
        <v>87</v>
      </c>
      <c r="AY2450" s="18" t="s">
        <v>187</v>
      </c>
      <c r="BE2450" s="145">
        <f>IF(N2450="základní",J2450,0)</f>
        <v>0</v>
      </c>
      <c r="BF2450" s="145">
        <f>IF(N2450="snížená",J2450,0)</f>
        <v>0</v>
      </c>
      <c r="BG2450" s="145">
        <f>IF(N2450="zákl. přenesená",J2450,0)</f>
        <v>0</v>
      </c>
      <c r="BH2450" s="145">
        <f>IF(N2450="sníž. přenesená",J2450,0)</f>
        <v>0</v>
      </c>
      <c r="BI2450" s="145">
        <f>IF(N2450="nulová",J2450,0)</f>
        <v>0</v>
      </c>
      <c r="BJ2450" s="18" t="s">
        <v>87</v>
      </c>
      <c r="BK2450" s="145">
        <f>ROUND(I2450*H2450,2)</f>
        <v>0</v>
      </c>
      <c r="BL2450" s="18" t="s">
        <v>320</v>
      </c>
      <c r="BM2450" s="144" t="s">
        <v>3298</v>
      </c>
    </row>
    <row r="2451" spans="2:65" s="13" customFormat="1">
      <c r="B2451" s="157"/>
      <c r="D2451" s="151" t="s">
        <v>201</v>
      </c>
      <c r="F2451" s="159" t="s">
        <v>3299</v>
      </c>
      <c r="H2451" s="160">
        <v>34.679000000000002</v>
      </c>
      <c r="I2451" s="161"/>
      <c r="L2451" s="157"/>
      <c r="M2451" s="162"/>
      <c r="T2451" s="163"/>
      <c r="AT2451" s="158" t="s">
        <v>201</v>
      </c>
      <c r="AU2451" s="158" t="s">
        <v>87</v>
      </c>
      <c r="AV2451" s="13" t="s">
        <v>87</v>
      </c>
      <c r="AW2451" s="13" t="s">
        <v>4</v>
      </c>
      <c r="AX2451" s="13" t="s">
        <v>81</v>
      </c>
      <c r="AY2451" s="158" t="s">
        <v>187</v>
      </c>
    </row>
    <row r="2452" spans="2:65" s="1" customFormat="1" ht="16.5" customHeight="1">
      <c r="B2452" s="33"/>
      <c r="C2452" s="133" t="s">
        <v>3300</v>
      </c>
      <c r="D2452" s="133" t="s">
        <v>189</v>
      </c>
      <c r="E2452" s="134" t="s">
        <v>3301</v>
      </c>
      <c r="F2452" s="135" t="s">
        <v>3302</v>
      </c>
      <c r="G2452" s="136" t="s">
        <v>384</v>
      </c>
      <c r="H2452" s="137">
        <v>4.97</v>
      </c>
      <c r="I2452" s="138"/>
      <c r="J2452" s="139">
        <f>ROUND(I2452*H2452,2)</f>
        <v>0</v>
      </c>
      <c r="K2452" s="135" t="s">
        <v>197</v>
      </c>
      <c r="L2452" s="33"/>
      <c r="M2452" s="140" t="s">
        <v>19</v>
      </c>
      <c r="N2452" s="141" t="s">
        <v>46</v>
      </c>
      <c r="P2452" s="142">
        <f>O2452*H2452</f>
        <v>0</v>
      </c>
      <c r="Q2452" s="142">
        <v>0</v>
      </c>
      <c r="R2452" s="142">
        <f>Q2452*H2452</f>
        <v>0</v>
      </c>
      <c r="S2452" s="142">
        <v>0</v>
      </c>
      <c r="T2452" s="143">
        <f>S2452*H2452</f>
        <v>0</v>
      </c>
      <c r="AR2452" s="144" t="s">
        <v>320</v>
      </c>
      <c r="AT2452" s="144" t="s">
        <v>189</v>
      </c>
      <c r="AU2452" s="144" t="s">
        <v>87</v>
      </c>
      <c r="AY2452" s="18" t="s">
        <v>187</v>
      </c>
      <c r="BE2452" s="145">
        <f>IF(N2452="základní",J2452,0)</f>
        <v>0</v>
      </c>
      <c r="BF2452" s="145">
        <f>IF(N2452="snížená",J2452,0)</f>
        <v>0</v>
      </c>
      <c r="BG2452" s="145">
        <f>IF(N2452="zákl. přenesená",J2452,0)</f>
        <v>0</v>
      </c>
      <c r="BH2452" s="145">
        <f>IF(N2452="sníž. přenesená",J2452,0)</f>
        <v>0</v>
      </c>
      <c r="BI2452" s="145">
        <f>IF(N2452="nulová",J2452,0)</f>
        <v>0</v>
      </c>
      <c r="BJ2452" s="18" t="s">
        <v>87</v>
      </c>
      <c r="BK2452" s="145">
        <f>ROUND(I2452*H2452,2)</f>
        <v>0</v>
      </c>
      <c r="BL2452" s="18" t="s">
        <v>320</v>
      </c>
      <c r="BM2452" s="144" t="s">
        <v>3303</v>
      </c>
    </row>
    <row r="2453" spans="2:65" s="1" customFormat="1">
      <c r="B2453" s="33"/>
      <c r="D2453" s="146" t="s">
        <v>199</v>
      </c>
      <c r="F2453" s="147" t="s">
        <v>3304</v>
      </c>
      <c r="I2453" s="148"/>
      <c r="L2453" s="33"/>
      <c r="M2453" s="149"/>
      <c r="T2453" s="52"/>
      <c r="AT2453" s="18" t="s">
        <v>199</v>
      </c>
      <c r="AU2453" s="18" t="s">
        <v>87</v>
      </c>
    </row>
    <row r="2454" spans="2:65" s="12" customFormat="1">
      <c r="B2454" s="150"/>
      <c r="D2454" s="151" t="s">
        <v>201</v>
      </c>
      <c r="E2454" s="152" t="s">
        <v>19</v>
      </c>
      <c r="F2454" s="153" t="s">
        <v>251</v>
      </c>
      <c r="H2454" s="152" t="s">
        <v>19</v>
      </c>
      <c r="I2454" s="154"/>
      <c r="L2454" s="150"/>
      <c r="M2454" s="155"/>
      <c r="T2454" s="156"/>
      <c r="AT2454" s="152" t="s">
        <v>201</v>
      </c>
      <c r="AU2454" s="152" t="s">
        <v>87</v>
      </c>
      <c r="AV2454" s="12" t="s">
        <v>81</v>
      </c>
      <c r="AW2454" s="12" t="s">
        <v>33</v>
      </c>
      <c r="AX2454" s="12" t="s">
        <v>74</v>
      </c>
      <c r="AY2454" s="152" t="s">
        <v>187</v>
      </c>
    </row>
    <row r="2455" spans="2:65" s="12" customFormat="1">
      <c r="B2455" s="150"/>
      <c r="D2455" s="151" t="s">
        <v>201</v>
      </c>
      <c r="E2455" s="152" t="s">
        <v>19</v>
      </c>
      <c r="F2455" s="153" t="s">
        <v>1168</v>
      </c>
      <c r="H2455" s="152" t="s">
        <v>19</v>
      </c>
      <c r="I2455" s="154"/>
      <c r="L2455" s="150"/>
      <c r="M2455" s="155"/>
      <c r="T2455" s="156"/>
      <c r="AT2455" s="152" t="s">
        <v>201</v>
      </c>
      <c r="AU2455" s="152" t="s">
        <v>87</v>
      </c>
      <c r="AV2455" s="12" t="s">
        <v>81</v>
      </c>
      <c r="AW2455" s="12" t="s">
        <v>33</v>
      </c>
      <c r="AX2455" s="12" t="s">
        <v>74</v>
      </c>
      <c r="AY2455" s="152" t="s">
        <v>187</v>
      </c>
    </row>
    <row r="2456" spans="2:65" s="13" customFormat="1">
      <c r="B2456" s="157"/>
      <c r="D2456" s="151" t="s">
        <v>201</v>
      </c>
      <c r="E2456" s="158" t="s">
        <v>19</v>
      </c>
      <c r="F2456" s="159" t="s">
        <v>3305</v>
      </c>
      <c r="H2456" s="160">
        <v>4.97</v>
      </c>
      <c r="I2456" s="161"/>
      <c r="L2456" s="157"/>
      <c r="M2456" s="162"/>
      <c r="T2456" s="163"/>
      <c r="AT2456" s="158" t="s">
        <v>201</v>
      </c>
      <c r="AU2456" s="158" t="s">
        <v>87</v>
      </c>
      <c r="AV2456" s="13" t="s">
        <v>87</v>
      </c>
      <c r="AW2456" s="13" t="s">
        <v>33</v>
      </c>
      <c r="AX2456" s="13" t="s">
        <v>74</v>
      </c>
      <c r="AY2456" s="158" t="s">
        <v>187</v>
      </c>
    </row>
    <row r="2457" spans="2:65" s="15" customFormat="1">
      <c r="B2457" s="171"/>
      <c r="D2457" s="151" t="s">
        <v>201</v>
      </c>
      <c r="E2457" s="172" t="s">
        <v>19</v>
      </c>
      <c r="F2457" s="173" t="s">
        <v>207</v>
      </c>
      <c r="H2457" s="174">
        <v>4.97</v>
      </c>
      <c r="I2457" s="175"/>
      <c r="L2457" s="171"/>
      <c r="M2457" s="176"/>
      <c r="T2457" s="177"/>
      <c r="AT2457" s="172" t="s">
        <v>201</v>
      </c>
      <c r="AU2457" s="172" t="s">
        <v>87</v>
      </c>
      <c r="AV2457" s="15" t="s">
        <v>193</v>
      </c>
      <c r="AW2457" s="15" t="s">
        <v>33</v>
      </c>
      <c r="AX2457" s="15" t="s">
        <v>81</v>
      </c>
      <c r="AY2457" s="172" t="s">
        <v>187</v>
      </c>
    </row>
    <row r="2458" spans="2:65" s="1" customFormat="1" ht="24.15" customHeight="1">
      <c r="B2458" s="33"/>
      <c r="C2458" s="178" t="s">
        <v>3306</v>
      </c>
      <c r="D2458" s="178" t="s">
        <v>238</v>
      </c>
      <c r="E2458" s="179" t="s">
        <v>3307</v>
      </c>
      <c r="F2458" s="180" t="s">
        <v>3308</v>
      </c>
      <c r="G2458" s="181" t="s">
        <v>384</v>
      </c>
      <c r="H2458" s="182">
        <v>5.3680000000000003</v>
      </c>
      <c r="I2458" s="183"/>
      <c r="J2458" s="184">
        <f>ROUND(I2458*H2458,2)</f>
        <v>0</v>
      </c>
      <c r="K2458" s="180" t="s">
        <v>197</v>
      </c>
      <c r="L2458" s="185"/>
      <c r="M2458" s="186" t="s">
        <v>19</v>
      </c>
      <c r="N2458" s="187" t="s">
        <v>46</v>
      </c>
      <c r="P2458" s="142">
        <f>O2458*H2458</f>
        <v>0</v>
      </c>
      <c r="Q2458" s="142">
        <v>2.1000000000000001E-4</v>
      </c>
      <c r="R2458" s="142">
        <f>Q2458*H2458</f>
        <v>1.12728E-3</v>
      </c>
      <c r="S2458" s="142">
        <v>0</v>
      </c>
      <c r="T2458" s="143">
        <f>S2458*H2458</f>
        <v>0</v>
      </c>
      <c r="AR2458" s="144" t="s">
        <v>425</v>
      </c>
      <c r="AT2458" s="144" t="s">
        <v>238</v>
      </c>
      <c r="AU2458" s="144" t="s">
        <v>87</v>
      </c>
      <c r="AY2458" s="18" t="s">
        <v>187</v>
      </c>
      <c r="BE2458" s="145">
        <f>IF(N2458="základní",J2458,0)</f>
        <v>0</v>
      </c>
      <c r="BF2458" s="145">
        <f>IF(N2458="snížená",J2458,0)</f>
        <v>0</v>
      </c>
      <c r="BG2458" s="145">
        <f>IF(N2458="zákl. přenesená",J2458,0)</f>
        <v>0</v>
      </c>
      <c r="BH2458" s="145">
        <f>IF(N2458="sníž. přenesená",J2458,0)</f>
        <v>0</v>
      </c>
      <c r="BI2458" s="145">
        <f>IF(N2458="nulová",J2458,0)</f>
        <v>0</v>
      </c>
      <c r="BJ2458" s="18" t="s">
        <v>87</v>
      </c>
      <c r="BK2458" s="145">
        <f>ROUND(I2458*H2458,2)</f>
        <v>0</v>
      </c>
      <c r="BL2458" s="18" t="s">
        <v>320</v>
      </c>
      <c r="BM2458" s="144" t="s">
        <v>3309</v>
      </c>
    </row>
    <row r="2459" spans="2:65" s="13" customFormat="1">
      <c r="B2459" s="157"/>
      <c r="D2459" s="151" t="s">
        <v>201</v>
      </c>
      <c r="F2459" s="159" t="s">
        <v>3310</v>
      </c>
      <c r="H2459" s="160">
        <v>5.3680000000000003</v>
      </c>
      <c r="I2459" s="161"/>
      <c r="L2459" s="157"/>
      <c r="M2459" s="162"/>
      <c r="T2459" s="163"/>
      <c r="AT2459" s="158" t="s">
        <v>201</v>
      </c>
      <c r="AU2459" s="158" t="s">
        <v>87</v>
      </c>
      <c r="AV2459" s="13" t="s">
        <v>87</v>
      </c>
      <c r="AW2459" s="13" t="s">
        <v>4</v>
      </c>
      <c r="AX2459" s="13" t="s">
        <v>81</v>
      </c>
      <c r="AY2459" s="158" t="s">
        <v>187</v>
      </c>
    </row>
    <row r="2460" spans="2:65" s="1" customFormat="1" ht="44.25" customHeight="1">
      <c r="B2460" s="33"/>
      <c r="C2460" s="133" t="s">
        <v>3311</v>
      </c>
      <c r="D2460" s="133" t="s">
        <v>189</v>
      </c>
      <c r="E2460" s="134" t="s">
        <v>3312</v>
      </c>
      <c r="F2460" s="135" t="s">
        <v>3313</v>
      </c>
      <c r="G2460" s="136" t="s">
        <v>138</v>
      </c>
      <c r="H2460" s="137">
        <v>87.4</v>
      </c>
      <c r="I2460" s="138"/>
      <c r="J2460" s="139">
        <f>ROUND(I2460*H2460,2)</f>
        <v>0</v>
      </c>
      <c r="K2460" s="135" t="s">
        <v>197</v>
      </c>
      <c r="L2460" s="33"/>
      <c r="M2460" s="140" t="s">
        <v>19</v>
      </c>
      <c r="N2460" s="141" t="s">
        <v>46</v>
      </c>
      <c r="P2460" s="142">
        <f>O2460*H2460</f>
        <v>0</v>
      </c>
      <c r="Q2460" s="142">
        <v>1.718E-4</v>
      </c>
      <c r="R2460" s="142">
        <f>Q2460*H2460</f>
        <v>1.501532E-2</v>
      </c>
      <c r="S2460" s="142">
        <v>0</v>
      </c>
      <c r="T2460" s="143">
        <f>S2460*H2460</f>
        <v>0</v>
      </c>
      <c r="AR2460" s="144" t="s">
        <v>320</v>
      </c>
      <c r="AT2460" s="144" t="s">
        <v>189</v>
      </c>
      <c r="AU2460" s="144" t="s">
        <v>87</v>
      </c>
      <c r="AY2460" s="18" t="s">
        <v>187</v>
      </c>
      <c r="BE2460" s="145">
        <f>IF(N2460="základní",J2460,0)</f>
        <v>0</v>
      </c>
      <c r="BF2460" s="145">
        <f>IF(N2460="snížená",J2460,0)</f>
        <v>0</v>
      </c>
      <c r="BG2460" s="145">
        <f>IF(N2460="zákl. přenesená",J2460,0)</f>
        <v>0</v>
      </c>
      <c r="BH2460" s="145">
        <f>IF(N2460="sníž. přenesená",J2460,0)</f>
        <v>0</v>
      </c>
      <c r="BI2460" s="145">
        <f>IF(N2460="nulová",J2460,0)</f>
        <v>0</v>
      </c>
      <c r="BJ2460" s="18" t="s">
        <v>87</v>
      </c>
      <c r="BK2460" s="145">
        <f>ROUND(I2460*H2460,2)</f>
        <v>0</v>
      </c>
      <c r="BL2460" s="18" t="s">
        <v>320</v>
      </c>
      <c r="BM2460" s="144" t="s">
        <v>3314</v>
      </c>
    </row>
    <row r="2461" spans="2:65" s="1" customFormat="1">
      <c r="B2461" s="33"/>
      <c r="D2461" s="146" t="s">
        <v>199</v>
      </c>
      <c r="F2461" s="147" t="s">
        <v>3315</v>
      </c>
      <c r="I2461" s="148"/>
      <c r="L2461" s="33"/>
      <c r="M2461" s="149"/>
      <c r="T2461" s="52"/>
      <c r="AT2461" s="18" t="s">
        <v>199</v>
      </c>
      <c r="AU2461" s="18" t="s">
        <v>87</v>
      </c>
    </row>
    <row r="2462" spans="2:65" s="12" customFormat="1">
      <c r="B2462" s="150"/>
      <c r="D2462" s="151" t="s">
        <v>201</v>
      </c>
      <c r="E2462" s="152" t="s">
        <v>19</v>
      </c>
      <c r="F2462" s="153" t="s">
        <v>251</v>
      </c>
      <c r="H2462" s="152" t="s">
        <v>19</v>
      </c>
      <c r="I2462" s="154"/>
      <c r="L2462" s="150"/>
      <c r="M2462" s="155"/>
      <c r="T2462" s="156"/>
      <c r="AT2462" s="152" t="s">
        <v>201</v>
      </c>
      <c r="AU2462" s="152" t="s">
        <v>87</v>
      </c>
      <c r="AV2462" s="12" t="s">
        <v>81</v>
      </c>
      <c r="AW2462" s="12" t="s">
        <v>33</v>
      </c>
      <c r="AX2462" s="12" t="s">
        <v>74</v>
      </c>
      <c r="AY2462" s="152" t="s">
        <v>187</v>
      </c>
    </row>
    <row r="2463" spans="2:65" s="12" customFormat="1">
      <c r="B2463" s="150"/>
      <c r="D2463" s="151" t="s">
        <v>201</v>
      </c>
      <c r="E2463" s="152" t="s">
        <v>19</v>
      </c>
      <c r="F2463" s="153" t="s">
        <v>1168</v>
      </c>
      <c r="H2463" s="152" t="s">
        <v>19</v>
      </c>
      <c r="I2463" s="154"/>
      <c r="L2463" s="150"/>
      <c r="M2463" s="155"/>
      <c r="T2463" s="156"/>
      <c r="AT2463" s="152" t="s">
        <v>201</v>
      </c>
      <c r="AU2463" s="152" t="s">
        <v>87</v>
      </c>
      <c r="AV2463" s="12" t="s">
        <v>81</v>
      </c>
      <c r="AW2463" s="12" t="s">
        <v>33</v>
      </c>
      <c r="AX2463" s="12" t="s">
        <v>74</v>
      </c>
      <c r="AY2463" s="152" t="s">
        <v>187</v>
      </c>
    </row>
    <row r="2464" spans="2:65" s="13" customFormat="1">
      <c r="B2464" s="157"/>
      <c r="D2464" s="151" t="s">
        <v>201</v>
      </c>
      <c r="E2464" s="158" t="s">
        <v>19</v>
      </c>
      <c r="F2464" s="159" t="s">
        <v>1395</v>
      </c>
      <c r="H2464" s="160">
        <v>87.4</v>
      </c>
      <c r="I2464" s="161"/>
      <c r="L2464" s="157"/>
      <c r="M2464" s="162"/>
      <c r="T2464" s="163"/>
      <c r="AT2464" s="158" t="s">
        <v>201</v>
      </c>
      <c r="AU2464" s="158" t="s">
        <v>87</v>
      </c>
      <c r="AV2464" s="13" t="s">
        <v>87</v>
      </c>
      <c r="AW2464" s="13" t="s">
        <v>33</v>
      </c>
      <c r="AX2464" s="13" t="s">
        <v>74</v>
      </c>
      <c r="AY2464" s="158" t="s">
        <v>187</v>
      </c>
    </row>
    <row r="2465" spans="2:65" s="15" customFormat="1">
      <c r="B2465" s="171"/>
      <c r="D2465" s="151" t="s">
        <v>201</v>
      </c>
      <c r="E2465" s="172" t="s">
        <v>1006</v>
      </c>
      <c r="F2465" s="173" t="s">
        <v>207</v>
      </c>
      <c r="H2465" s="174">
        <v>87.4</v>
      </c>
      <c r="I2465" s="175"/>
      <c r="L2465" s="171"/>
      <c r="M2465" s="176"/>
      <c r="T2465" s="177"/>
      <c r="AT2465" s="172" t="s">
        <v>201</v>
      </c>
      <c r="AU2465" s="172" t="s">
        <v>87</v>
      </c>
      <c r="AV2465" s="15" t="s">
        <v>193</v>
      </c>
      <c r="AW2465" s="15" t="s">
        <v>33</v>
      </c>
      <c r="AX2465" s="15" t="s">
        <v>81</v>
      </c>
      <c r="AY2465" s="172" t="s">
        <v>187</v>
      </c>
    </row>
    <row r="2466" spans="2:65" s="1" customFormat="1" ht="16.5" customHeight="1">
      <c r="B2466" s="33"/>
      <c r="C2466" s="178" t="s">
        <v>3316</v>
      </c>
      <c r="D2466" s="178" t="s">
        <v>238</v>
      </c>
      <c r="E2466" s="179" t="s">
        <v>3317</v>
      </c>
      <c r="F2466" s="180" t="s">
        <v>3318</v>
      </c>
      <c r="G2466" s="181" t="s">
        <v>138</v>
      </c>
      <c r="H2466" s="182">
        <v>94.391999999999996</v>
      </c>
      <c r="I2466" s="183"/>
      <c r="J2466" s="184">
        <f>ROUND(I2466*H2466,2)</f>
        <v>0</v>
      </c>
      <c r="K2466" s="180" t="s">
        <v>197</v>
      </c>
      <c r="L2466" s="185"/>
      <c r="M2466" s="186" t="s">
        <v>19</v>
      </c>
      <c r="N2466" s="187" t="s">
        <v>46</v>
      </c>
      <c r="P2466" s="142">
        <f>O2466*H2466</f>
        <v>0</v>
      </c>
      <c r="Q2466" s="142">
        <v>7.8200000000000006E-3</v>
      </c>
      <c r="R2466" s="142">
        <f>Q2466*H2466</f>
        <v>0.73814544000000004</v>
      </c>
      <c r="S2466" s="142">
        <v>0</v>
      </c>
      <c r="T2466" s="143">
        <f>S2466*H2466</f>
        <v>0</v>
      </c>
      <c r="AR2466" s="144" t="s">
        <v>425</v>
      </c>
      <c r="AT2466" s="144" t="s">
        <v>238</v>
      </c>
      <c r="AU2466" s="144" t="s">
        <v>87</v>
      </c>
      <c r="AY2466" s="18" t="s">
        <v>187</v>
      </c>
      <c r="BE2466" s="145">
        <f>IF(N2466="základní",J2466,0)</f>
        <v>0</v>
      </c>
      <c r="BF2466" s="145">
        <f>IF(N2466="snížená",J2466,0)</f>
        <v>0</v>
      </c>
      <c r="BG2466" s="145">
        <f>IF(N2466="zákl. přenesená",J2466,0)</f>
        <v>0</v>
      </c>
      <c r="BH2466" s="145">
        <f>IF(N2466="sníž. přenesená",J2466,0)</f>
        <v>0</v>
      </c>
      <c r="BI2466" s="145">
        <f>IF(N2466="nulová",J2466,0)</f>
        <v>0</v>
      </c>
      <c r="BJ2466" s="18" t="s">
        <v>87</v>
      </c>
      <c r="BK2466" s="145">
        <f>ROUND(I2466*H2466,2)</f>
        <v>0</v>
      </c>
      <c r="BL2466" s="18" t="s">
        <v>320</v>
      </c>
      <c r="BM2466" s="144" t="s">
        <v>3319</v>
      </c>
    </row>
    <row r="2467" spans="2:65" s="13" customFormat="1">
      <c r="B2467" s="157"/>
      <c r="D2467" s="151" t="s">
        <v>201</v>
      </c>
      <c r="F2467" s="159" t="s">
        <v>3320</v>
      </c>
      <c r="H2467" s="160">
        <v>94.391999999999996</v>
      </c>
      <c r="I2467" s="161"/>
      <c r="L2467" s="157"/>
      <c r="M2467" s="162"/>
      <c r="T2467" s="163"/>
      <c r="AT2467" s="158" t="s">
        <v>201</v>
      </c>
      <c r="AU2467" s="158" t="s">
        <v>87</v>
      </c>
      <c r="AV2467" s="13" t="s">
        <v>87</v>
      </c>
      <c r="AW2467" s="13" t="s">
        <v>4</v>
      </c>
      <c r="AX2467" s="13" t="s">
        <v>81</v>
      </c>
      <c r="AY2467" s="158" t="s">
        <v>187</v>
      </c>
    </row>
    <row r="2468" spans="2:65" s="1" customFormat="1" ht="44.25" customHeight="1">
      <c r="B2468" s="33"/>
      <c r="C2468" s="133" t="s">
        <v>3321</v>
      </c>
      <c r="D2468" s="133" t="s">
        <v>189</v>
      </c>
      <c r="E2468" s="134" t="s">
        <v>3322</v>
      </c>
      <c r="F2468" s="135" t="s">
        <v>3323</v>
      </c>
      <c r="G2468" s="136" t="s">
        <v>138</v>
      </c>
      <c r="H2468" s="137">
        <v>87.4</v>
      </c>
      <c r="I2468" s="138"/>
      <c r="J2468" s="139">
        <f>ROUND(I2468*H2468,2)</f>
        <v>0</v>
      </c>
      <c r="K2468" s="135" t="s">
        <v>197</v>
      </c>
      <c r="L2468" s="33"/>
      <c r="M2468" s="140" t="s">
        <v>19</v>
      </c>
      <c r="N2468" s="141" t="s">
        <v>46</v>
      </c>
      <c r="P2468" s="142">
        <f>O2468*H2468</f>
        <v>0</v>
      </c>
      <c r="Q2468" s="142">
        <v>5.5080000000000001E-5</v>
      </c>
      <c r="R2468" s="142">
        <f>Q2468*H2468</f>
        <v>4.8139920000000004E-3</v>
      </c>
      <c r="S2468" s="142">
        <v>0</v>
      </c>
      <c r="T2468" s="143">
        <f>S2468*H2468</f>
        <v>0</v>
      </c>
      <c r="AR2468" s="144" t="s">
        <v>320</v>
      </c>
      <c r="AT2468" s="144" t="s">
        <v>189</v>
      </c>
      <c r="AU2468" s="144" t="s">
        <v>87</v>
      </c>
      <c r="AY2468" s="18" t="s">
        <v>187</v>
      </c>
      <c r="BE2468" s="145">
        <f>IF(N2468="základní",J2468,0)</f>
        <v>0</v>
      </c>
      <c r="BF2468" s="145">
        <f>IF(N2468="snížená",J2468,0)</f>
        <v>0</v>
      </c>
      <c r="BG2468" s="145">
        <f>IF(N2468="zákl. přenesená",J2468,0)</f>
        <v>0</v>
      </c>
      <c r="BH2468" s="145">
        <f>IF(N2468="sníž. přenesená",J2468,0)</f>
        <v>0</v>
      </c>
      <c r="BI2468" s="145">
        <f>IF(N2468="nulová",J2468,0)</f>
        <v>0</v>
      </c>
      <c r="BJ2468" s="18" t="s">
        <v>87</v>
      </c>
      <c r="BK2468" s="145">
        <f>ROUND(I2468*H2468,2)</f>
        <v>0</v>
      </c>
      <c r="BL2468" s="18" t="s">
        <v>320</v>
      </c>
      <c r="BM2468" s="144" t="s">
        <v>3324</v>
      </c>
    </row>
    <row r="2469" spans="2:65" s="1" customFormat="1">
      <c r="B2469" s="33"/>
      <c r="D2469" s="146" t="s">
        <v>199</v>
      </c>
      <c r="F2469" s="147" t="s">
        <v>3325</v>
      </c>
      <c r="I2469" s="148"/>
      <c r="L2469" s="33"/>
      <c r="M2469" s="149"/>
      <c r="T2469" s="52"/>
      <c r="AT2469" s="18" t="s">
        <v>199</v>
      </c>
      <c r="AU2469" s="18" t="s">
        <v>87</v>
      </c>
    </row>
    <row r="2470" spans="2:65" s="13" customFormat="1">
      <c r="B2470" s="157"/>
      <c r="D2470" s="151" t="s">
        <v>201</v>
      </c>
      <c r="E2470" s="158" t="s">
        <v>19</v>
      </c>
      <c r="F2470" s="159" t="s">
        <v>1006</v>
      </c>
      <c r="H2470" s="160">
        <v>87.4</v>
      </c>
      <c r="I2470" s="161"/>
      <c r="L2470" s="157"/>
      <c r="M2470" s="162"/>
      <c r="T2470" s="163"/>
      <c r="AT2470" s="158" t="s">
        <v>201</v>
      </c>
      <c r="AU2470" s="158" t="s">
        <v>87</v>
      </c>
      <c r="AV2470" s="13" t="s">
        <v>87</v>
      </c>
      <c r="AW2470" s="13" t="s">
        <v>33</v>
      </c>
      <c r="AX2470" s="13" t="s">
        <v>74</v>
      </c>
      <c r="AY2470" s="158" t="s">
        <v>187</v>
      </c>
    </row>
    <row r="2471" spans="2:65" s="15" customFormat="1">
      <c r="B2471" s="171"/>
      <c r="D2471" s="151" t="s">
        <v>201</v>
      </c>
      <c r="E2471" s="172" t="s">
        <v>19</v>
      </c>
      <c r="F2471" s="173" t="s">
        <v>207</v>
      </c>
      <c r="H2471" s="174">
        <v>87.4</v>
      </c>
      <c r="I2471" s="175"/>
      <c r="L2471" s="171"/>
      <c r="M2471" s="176"/>
      <c r="T2471" s="177"/>
      <c r="AT2471" s="172" t="s">
        <v>201</v>
      </c>
      <c r="AU2471" s="172" t="s">
        <v>87</v>
      </c>
      <c r="AV2471" s="15" t="s">
        <v>193</v>
      </c>
      <c r="AW2471" s="15" t="s">
        <v>33</v>
      </c>
      <c r="AX2471" s="15" t="s">
        <v>81</v>
      </c>
      <c r="AY2471" s="172" t="s">
        <v>187</v>
      </c>
    </row>
    <row r="2472" spans="2:65" s="1" customFormat="1" ht="49.2" customHeight="1">
      <c r="B2472" s="33"/>
      <c r="C2472" s="133" t="s">
        <v>3326</v>
      </c>
      <c r="D2472" s="133" t="s">
        <v>189</v>
      </c>
      <c r="E2472" s="134" t="s">
        <v>3327</v>
      </c>
      <c r="F2472" s="135" t="s">
        <v>3328</v>
      </c>
      <c r="G2472" s="136" t="s">
        <v>2018</v>
      </c>
      <c r="H2472" s="194"/>
      <c r="I2472" s="138"/>
      <c r="J2472" s="139">
        <f>ROUND(I2472*H2472,2)</f>
        <v>0</v>
      </c>
      <c r="K2472" s="135" t="s">
        <v>197</v>
      </c>
      <c r="L2472" s="33"/>
      <c r="M2472" s="140" t="s">
        <v>19</v>
      </c>
      <c r="N2472" s="141" t="s">
        <v>46</v>
      </c>
      <c r="P2472" s="142">
        <f>O2472*H2472</f>
        <v>0</v>
      </c>
      <c r="Q2472" s="142">
        <v>0</v>
      </c>
      <c r="R2472" s="142">
        <f>Q2472*H2472</f>
        <v>0</v>
      </c>
      <c r="S2472" s="142">
        <v>0</v>
      </c>
      <c r="T2472" s="143">
        <f>S2472*H2472</f>
        <v>0</v>
      </c>
      <c r="AR2472" s="144" t="s">
        <v>320</v>
      </c>
      <c r="AT2472" s="144" t="s">
        <v>189</v>
      </c>
      <c r="AU2472" s="144" t="s">
        <v>87</v>
      </c>
      <c r="AY2472" s="18" t="s">
        <v>187</v>
      </c>
      <c r="BE2472" s="145">
        <f>IF(N2472="základní",J2472,0)</f>
        <v>0</v>
      </c>
      <c r="BF2472" s="145">
        <f>IF(N2472="snížená",J2472,0)</f>
        <v>0</v>
      </c>
      <c r="BG2472" s="145">
        <f>IF(N2472="zákl. přenesená",J2472,0)</f>
        <v>0</v>
      </c>
      <c r="BH2472" s="145">
        <f>IF(N2472="sníž. přenesená",J2472,0)</f>
        <v>0</v>
      </c>
      <c r="BI2472" s="145">
        <f>IF(N2472="nulová",J2472,0)</f>
        <v>0</v>
      </c>
      <c r="BJ2472" s="18" t="s">
        <v>87</v>
      </c>
      <c r="BK2472" s="145">
        <f>ROUND(I2472*H2472,2)</f>
        <v>0</v>
      </c>
      <c r="BL2472" s="18" t="s">
        <v>320</v>
      </c>
      <c r="BM2472" s="144" t="s">
        <v>3329</v>
      </c>
    </row>
    <row r="2473" spans="2:65" s="1" customFormat="1">
      <c r="B2473" s="33"/>
      <c r="D2473" s="146" t="s">
        <v>199</v>
      </c>
      <c r="F2473" s="147" t="s">
        <v>3330</v>
      </c>
      <c r="I2473" s="148"/>
      <c r="L2473" s="33"/>
      <c r="M2473" s="149"/>
      <c r="T2473" s="52"/>
      <c r="AT2473" s="18" t="s">
        <v>199</v>
      </c>
      <c r="AU2473" s="18" t="s">
        <v>87</v>
      </c>
    </row>
    <row r="2474" spans="2:65" s="11" customFormat="1" ht="22.95" customHeight="1">
      <c r="B2474" s="121"/>
      <c r="D2474" s="122" t="s">
        <v>73</v>
      </c>
      <c r="E2474" s="131" t="s">
        <v>803</v>
      </c>
      <c r="F2474" s="131" t="s">
        <v>804</v>
      </c>
      <c r="I2474" s="124"/>
      <c r="J2474" s="132">
        <f>BK2474</f>
        <v>0</v>
      </c>
      <c r="L2474" s="121"/>
      <c r="M2474" s="126"/>
      <c r="P2474" s="127">
        <f>SUM(P2475:P2542)</f>
        <v>0</v>
      </c>
      <c r="R2474" s="127">
        <f>SUM(R2475:R2542)</f>
        <v>1.7918006111700002</v>
      </c>
      <c r="T2474" s="128">
        <f>SUM(T2475:T2542)</f>
        <v>0</v>
      </c>
      <c r="AR2474" s="122" t="s">
        <v>87</v>
      </c>
      <c r="AT2474" s="129" t="s">
        <v>73</v>
      </c>
      <c r="AU2474" s="129" t="s">
        <v>81</v>
      </c>
      <c r="AY2474" s="122" t="s">
        <v>187</v>
      </c>
      <c r="BK2474" s="130">
        <f>SUM(BK2475:BK2542)</f>
        <v>0</v>
      </c>
    </row>
    <row r="2475" spans="2:65" s="1" customFormat="1" ht="24.15" customHeight="1">
      <c r="B2475" s="33"/>
      <c r="C2475" s="133" t="s">
        <v>3331</v>
      </c>
      <c r="D2475" s="133" t="s">
        <v>189</v>
      </c>
      <c r="E2475" s="134" t="s">
        <v>3332</v>
      </c>
      <c r="F2475" s="135" t="s">
        <v>3333</v>
      </c>
      <c r="G2475" s="136" t="s">
        <v>138</v>
      </c>
      <c r="H2475" s="137">
        <v>150.69999999999999</v>
      </c>
      <c r="I2475" s="138"/>
      <c r="J2475" s="139">
        <f>ROUND(I2475*H2475,2)</f>
        <v>0</v>
      </c>
      <c r="K2475" s="135" t="s">
        <v>197</v>
      </c>
      <c r="L2475" s="33"/>
      <c r="M2475" s="140" t="s">
        <v>19</v>
      </c>
      <c r="N2475" s="141" t="s">
        <v>46</v>
      </c>
      <c r="P2475" s="142">
        <f>O2475*H2475</f>
        <v>0</v>
      </c>
      <c r="Q2475" s="142">
        <v>0</v>
      </c>
      <c r="R2475" s="142">
        <f>Q2475*H2475</f>
        <v>0</v>
      </c>
      <c r="S2475" s="142">
        <v>0</v>
      </c>
      <c r="T2475" s="143">
        <f>S2475*H2475</f>
        <v>0</v>
      </c>
      <c r="AR2475" s="144" t="s">
        <v>320</v>
      </c>
      <c r="AT2475" s="144" t="s">
        <v>189</v>
      </c>
      <c r="AU2475" s="144" t="s">
        <v>87</v>
      </c>
      <c r="AY2475" s="18" t="s">
        <v>187</v>
      </c>
      <c r="BE2475" s="145">
        <f>IF(N2475="základní",J2475,0)</f>
        <v>0</v>
      </c>
      <c r="BF2475" s="145">
        <f>IF(N2475="snížená",J2475,0)</f>
        <v>0</v>
      </c>
      <c r="BG2475" s="145">
        <f>IF(N2475="zákl. přenesená",J2475,0)</f>
        <v>0</v>
      </c>
      <c r="BH2475" s="145">
        <f>IF(N2475="sníž. přenesená",J2475,0)</f>
        <v>0</v>
      </c>
      <c r="BI2475" s="145">
        <f>IF(N2475="nulová",J2475,0)</f>
        <v>0</v>
      </c>
      <c r="BJ2475" s="18" t="s">
        <v>87</v>
      </c>
      <c r="BK2475" s="145">
        <f>ROUND(I2475*H2475,2)</f>
        <v>0</v>
      </c>
      <c r="BL2475" s="18" t="s">
        <v>320</v>
      </c>
      <c r="BM2475" s="144" t="s">
        <v>3334</v>
      </c>
    </row>
    <row r="2476" spans="2:65" s="1" customFormat="1">
      <c r="B2476" s="33"/>
      <c r="D2476" s="146" t="s">
        <v>199</v>
      </c>
      <c r="F2476" s="147" t="s">
        <v>3335</v>
      </c>
      <c r="I2476" s="148"/>
      <c r="L2476" s="33"/>
      <c r="M2476" s="149"/>
      <c r="T2476" s="52"/>
      <c r="AT2476" s="18" t="s">
        <v>199</v>
      </c>
      <c r="AU2476" s="18" t="s">
        <v>87</v>
      </c>
    </row>
    <row r="2477" spans="2:65" s="13" customFormat="1">
      <c r="B2477" s="157"/>
      <c r="D2477" s="151" t="s">
        <v>201</v>
      </c>
      <c r="E2477" s="158" t="s">
        <v>19</v>
      </c>
      <c r="F2477" s="159" t="s">
        <v>1024</v>
      </c>
      <c r="H2477" s="160">
        <v>150.69999999999999</v>
      </c>
      <c r="I2477" s="161"/>
      <c r="L2477" s="157"/>
      <c r="M2477" s="162"/>
      <c r="T2477" s="163"/>
      <c r="AT2477" s="158" t="s">
        <v>201</v>
      </c>
      <c r="AU2477" s="158" t="s">
        <v>87</v>
      </c>
      <c r="AV2477" s="13" t="s">
        <v>87</v>
      </c>
      <c r="AW2477" s="13" t="s">
        <v>33</v>
      </c>
      <c r="AX2477" s="13" t="s">
        <v>74</v>
      </c>
      <c r="AY2477" s="158" t="s">
        <v>187</v>
      </c>
    </row>
    <row r="2478" spans="2:65" s="15" customFormat="1">
      <c r="B2478" s="171"/>
      <c r="D2478" s="151" t="s">
        <v>201</v>
      </c>
      <c r="E2478" s="172" t="s">
        <v>19</v>
      </c>
      <c r="F2478" s="173" t="s">
        <v>207</v>
      </c>
      <c r="H2478" s="174">
        <v>150.69999999999999</v>
      </c>
      <c r="I2478" s="175"/>
      <c r="L2478" s="171"/>
      <c r="M2478" s="176"/>
      <c r="T2478" s="177"/>
      <c r="AT2478" s="172" t="s">
        <v>201</v>
      </c>
      <c r="AU2478" s="172" t="s">
        <v>87</v>
      </c>
      <c r="AV2478" s="15" t="s">
        <v>193</v>
      </c>
      <c r="AW2478" s="15" t="s">
        <v>33</v>
      </c>
      <c r="AX2478" s="15" t="s">
        <v>81</v>
      </c>
      <c r="AY2478" s="172" t="s">
        <v>187</v>
      </c>
    </row>
    <row r="2479" spans="2:65" s="1" customFormat="1" ht="24.15" customHeight="1">
      <c r="B2479" s="33"/>
      <c r="C2479" s="133" t="s">
        <v>3336</v>
      </c>
      <c r="D2479" s="133" t="s">
        <v>189</v>
      </c>
      <c r="E2479" s="134" t="s">
        <v>3337</v>
      </c>
      <c r="F2479" s="135" t="s">
        <v>3338</v>
      </c>
      <c r="G2479" s="136" t="s">
        <v>138</v>
      </c>
      <c r="H2479" s="137">
        <v>150.69999999999999</v>
      </c>
      <c r="I2479" s="138"/>
      <c r="J2479" s="139">
        <f>ROUND(I2479*H2479,2)</f>
        <v>0</v>
      </c>
      <c r="K2479" s="135" t="s">
        <v>197</v>
      </c>
      <c r="L2479" s="33"/>
      <c r="M2479" s="140" t="s">
        <v>19</v>
      </c>
      <c r="N2479" s="141" t="s">
        <v>46</v>
      </c>
      <c r="P2479" s="142">
        <f>O2479*H2479</f>
        <v>0</v>
      </c>
      <c r="Q2479" s="142">
        <v>3.3000000000000003E-5</v>
      </c>
      <c r="R2479" s="142">
        <f>Q2479*H2479</f>
        <v>4.9731000000000003E-3</v>
      </c>
      <c r="S2479" s="142">
        <v>0</v>
      </c>
      <c r="T2479" s="143">
        <f>S2479*H2479</f>
        <v>0</v>
      </c>
      <c r="AR2479" s="144" t="s">
        <v>320</v>
      </c>
      <c r="AT2479" s="144" t="s">
        <v>189</v>
      </c>
      <c r="AU2479" s="144" t="s">
        <v>87</v>
      </c>
      <c r="AY2479" s="18" t="s">
        <v>187</v>
      </c>
      <c r="BE2479" s="145">
        <f>IF(N2479="základní",J2479,0)</f>
        <v>0</v>
      </c>
      <c r="BF2479" s="145">
        <f>IF(N2479="snížená",J2479,0)</f>
        <v>0</v>
      </c>
      <c r="BG2479" s="145">
        <f>IF(N2479="zákl. přenesená",J2479,0)</f>
        <v>0</v>
      </c>
      <c r="BH2479" s="145">
        <f>IF(N2479="sníž. přenesená",J2479,0)</f>
        <v>0</v>
      </c>
      <c r="BI2479" s="145">
        <f>IF(N2479="nulová",J2479,0)</f>
        <v>0</v>
      </c>
      <c r="BJ2479" s="18" t="s">
        <v>87</v>
      </c>
      <c r="BK2479" s="145">
        <f>ROUND(I2479*H2479,2)</f>
        <v>0</v>
      </c>
      <c r="BL2479" s="18" t="s">
        <v>320</v>
      </c>
      <c r="BM2479" s="144" t="s">
        <v>3339</v>
      </c>
    </row>
    <row r="2480" spans="2:65" s="1" customFormat="1">
      <c r="B2480" s="33"/>
      <c r="D2480" s="146" t="s">
        <v>199</v>
      </c>
      <c r="F2480" s="147" t="s">
        <v>3340</v>
      </c>
      <c r="I2480" s="148"/>
      <c r="L2480" s="33"/>
      <c r="M2480" s="149"/>
      <c r="T2480" s="52"/>
      <c r="AT2480" s="18" t="s">
        <v>199</v>
      </c>
      <c r="AU2480" s="18" t="s">
        <v>87</v>
      </c>
    </row>
    <row r="2481" spans="2:65" s="13" customFormat="1">
      <c r="B2481" s="157"/>
      <c r="D2481" s="151" t="s">
        <v>201</v>
      </c>
      <c r="E2481" s="158" t="s">
        <v>19</v>
      </c>
      <c r="F2481" s="159" t="s">
        <v>1024</v>
      </c>
      <c r="H2481" s="160">
        <v>150.69999999999999</v>
      </c>
      <c r="I2481" s="161"/>
      <c r="L2481" s="157"/>
      <c r="M2481" s="162"/>
      <c r="T2481" s="163"/>
      <c r="AT2481" s="158" t="s">
        <v>201</v>
      </c>
      <c r="AU2481" s="158" t="s">
        <v>87</v>
      </c>
      <c r="AV2481" s="13" t="s">
        <v>87</v>
      </c>
      <c r="AW2481" s="13" t="s">
        <v>33</v>
      </c>
      <c r="AX2481" s="13" t="s">
        <v>74</v>
      </c>
      <c r="AY2481" s="158" t="s">
        <v>187</v>
      </c>
    </row>
    <row r="2482" spans="2:65" s="15" customFormat="1">
      <c r="B2482" s="171"/>
      <c r="D2482" s="151" t="s">
        <v>201</v>
      </c>
      <c r="E2482" s="172" t="s">
        <v>19</v>
      </c>
      <c r="F2482" s="173" t="s">
        <v>207</v>
      </c>
      <c r="H2482" s="174">
        <v>150.69999999999999</v>
      </c>
      <c r="I2482" s="175"/>
      <c r="L2482" s="171"/>
      <c r="M2482" s="176"/>
      <c r="T2482" s="177"/>
      <c r="AT2482" s="172" t="s">
        <v>201</v>
      </c>
      <c r="AU2482" s="172" t="s">
        <v>87</v>
      </c>
      <c r="AV2482" s="15" t="s">
        <v>193</v>
      </c>
      <c r="AW2482" s="15" t="s">
        <v>33</v>
      </c>
      <c r="AX2482" s="15" t="s">
        <v>81</v>
      </c>
      <c r="AY2482" s="172" t="s">
        <v>187</v>
      </c>
    </row>
    <row r="2483" spans="2:65" s="1" customFormat="1" ht="37.950000000000003" customHeight="1">
      <c r="B2483" s="33"/>
      <c r="C2483" s="133" t="s">
        <v>3341</v>
      </c>
      <c r="D2483" s="133" t="s">
        <v>189</v>
      </c>
      <c r="E2483" s="134" t="s">
        <v>3342</v>
      </c>
      <c r="F2483" s="135" t="s">
        <v>3343</v>
      </c>
      <c r="G2483" s="136" t="s">
        <v>138</v>
      </c>
      <c r="H2483" s="137">
        <v>22.5</v>
      </c>
      <c r="I2483" s="138"/>
      <c r="J2483" s="139">
        <f>ROUND(I2483*H2483,2)</f>
        <v>0</v>
      </c>
      <c r="K2483" s="135" t="s">
        <v>197</v>
      </c>
      <c r="L2483" s="33"/>
      <c r="M2483" s="140" t="s">
        <v>19</v>
      </c>
      <c r="N2483" s="141" t="s">
        <v>46</v>
      </c>
      <c r="P2483" s="142">
        <f>O2483*H2483</f>
        <v>0</v>
      </c>
      <c r="Q2483" s="142">
        <v>4.4999999999999997E-3</v>
      </c>
      <c r="R2483" s="142">
        <f>Q2483*H2483</f>
        <v>0.10124999999999999</v>
      </c>
      <c r="S2483" s="142">
        <v>0</v>
      </c>
      <c r="T2483" s="143">
        <f>S2483*H2483</f>
        <v>0</v>
      </c>
      <c r="AR2483" s="144" t="s">
        <v>320</v>
      </c>
      <c r="AT2483" s="144" t="s">
        <v>189</v>
      </c>
      <c r="AU2483" s="144" t="s">
        <v>87</v>
      </c>
      <c r="AY2483" s="18" t="s">
        <v>187</v>
      </c>
      <c r="BE2483" s="145">
        <f>IF(N2483="základní",J2483,0)</f>
        <v>0</v>
      </c>
      <c r="BF2483" s="145">
        <f>IF(N2483="snížená",J2483,0)</f>
        <v>0</v>
      </c>
      <c r="BG2483" s="145">
        <f>IF(N2483="zákl. přenesená",J2483,0)</f>
        <v>0</v>
      </c>
      <c r="BH2483" s="145">
        <f>IF(N2483="sníž. přenesená",J2483,0)</f>
        <v>0</v>
      </c>
      <c r="BI2483" s="145">
        <f>IF(N2483="nulová",J2483,0)</f>
        <v>0</v>
      </c>
      <c r="BJ2483" s="18" t="s">
        <v>87</v>
      </c>
      <c r="BK2483" s="145">
        <f>ROUND(I2483*H2483,2)</f>
        <v>0</v>
      </c>
      <c r="BL2483" s="18" t="s">
        <v>320</v>
      </c>
      <c r="BM2483" s="144" t="s">
        <v>3344</v>
      </c>
    </row>
    <row r="2484" spans="2:65" s="1" customFormat="1">
      <c r="B2484" s="33"/>
      <c r="D2484" s="146" t="s">
        <v>199</v>
      </c>
      <c r="F2484" s="147" t="s">
        <v>3345</v>
      </c>
      <c r="I2484" s="148"/>
      <c r="L2484" s="33"/>
      <c r="M2484" s="149"/>
      <c r="T2484" s="52"/>
      <c r="AT2484" s="18" t="s">
        <v>199</v>
      </c>
      <c r="AU2484" s="18" t="s">
        <v>87</v>
      </c>
    </row>
    <row r="2485" spans="2:65" s="12" customFormat="1">
      <c r="B2485" s="150"/>
      <c r="D2485" s="151" t="s">
        <v>201</v>
      </c>
      <c r="E2485" s="152" t="s">
        <v>19</v>
      </c>
      <c r="F2485" s="153" t="s">
        <v>1247</v>
      </c>
      <c r="H2485" s="152" t="s">
        <v>19</v>
      </c>
      <c r="I2485" s="154"/>
      <c r="L2485" s="150"/>
      <c r="M2485" s="155"/>
      <c r="T2485" s="156"/>
      <c r="AT2485" s="152" t="s">
        <v>201</v>
      </c>
      <c r="AU2485" s="152" t="s">
        <v>87</v>
      </c>
      <c r="AV2485" s="12" t="s">
        <v>81</v>
      </c>
      <c r="AW2485" s="12" t="s">
        <v>33</v>
      </c>
      <c r="AX2485" s="12" t="s">
        <v>74</v>
      </c>
      <c r="AY2485" s="152" t="s">
        <v>187</v>
      </c>
    </row>
    <row r="2486" spans="2:65" s="12" customFormat="1">
      <c r="B2486" s="150"/>
      <c r="D2486" s="151" t="s">
        <v>201</v>
      </c>
      <c r="E2486" s="152" t="s">
        <v>19</v>
      </c>
      <c r="F2486" s="153" t="s">
        <v>1083</v>
      </c>
      <c r="H2486" s="152" t="s">
        <v>19</v>
      </c>
      <c r="I2486" s="154"/>
      <c r="L2486" s="150"/>
      <c r="M2486" s="155"/>
      <c r="T2486" s="156"/>
      <c r="AT2486" s="152" t="s">
        <v>201</v>
      </c>
      <c r="AU2486" s="152" t="s">
        <v>87</v>
      </c>
      <c r="AV2486" s="12" t="s">
        <v>81</v>
      </c>
      <c r="AW2486" s="12" t="s">
        <v>33</v>
      </c>
      <c r="AX2486" s="12" t="s">
        <v>74</v>
      </c>
      <c r="AY2486" s="152" t="s">
        <v>187</v>
      </c>
    </row>
    <row r="2487" spans="2:65" s="13" customFormat="1">
      <c r="B2487" s="157"/>
      <c r="D2487" s="151" t="s">
        <v>201</v>
      </c>
      <c r="E2487" s="158" t="s">
        <v>19</v>
      </c>
      <c r="F2487" s="159" t="s">
        <v>1838</v>
      </c>
      <c r="H2487" s="160">
        <v>22.5</v>
      </c>
      <c r="I2487" s="161"/>
      <c r="L2487" s="157"/>
      <c r="M2487" s="162"/>
      <c r="T2487" s="163"/>
      <c r="AT2487" s="158" t="s">
        <v>201</v>
      </c>
      <c r="AU2487" s="158" t="s">
        <v>87</v>
      </c>
      <c r="AV2487" s="13" t="s">
        <v>87</v>
      </c>
      <c r="AW2487" s="13" t="s">
        <v>33</v>
      </c>
      <c r="AX2487" s="13" t="s">
        <v>74</v>
      </c>
      <c r="AY2487" s="158" t="s">
        <v>187</v>
      </c>
    </row>
    <row r="2488" spans="2:65" s="15" customFormat="1">
      <c r="B2488" s="171"/>
      <c r="D2488" s="151" t="s">
        <v>201</v>
      </c>
      <c r="E2488" s="172" t="s">
        <v>19</v>
      </c>
      <c r="F2488" s="173" t="s">
        <v>207</v>
      </c>
      <c r="H2488" s="174">
        <v>22.5</v>
      </c>
      <c r="I2488" s="175"/>
      <c r="L2488" s="171"/>
      <c r="M2488" s="176"/>
      <c r="T2488" s="177"/>
      <c r="AT2488" s="172" t="s">
        <v>201</v>
      </c>
      <c r="AU2488" s="172" t="s">
        <v>87</v>
      </c>
      <c r="AV2488" s="15" t="s">
        <v>193</v>
      </c>
      <c r="AW2488" s="15" t="s">
        <v>33</v>
      </c>
      <c r="AX2488" s="15" t="s">
        <v>81</v>
      </c>
      <c r="AY2488" s="172" t="s">
        <v>187</v>
      </c>
    </row>
    <row r="2489" spans="2:65" s="1" customFormat="1" ht="24.15" customHeight="1">
      <c r="B2489" s="33"/>
      <c r="C2489" s="133" t="s">
        <v>3346</v>
      </c>
      <c r="D2489" s="133" t="s">
        <v>189</v>
      </c>
      <c r="E2489" s="134" t="s">
        <v>3347</v>
      </c>
      <c r="F2489" s="135" t="s">
        <v>3348</v>
      </c>
      <c r="G2489" s="136" t="s">
        <v>138</v>
      </c>
      <c r="H2489" s="137">
        <v>150.69999999999999</v>
      </c>
      <c r="I2489" s="138"/>
      <c r="J2489" s="139">
        <f>ROUND(I2489*H2489,2)</f>
        <v>0</v>
      </c>
      <c r="K2489" s="135" t="s">
        <v>197</v>
      </c>
      <c r="L2489" s="33"/>
      <c r="M2489" s="140" t="s">
        <v>19</v>
      </c>
      <c r="N2489" s="141" t="s">
        <v>46</v>
      </c>
      <c r="P2489" s="142">
        <f>O2489*H2489</f>
        <v>0</v>
      </c>
      <c r="Q2489" s="142">
        <v>2.9999999999999997E-4</v>
      </c>
      <c r="R2489" s="142">
        <f>Q2489*H2489</f>
        <v>4.5209999999999993E-2</v>
      </c>
      <c r="S2489" s="142">
        <v>0</v>
      </c>
      <c r="T2489" s="143">
        <f>S2489*H2489</f>
        <v>0</v>
      </c>
      <c r="AR2489" s="144" t="s">
        <v>320</v>
      </c>
      <c r="AT2489" s="144" t="s">
        <v>189</v>
      </c>
      <c r="AU2489" s="144" t="s">
        <v>87</v>
      </c>
      <c r="AY2489" s="18" t="s">
        <v>187</v>
      </c>
      <c r="BE2489" s="145">
        <f>IF(N2489="základní",J2489,0)</f>
        <v>0</v>
      </c>
      <c r="BF2489" s="145">
        <f>IF(N2489="snížená",J2489,0)</f>
        <v>0</v>
      </c>
      <c r="BG2489" s="145">
        <f>IF(N2489="zákl. přenesená",J2489,0)</f>
        <v>0</v>
      </c>
      <c r="BH2489" s="145">
        <f>IF(N2489="sníž. přenesená",J2489,0)</f>
        <v>0</v>
      </c>
      <c r="BI2489" s="145">
        <f>IF(N2489="nulová",J2489,0)</f>
        <v>0</v>
      </c>
      <c r="BJ2489" s="18" t="s">
        <v>87</v>
      </c>
      <c r="BK2489" s="145">
        <f>ROUND(I2489*H2489,2)</f>
        <v>0</v>
      </c>
      <c r="BL2489" s="18" t="s">
        <v>320</v>
      </c>
      <c r="BM2489" s="144" t="s">
        <v>3349</v>
      </c>
    </row>
    <row r="2490" spans="2:65" s="1" customFormat="1">
      <c r="B2490" s="33"/>
      <c r="D2490" s="146" t="s">
        <v>199</v>
      </c>
      <c r="F2490" s="147" t="s">
        <v>3350</v>
      </c>
      <c r="I2490" s="148"/>
      <c r="L2490" s="33"/>
      <c r="M2490" s="149"/>
      <c r="T2490" s="52"/>
      <c r="AT2490" s="18" t="s">
        <v>199</v>
      </c>
      <c r="AU2490" s="18" t="s">
        <v>87</v>
      </c>
    </row>
    <row r="2491" spans="2:65" s="12" customFormat="1">
      <c r="B2491" s="150"/>
      <c r="D2491" s="151" t="s">
        <v>201</v>
      </c>
      <c r="E2491" s="152" t="s">
        <v>19</v>
      </c>
      <c r="F2491" s="153" t="s">
        <v>1247</v>
      </c>
      <c r="H2491" s="152" t="s">
        <v>19</v>
      </c>
      <c r="I2491" s="154"/>
      <c r="L2491" s="150"/>
      <c r="M2491" s="155"/>
      <c r="T2491" s="156"/>
      <c r="AT2491" s="152" t="s">
        <v>201</v>
      </c>
      <c r="AU2491" s="152" t="s">
        <v>87</v>
      </c>
      <c r="AV2491" s="12" t="s">
        <v>81</v>
      </c>
      <c r="AW2491" s="12" t="s">
        <v>33</v>
      </c>
      <c r="AX2491" s="12" t="s">
        <v>74</v>
      </c>
      <c r="AY2491" s="152" t="s">
        <v>187</v>
      </c>
    </row>
    <row r="2492" spans="2:65" s="12" customFormat="1">
      <c r="B2492" s="150"/>
      <c r="D2492" s="151" t="s">
        <v>201</v>
      </c>
      <c r="E2492" s="152" t="s">
        <v>19</v>
      </c>
      <c r="F2492" s="153" t="s">
        <v>1083</v>
      </c>
      <c r="H2492" s="152" t="s">
        <v>19</v>
      </c>
      <c r="I2492" s="154"/>
      <c r="L2492" s="150"/>
      <c r="M2492" s="155"/>
      <c r="T2492" s="156"/>
      <c r="AT2492" s="152" t="s">
        <v>201</v>
      </c>
      <c r="AU2492" s="152" t="s">
        <v>87</v>
      </c>
      <c r="AV2492" s="12" t="s">
        <v>81</v>
      </c>
      <c r="AW2492" s="12" t="s">
        <v>33</v>
      </c>
      <c r="AX2492" s="12" t="s">
        <v>74</v>
      </c>
      <c r="AY2492" s="152" t="s">
        <v>187</v>
      </c>
    </row>
    <row r="2493" spans="2:65" s="13" customFormat="1">
      <c r="B2493" s="157"/>
      <c r="D2493" s="151" t="s">
        <v>201</v>
      </c>
      <c r="E2493" s="158" t="s">
        <v>19</v>
      </c>
      <c r="F2493" s="159" t="s">
        <v>1838</v>
      </c>
      <c r="H2493" s="160">
        <v>22.5</v>
      </c>
      <c r="I2493" s="161"/>
      <c r="L2493" s="157"/>
      <c r="M2493" s="162"/>
      <c r="T2493" s="163"/>
      <c r="AT2493" s="158" t="s">
        <v>201</v>
      </c>
      <c r="AU2493" s="158" t="s">
        <v>87</v>
      </c>
      <c r="AV2493" s="13" t="s">
        <v>87</v>
      </c>
      <c r="AW2493" s="13" t="s">
        <v>33</v>
      </c>
      <c r="AX2493" s="13" t="s">
        <v>74</v>
      </c>
      <c r="AY2493" s="158" t="s">
        <v>187</v>
      </c>
    </row>
    <row r="2494" spans="2:65" s="14" customFormat="1">
      <c r="B2494" s="164"/>
      <c r="D2494" s="151" t="s">
        <v>201</v>
      </c>
      <c r="E2494" s="165" t="s">
        <v>19</v>
      </c>
      <c r="F2494" s="166" t="s">
        <v>204</v>
      </c>
      <c r="H2494" s="167">
        <v>22.5</v>
      </c>
      <c r="I2494" s="168"/>
      <c r="L2494" s="164"/>
      <c r="M2494" s="169"/>
      <c r="T2494" s="170"/>
      <c r="AT2494" s="165" t="s">
        <v>201</v>
      </c>
      <c r="AU2494" s="165" t="s">
        <v>87</v>
      </c>
      <c r="AV2494" s="14" t="s">
        <v>96</v>
      </c>
      <c r="AW2494" s="14" t="s">
        <v>33</v>
      </c>
      <c r="AX2494" s="14" t="s">
        <v>74</v>
      </c>
      <c r="AY2494" s="165" t="s">
        <v>187</v>
      </c>
    </row>
    <row r="2495" spans="2:65" s="12" customFormat="1">
      <c r="B2495" s="150"/>
      <c r="D2495" s="151" t="s">
        <v>201</v>
      </c>
      <c r="E2495" s="152" t="s">
        <v>19</v>
      </c>
      <c r="F2495" s="153" t="s">
        <v>1247</v>
      </c>
      <c r="H2495" s="152" t="s">
        <v>19</v>
      </c>
      <c r="I2495" s="154"/>
      <c r="L2495" s="150"/>
      <c r="M2495" s="155"/>
      <c r="T2495" s="156"/>
      <c r="AT2495" s="152" t="s">
        <v>201</v>
      </c>
      <c r="AU2495" s="152" t="s">
        <v>87</v>
      </c>
      <c r="AV2495" s="12" t="s">
        <v>81</v>
      </c>
      <c r="AW2495" s="12" t="s">
        <v>33</v>
      </c>
      <c r="AX2495" s="12" t="s">
        <v>74</v>
      </c>
      <c r="AY2495" s="152" t="s">
        <v>187</v>
      </c>
    </row>
    <row r="2496" spans="2:65" s="12" customFormat="1">
      <c r="B2496" s="150"/>
      <c r="D2496" s="151" t="s">
        <v>201</v>
      </c>
      <c r="E2496" s="152" t="s">
        <v>19</v>
      </c>
      <c r="F2496" s="153" t="s">
        <v>1083</v>
      </c>
      <c r="H2496" s="152" t="s">
        <v>19</v>
      </c>
      <c r="I2496" s="154"/>
      <c r="L2496" s="150"/>
      <c r="M2496" s="155"/>
      <c r="T2496" s="156"/>
      <c r="AT2496" s="152" t="s">
        <v>201</v>
      </c>
      <c r="AU2496" s="152" t="s">
        <v>87</v>
      </c>
      <c r="AV2496" s="12" t="s">
        <v>81</v>
      </c>
      <c r="AW2496" s="12" t="s">
        <v>33</v>
      </c>
      <c r="AX2496" s="12" t="s">
        <v>74</v>
      </c>
      <c r="AY2496" s="152" t="s">
        <v>187</v>
      </c>
    </row>
    <row r="2497" spans="2:65" s="12" customFormat="1">
      <c r="B2497" s="150"/>
      <c r="D2497" s="151" t="s">
        <v>201</v>
      </c>
      <c r="E2497" s="152" t="s">
        <v>19</v>
      </c>
      <c r="F2497" s="153" t="s">
        <v>2502</v>
      </c>
      <c r="H2497" s="152" t="s">
        <v>19</v>
      </c>
      <c r="I2497" s="154"/>
      <c r="L2497" s="150"/>
      <c r="M2497" s="155"/>
      <c r="T2497" s="156"/>
      <c r="AT2497" s="152" t="s">
        <v>201</v>
      </c>
      <c r="AU2497" s="152" t="s">
        <v>87</v>
      </c>
      <c r="AV2497" s="12" t="s">
        <v>81</v>
      </c>
      <c r="AW2497" s="12" t="s">
        <v>33</v>
      </c>
      <c r="AX2497" s="12" t="s">
        <v>74</v>
      </c>
      <c r="AY2497" s="152" t="s">
        <v>187</v>
      </c>
    </row>
    <row r="2498" spans="2:65" s="13" customFormat="1">
      <c r="B2498" s="157"/>
      <c r="D2498" s="151" t="s">
        <v>201</v>
      </c>
      <c r="E2498" s="158" t="s">
        <v>19</v>
      </c>
      <c r="F2498" s="159" t="s">
        <v>1840</v>
      </c>
      <c r="H2498" s="160">
        <v>7.2</v>
      </c>
      <c r="I2498" s="161"/>
      <c r="L2498" s="157"/>
      <c r="M2498" s="162"/>
      <c r="T2498" s="163"/>
      <c r="AT2498" s="158" t="s">
        <v>201</v>
      </c>
      <c r="AU2498" s="158" t="s">
        <v>87</v>
      </c>
      <c r="AV2498" s="13" t="s">
        <v>87</v>
      </c>
      <c r="AW2498" s="13" t="s">
        <v>33</v>
      </c>
      <c r="AX2498" s="13" t="s">
        <v>74</v>
      </c>
      <c r="AY2498" s="158" t="s">
        <v>187</v>
      </c>
    </row>
    <row r="2499" spans="2:65" s="13" customFormat="1">
      <c r="B2499" s="157"/>
      <c r="D2499" s="151" t="s">
        <v>201</v>
      </c>
      <c r="E2499" s="158" t="s">
        <v>19</v>
      </c>
      <c r="F2499" s="159" t="s">
        <v>1841</v>
      </c>
      <c r="H2499" s="160">
        <v>5</v>
      </c>
      <c r="I2499" s="161"/>
      <c r="L2499" s="157"/>
      <c r="M2499" s="162"/>
      <c r="T2499" s="163"/>
      <c r="AT2499" s="158" t="s">
        <v>201</v>
      </c>
      <c r="AU2499" s="158" t="s">
        <v>87</v>
      </c>
      <c r="AV2499" s="13" t="s">
        <v>87</v>
      </c>
      <c r="AW2499" s="13" t="s">
        <v>33</v>
      </c>
      <c r="AX2499" s="13" t="s">
        <v>74</v>
      </c>
      <c r="AY2499" s="158" t="s">
        <v>187</v>
      </c>
    </row>
    <row r="2500" spans="2:65" s="13" customFormat="1">
      <c r="B2500" s="157"/>
      <c r="D2500" s="151" t="s">
        <v>201</v>
      </c>
      <c r="E2500" s="158" t="s">
        <v>19</v>
      </c>
      <c r="F2500" s="159" t="s">
        <v>1842</v>
      </c>
      <c r="H2500" s="160">
        <v>2.7</v>
      </c>
      <c r="I2500" s="161"/>
      <c r="L2500" s="157"/>
      <c r="M2500" s="162"/>
      <c r="T2500" s="163"/>
      <c r="AT2500" s="158" t="s">
        <v>201</v>
      </c>
      <c r="AU2500" s="158" t="s">
        <v>87</v>
      </c>
      <c r="AV2500" s="13" t="s">
        <v>87</v>
      </c>
      <c r="AW2500" s="13" t="s">
        <v>33</v>
      </c>
      <c r="AX2500" s="13" t="s">
        <v>74</v>
      </c>
      <c r="AY2500" s="158" t="s">
        <v>187</v>
      </c>
    </row>
    <row r="2501" spans="2:65" s="13" customFormat="1">
      <c r="B2501" s="157"/>
      <c r="D2501" s="151" t="s">
        <v>201</v>
      </c>
      <c r="E2501" s="158" t="s">
        <v>19</v>
      </c>
      <c r="F2501" s="159" t="s">
        <v>1843</v>
      </c>
      <c r="H2501" s="160">
        <v>14.6</v>
      </c>
      <c r="I2501" s="161"/>
      <c r="L2501" s="157"/>
      <c r="M2501" s="162"/>
      <c r="T2501" s="163"/>
      <c r="AT2501" s="158" t="s">
        <v>201</v>
      </c>
      <c r="AU2501" s="158" t="s">
        <v>87</v>
      </c>
      <c r="AV2501" s="13" t="s">
        <v>87</v>
      </c>
      <c r="AW2501" s="13" t="s">
        <v>33</v>
      </c>
      <c r="AX2501" s="13" t="s">
        <v>74</v>
      </c>
      <c r="AY2501" s="158" t="s">
        <v>187</v>
      </c>
    </row>
    <row r="2502" spans="2:65" s="13" customFormat="1">
      <c r="B2502" s="157"/>
      <c r="D2502" s="151" t="s">
        <v>201</v>
      </c>
      <c r="E2502" s="158" t="s">
        <v>19</v>
      </c>
      <c r="F2502" s="159" t="s">
        <v>1844</v>
      </c>
      <c r="H2502" s="160">
        <v>18</v>
      </c>
      <c r="I2502" s="161"/>
      <c r="L2502" s="157"/>
      <c r="M2502" s="162"/>
      <c r="T2502" s="163"/>
      <c r="AT2502" s="158" t="s">
        <v>201</v>
      </c>
      <c r="AU2502" s="158" t="s">
        <v>87</v>
      </c>
      <c r="AV2502" s="13" t="s">
        <v>87</v>
      </c>
      <c r="AW2502" s="13" t="s">
        <v>33</v>
      </c>
      <c r="AX2502" s="13" t="s">
        <v>74</v>
      </c>
      <c r="AY2502" s="158" t="s">
        <v>187</v>
      </c>
    </row>
    <row r="2503" spans="2:65" s="13" customFormat="1">
      <c r="B2503" s="157"/>
      <c r="D2503" s="151" t="s">
        <v>201</v>
      </c>
      <c r="E2503" s="158" t="s">
        <v>19</v>
      </c>
      <c r="F2503" s="159" t="s">
        <v>1846</v>
      </c>
      <c r="H2503" s="160">
        <v>5.3</v>
      </c>
      <c r="I2503" s="161"/>
      <c r="L2503" s="157"/>
      <c r="M2503" s="162"/>
      <c r="T2503" s="163"/>
      <c r="AT2503" s="158" t="s">
        <v>201</v>
      </c>
      <c r="AU2503" s="158" t="s">
        <v>87</v>
      </c>
      <c r="AV2503" s="13" t="s">
        <v>87</v>
      </c>
      <c r="AW2503" s="13" t="s">
        <v>33</v>
      </c>
      <c r="AX2503" s="13" t="s">
        <v>74</v>
      </c>
      <c r="AY2503" s="158" t="s">
        <v>187</v>
      </c>
    </row>
    <row r="2504" spans="2:65" s="13" customFormat="1">
      <c r="B2504" s="157"/>
      <c r="D2504" s="151" t="s">
        <v>201</v>
      </c>
      <c r="E2504" s="158" t="s">
        <v>19</v>
      </c>
      <c r="F2504" s="159" t="s">
        <v>1848</v>
      </c>
      <c r="H2504" s="160">
        <v>15.4</v>
      </c>
      <c r="I2504" s="161"/>
      <c r="L2504" s="157"/>
      <c r="M2504" s="162"/>
      <c r="T2504" s="163"/>
      <c r="AT2504" s="158" t="s">
        <v>201</v>
      </c>
      <c r="AU2504" s="158" t="s">
        <v>87</v>
      </c>
      <c r="AV2504" s="13" t="s">
        <v>87</v>
      </c>
      <c r="AW2504" s="13" t="s">
        <v>33</v>
      </c>
      <c r="AX2504" s="13" t="s">
        <v>74</v>
      </c>
      <c r="AY2504" s="158" t="s">
        <v>187</v>
      </c>
    </row>
    <row r="2505" spans="2:65" s="13" customFormat="1">
      <c r="B2505" s="157"/>
      <c r="D2505" s="151" t="s">
        <v>201</v>
      </c>
      <c r="E2505" s="158" t="s">
        <v>19</v>
      </c>
      <c r="F2505" s="159" t="s">
        <v>1849</v>
      </c>
      <c r="H2505" s="160">
        <v>15.5</v>
      </c>
      <c r="I2505" s="161"/>
      <c r="L2505" s="157"/>
      <c r="M2505" s="162"/>
      <c r="T2505" s="163"/>
      <c r="AT2505" s="158" t="s">
        <v>201</v>
      </c>
      <c r="AU2505" s="158" t="s">
        <v>87</v>
      </c>
      <c r="AV2505" s="13" t="s">
        <v>87</v>
      </c>
      <c r="AW2505" s="13" t="s">
        <v>33</v>
      </c>
      <c r="AX2505" s="13" t="s">
        <v>74</v>
      </c>
      <c r="AY2505" s="158" t="s">
        <v>187</v>
      </c>
    </row>
    <row r="2506" spans="2:65" s="13" customFormat="1">
      <c r="B2506" s="157"/>
      <c r="D2506" s="151" t="s">
        <v>201</v>
      </c>
      <c r="E2506" s="158" t="s">
        <v>19</v>
      </c>
      <c r="F2506" s="159" t="s">
        <v>1850</v>
      </c>
      <c r="H2506" s="160">
        <v>10.5</v>
      </c>
      <c r="I2506" s="161"/>
      <c r="L2506" s="157"/>
      <c r="M2506" s="162"/>
      <c r="T2506" s="163"/>
      <c r="AT2506" s="158" t="s">
        <v>201</v>
      </c>
      <c r="AU2506" s="158" t="s">
        <v>87</v>
      </c>
      <c r="AV2506" s="13" t="s">
        <v>87</v>
      </c>
      <c r="AW2506" s="13" t="s">
        <v>33</v>
      </c>
      <c r="AX2506" s="13" t="s">
        <v>74</v>
      </c>
      <c r="AY2506" s="158" t="s">
        <v>187</v>
      </c>
    </row>
    <row r="2507" spans="2:65" s="13" customFormat="1">
      <c r="B2507" s="157"/>
      <c r="D2507" s="151" t="s">
        <v>201</v>
      </c>
      <c r="E2507" s="158" t="s">
        <v>19</v>
      </c>
      <c r="F2507" s="159" t="s">
        <v>1852</v>
      </c>
      <c r="H2507" s="160">
        <v>17</v>
      </c>
      <c r="I2507" s="161"/>
      <c r="L2507" s="157"/>
      <c r="M2507" s="162"/>
      <c r="T2507" s="163"/>
      <c r="AT2507" s="158" t="s">
        <v>201</v>
      </c>
      <c r="AU2507" s="158" t="s">
        <v>87</v>
      </c>
      <c r="AV2507" s="13" t="s">
        <v>87</v>
      </c>
      <c r="AW2507" s="13" t="s">
        <v>33</v>
      </c>
      <c r="AX2507" s="13" t="s">
        <v>74</v>
      </c>
      <c r="AY2507" s="158" t="s">
        <v>187</v>
      </c>
    </row>
    <row r="2508" spans="2:65" s="13" customFormat="1">
      <c r="B2508" s="157"/>
      <c r="D2508" s="151" t="s">
        <v>201</v>
      </c>
      <c r="E2508" s="158" t="s">
        <v>19</v>
      </c>
      <c r="F2508" s="159" t="s">
        <v>1853</v>
      </c>
      <c r="H2508" s="160">
        <v>17</v>
      </c>
      <c r="I2508" s="161"/>
      <c r="L2508" s="157"/>
      <c r="M2508" s="162"/>
      <c r="T2508" s="163"/>
      <c r="AT2508" s="158" t="s">
        <v>201</v>
      </c>
      <c r="AU2508" s="158" t="s">
        <v>87</v>
      </c>
      <c r="AV2508" s="13" t="s">
        <v>87</v>
      </c>
      <c r="AW2508" s="13" t="s">
        <v>33</v>
      </c>
      <c r="AX2508" s="13" t="s">
        <v>74</v>
      </c>
      <c r="AY2508" s="158" t="s">
        <v>187</v>
      </c>
    </row>
    <row r="2509" spans="2:65" s="14" customFormat="1">
      <c r="B2509" s="164"/>
      <c r="D2509" s="151" t="s">
        <v>201</v>
      </c>
      <c r="E2509" s="165" t="s">
        <v>19</v>
      </c>
      <c r="F2509" s="166" t="s">
        <v>204</v>
      </c>
      <c r="H2509" s="167">
        <v>128.19999999999999</v>
      </c>
      <c r="I2509" s="168"/>
      <c r="L2509" s="164"/>
      <c r="M2509" s="169"/>
      <c r="T2509" s="170"/>
      <c r="AT2509" s="165" t="s">
        <v>201</v>
      </c>
      <c r="AU2509" s="165" t="s">
        <v>87</v>
      </c>
      <c r="AV2509" s="14" t="s">
        <v>96</v>
      </c>
      <c r="AW2509" s="14" t="s">
        <v>33</v>
      </c>
      <c r="AX2509" s="14" t="s">
        <v>74</v>
      </c>
      <c r="AY2509" s="165" t="s">
        <v>187</v>
      </c>
    </row>
    <row r="2510" spans="2:65" s="15" customFormat="1">
      <c r="B2510" s="171"/>
      <c r="D2510" s="151" t="s">
        <v>201</v>
      </c>
      <c r="E2510" s="172" t="s">
        <v>1024</v>
      </c>
      <c r="F2510" s="173" t="s">
        <v>207</v>
      </c>
      <c r="H2510" s="174">
        <v>150.69999999999999</v>
      </c>
      <c r="I2510" s="175"/>
      <c r="L2510" s="171"/>
      <c r="M2510" s="176"/>
      <c r="T2510" s="177"/>
      <c r="AT2510" s="172" t="s">
        <v>201</v>
      </c>
      <c r="AU2510" s="172" t="s">
        <v>87</v>
      </c>
      <c r="AV2510" s="15" t="s">
        <v>193</v>
      </c>
      <c r="AW2510" s="15" t="s">
        <v>33</v>
      </c>
      <c r="AX2510" s="15" t="s">
        <v>81</v>
      </c>
      <c r="AY2510" s="172" t="s">
        <v>187</v>
      </c>
    </row>
    <row r="2511" spans="2:65" s="1" customFormat="1" ht="49.2" customHeight="1">
      <c r="B2511" s="33"/>
      <c r="C2511" s="178" t="s">
        <v>3351</v>
      </c>
      <c r="D2511" s="178" t="s">
        <v>238</v>
      </c>
      <c r="E2511" s="179" t="s">
        <v>3352</v>
      </c>
      <c r="F2511" s="180" t="s">
        <v>3353</v>
      </c>
      <c r="G2511" s="181" t="s">
        <v>138</v>
      </c>
      <c r="H2511" s="182">
        <v>165.77</v>
      </c>
      <c r="I2511" s="183"/>
      <c r="J2511" s="184">
        <f>ROUND(I2511*H2511,2)</f>
        <v>0</v>
      </c>
      <c r="K2511" s="180" t="s">
        <v>19</v>
      </c>
      <c r="L2511" s="185"/>
      <c r="M2511" s="186" t="s">
        <v>19</v>
      </c>
      <c r="N2511" s="187" t="s">
        <v>46</v>
      </c>
      <c r="P2511" s="142">
        <f>O2511*H2511</f>
        <v>0</v>
      </c>
      <c r="Q2511" s="142">
        <v>9.7000000000000003E-3</v>
      </c>
      <c r="R2511" s="142">
        <f>Q2511*H2511</f>
        <v>1.6079690000000002</v>
      </c>
      <c r="S2511" s="142">
        <v>0</v>
      </c>
      <c r="T2511" s="143">
        <f>S2511*H2511</f>
        <v>0</v>
      </c>
      <c r="AR2511" s="144" t="s">
        <v>425</v>
      </c>
      <c r="AT2511" s="144" t="s">
        <v>238</v>
      </c>
      <c r="AU2511" s="144" t="s">
        <v>87</v>
      </c>
      <c r="AY2511" s="18" t="s">
        <v>187</v>
      </c>
      <c r="BE2511" s="145">
        <f>IF(N2511="základní",J2511,0)</f>
        <v>0</v>
      </c>
      <c r="BF2511" s="145">
        <f>IF(N2511="snížená",J2511,0)</f>
        <v>0</v>
      </c>
      <c r="BG2511" s="145">
        <f>IF(N2511="zákl. přenesená",J2511,0)</f>
        <v>0</v>
      </c>
      <c r="BH2511" s="145">
        <f>IF(N2511="sníž. přenesená",J2511,0)</f>
        <v>0</v>
      </c>
      <c r="BI2511" s="145">
        <f>IF(N2511="nulová",J2511,0)</f>
        <v>0</v>
      </c>
      <c r="BJ2511" s="18" t="s">
        <v>87</v>
      </c>
      <c r="BK2511" s="145">
        <f>ROUND(I2511*H2511,2)</f>
        <v>0</v>
      </c>
      <c r="BL2511" s="18" t="s">
        <v>320</v>
      </c>
      <c r="BM2511" s="144" t="s">
        <v>3354</v>
      </c>
    </row>
    <row r="2512" spans="2:65" s="13" customFormat="1">
      <c r="B2512" s="157"/>
      <c r="D2512" s="151" t="s">
        <v>201</v>
      </c>
      <c r="F2512" s="159" t="s">
        <v>3355</v>
      </c>
      <c r="H2512" s="160">
        <v>165.77</v>
      </c>
      <c r="I2512" s="161"/>
      <c r="L2512" s="157"/>
      <c r="M2512" s="162"/>
      <c r="T2512" s="163"/>
      <c r="AT2512" s="158" t="s">
        <v>201</v>
      </c>
      <c r="AU2512" s="158" t="s">
        <v>87</v>
      </c>
      <c r="AV2512" s="13" t="s">
        <v>87</v>
      </c>
      <c r="AW2512" s="13" t="s">
        <v>4</v>
      </c>
      <c r="AX2512" s="13" t="s">
        <v>81</v>
      </c>
      <c r="AY2512" s="158" t="s">
        <v>187</v>
      </c>
    </row>
    <row r="2513" spans="2:65" s="1" customFormat="1" ht="21.75" customHeight="1">
      <c r="B2513" s="33"/>
      <c r="C2513" s="133" t="s">
        <v>3356</v>
      </c>
      <c r="D2513" s="133" t="s">
        <v>189</v>
      </c>
      <c r="E2513" s="134" t="s">
        <v>3357</v>
      </c>
      <c r="F2513" s="135" t="s">
        <v>3358</v>
      </c>
      <c r="G2513" s="136" t="s">
        <v>384</v>
      </c>
      <c r="H2513" s="137">
        <v>147.982</v>
      </c>
      <c r="I2513" s="138"/>
      <c r="J2513" s="139">
        <f>ROUND(I2513*H2513,2)</f>
        <v>0</v>
      </c>
      <c r="K2513" s="135" t="s">
        <v>197</v>
      </c>
      <c r="L2513" s="33"/>
      <c r="M2513" s="140" t="s">
        <v>19</v>
      </c>
      <c r="N2513" s="141" t="s">
        <v>46</v>
      </c>
      <c r="P2513" s="142">
        <f>O2513*H2513</f>
        <v>0</v>
      </c>
      <c r="Q2513" s="142">
        <v>1.4935E-5</v>
      </c>
      <c r="R2513" s="142">
        <f>Q2513*H2513</f>
        <v>2.21011117E-3</v>
      </c>
      <c r="S2513" s="142">
        <v>0</v>
      </c>
      <c r="T2513" s="143">
        <f>S2513*H2513</f>
        <v>0</v>
      </c>
      <c r="AR2513" s="144" t="s">
        <v>320</v>
      </c>
      <c r="AT2513" s="144" t="s">
        <v>189</v>
      </c>
      <c r="AU2513" s="144" t="s">
        <v>87</v>
      </c>
      <c r="AY2513" s="18" t="s">
        <v>187</v>
      </c>
      <c r="BE2513" s="145">
        <f>IF(N2513="základní",J2513,0)</f>
        <v>0</v>
      </c>
      <c r="BF2513" s="145">
        <f>IF(N2513="snížená",J2513,0)</f>
        <v>0</v>
      </c>
      <c r="BG2513" s="145">
        <f>IF(N2513="zákl. přenesená",J2513,0)</f>
        <v>0</v>
      </c>
      <c r="BH2513" s="145">
        <f>IF(N2513="sníž. přenesená",J2513,0)</f>
        <v>0</v>
      </c>
      <c r="BI2513" s="145">
        <f>IF(N2513="nulová",J2513,0)</f>
        <v>0</v>
      </c>
      <c r="BJ2513" s="18" t="s">
        <v>87</v>
      </c>
      <c r="BK2513" s="145">
        <f>ROUND(I2513*H2513,2)</f>
        <v>0</v>
      </c>
      <c r="BL2513" s="18" t="s">
        <v>320</v>
      </c>
      <c r="BM2513" s="144" t="s">
        <v>3359</v>
      </c>
    </row>
    <row r="2514" spans="2:65" s="1" customFormat="1">
      <c r="B2514" s="33"/>
      <c r="D2514" s="146" t="s">
        <v>199</v>
      </c>
      <c r="F2514" s="147" t="s">
        <v>3360</v>
      </c>
      <c r="I2514" s="148"/>
      <c r="L2514" s="33"/>
      <c r="M2514" s="149"/>
      <c r="T2514" s="52"/>
      <c r="AT2514" s="18" t="s">
        <v>199</v>
      </c>
      <c r="AU2514" s="18" t="s">
        <v>87</v>
      </c>
    </row>
    <row r="2515" spans="2:65" s="12" customFormat="1">
      <c r="B2515" s="150"/>
      <c r="D2515" s="151" t="s">
        <v>201</v>
      </c>
      <c r="E2515" s="152" t="s">
        <v>19</v>
      </c>
      <c r="F2515" s="153" t="s">
        <v>1247</v>
      </c>
      <c r="H2515" s="152" t="s">
        <v>19</v>
      </c>
      <c r="I2515" s="154"/>
      <c r="L2515" s="150"/>
      <c r="M2515" s="155"/>
      <c r="T2515" s="156"/>
      <c r="AT2515" s="152" t="s">
        <v>201</v>
      </c>
      <c r="AU2515" s="152" t="s">
        <v>87</v>
      </c>
      <c r="AV2515" s="12" t="s">
        <v>81</v>
      </c>
      <c r="AW2515" s="12" t="s">
        <v>33</v>
      </c>
      <c r="AX2515" s="12" t="s">
        <v>74</v>
      </c>
      <c r="AY2515" s="152" t="s">
        <v>187</v>
      </c>
    </row>
    <row r="2516" spans="2:65" s="12" customFormat="1">
      <c r="B2516" s="150"/>
      <c r="D2516" s="151" t="s">
        <v>201</v>
      </c>
      <c r="E2516" s="152" t="s">
        <v>19</v>
      </c>
      <c r="F2516" s="153" t="s">
        <v>1083</v>
      </c>
      <c r="H2516" s="152" t="s">
        <v>19</v>
      </c>
      <c r="I2516" s="154"/>
      <c r="L2516" s="150"/>
      <c r="M2516" s="155"/>
      <c r="T2516" s="156"/>
      <c r="AT2516" s="152" t="s">
        <v>201</v>
      </c>
      <c r="AU2516" s="152" t="s">
        <v>87</v>
      </c>
      <c r="AV2516" s="12" t="s">
        <v>81</v>
      </c>
      <c r="AW2516" s="12" t="s">
        <v>33</v>
      </c>
      <c r="AX2516" s="12" t="s">
        <v>74</v>
      </c>
      <c r="AY2516" s="152" t="s">
        <v>187</v>
      </c>
    </row>
    <row r="2517" spans="2:65" s="13" customFormat="1">
      <c r="B2517" s="157"/>
      <c r="D2517" s="151" t="s">
        <v>201</v>
      </c>
      <c r="E2517" s="158" t="s">
        <v>19</v>
      </c>
      <c r="F2517" s="159" t="s">
        <v>3361</v>
      </c>
      <c r="H2517" s="160">
        <v>16.07</v>
      </c>
      <c r="I2517" s="161"/>
      <c r="L2517" s="157"/>
      <c r="M2517" s="162"/>
      <c r="T2517" s="163"/>
      <c r="AT2517" s="158" t="s">
        <v>201</v>
      </c>
      <c r="AU2517" s="158" t="s">
        <v>87</v>
      </c>
      <c r="AV2517" s="13" t="s">
        <v>87</v>
      </c>
      <c r="AW2517" s="13" t="s">
        <v>33</v>
      </c>
      <c r="AX2517" s="13" t="s">
        <v>74</v>
      </c>
      <c r="AY2517" s="158" t="s">
        <v>187</v>
      </c>
    </row>
    <row r="2518" spans="2:65" s="14" customFormat="1">
      <c r="B2518" s="164"/>
      <c r="D2518" s="151" t="s">
        <v>201</v>
      </c>
      <c r="E2518" s="165" t="s">
        <v>19</v>
      </c>
      <c r="F2518" s="166" t="s">
        <v>204</v>
      </c>
      <c r="H2518" s="167">
        <v>16.07</v>
      </c>
      <c r="I2518" s="168"/>
      <c r="L2518" s="164"/>
      <c r="M2518" s="169"/>
      <c r="T2518" s="170"/>
      <c r="AT2518" s="165" t="s">
        <v>201</v>
      </c>
      <c r="AU2518" s="165" t="s">
        <v>87</v>
      </c>
      <c r="AV2518" s="14" t="s">
        <v>96</v>
      </c>
      <c r="AW2518" s="14" t="s">
        <v>33</v>
      </c>
      <c r="AX2518" s="14" t="s">
        <v>74</v>
      </c>
      <c r="AY2518" s="165" t="s">
        <v>187</v>
      </c>
    </row>
    <row r="2519" spans="2:65" s="12" customFormat="1">
      <c r="B2519" s="150"/>
      <c r="D2519" s="151" t="s">
        <v>201</v>
      </c>
      <c r="E2519" s="152" t="s">
        <v>19</v>
      </c>
      <c r="F2519" s="153" t="s">
        <v>1247</v>
      </c>
      <c r="H2519" s="152" t="s">
        <v>19</v>
      </c>
      <c r="I2519" s="154"/>
      <c r="L2519" s="150"/>
      <c r="M2519" s="155"/>
      <c r="T2519" s="156"/>
      <c r="AT2519" s="152" t="s">
        <v>201</v>
      </c>
      <c r="AU2519" s="152" t="s">
        <v>87</v>
      </c>
      <c r="AV2519" s="12" t="s">
        <v>81</v>
      </c>
      <c r="AW2519" s="12" t="s">
        <v>33</v>
      </c>
      <c r="AX2519" s="12" t="s">
        <v>74</v>
      </c>
      <c r="AY2519" s="152" t="s">
        <v>187</v>
      </c>
    </row>
    <row r="2520" spans="2:65" s="12" customFormat="1">
      <c r="B2520" s="150"/>
      <c r="D2520" s="151" t="s">
        <v>201</v>
      </c>
      <c r="E2520" s="152" t="s">
        <v>19</v>
      </c>
      <c r="F2520" s="153" t="s">
        <v>1083</v>
      </c>
      <c r="H2520" s="152" t="s">
        <v>19</v>
      </c>
      <c r="I2520" s="154"/>
      <c r="L2520" s="150"/>
      <c r="M2520" s="155"/>
      <c r="T2520" s="156"/>
      <c r="AT2520" s="152" t="s">
        <v>201</v>
      </c>
      <c r="AU2520" s="152" t="s">
        <v>87</v>
      </c>
      <c r="AV2520" s="12" t="s">
        <v>81</v>
      </c>
      <c r="AW2520" s="12" t="s">
        <v>33</v>
      </c>
      <c r="AX2520" s="12" t="s">
        <v>74</v>
      </c>
      <c r="AY2520" s="152" t="s">
        <v>187</v>
      </c>
    </row>
    <row r="2521" spans="2:65" s="12" customFormat="1">
      <c r="B2521" s="150"/>
      <c r="D2521" s="151" t="s">
        <v>201</v>
      </c>
      <c r="E2521" s="152" t="s">
        <v>19</v>
      </c>
      <c r="F2521" s="153" t="s">
        <v>2502</v>
      </c>
      <c r="H2521" s="152" t="s">
        <v>19</v>
      </c>
      <c r="I2521" s="154"/>
      <c r="L2521" s="150"/>
      <c r="M2521" s="155"/>
      <c r="T2521" s="156"/>
      <c r="AT2521" s="152" t="s">
        <v>201</v>
      </c>
      <c r="AU2521" s="152" t="s">
        <v>87</v>
      </c>
      <c r="AV2521" s="12" t="s">
        <v>81</v>
      </c>
      <c r="AW2521" s="12" t="s">
        <v>33</v>
      </c>
      <c r="AX2521" s="12" t="s">
        <v>74</v>
      </c>
      <c r="AY2521" s="152" t="s">
        <v>187</v>
      </c>
    </row>
    <row r="2522" spans="2:65" s="13" customFormat="1">
      <c r="B2522" s="157"/>
      <c r="D2522" s="151" t="s">
        <v>201</v>
      </c>
      <c r="E2522" s="158" t="s">
        <v>19</v>
      </c>
      <c r="F2522" s="159" t="s">
        <v>3362</v>
      </c>
      <c r="H2522" s="160">
        <v>7.07</v>
      </c>
      <c r="I2522" s="161"/>
      <c r="L2522" s="157"/>
      <c r="M2522" s="162"/>
      <c r="T2522" s="163"/>
      <c r="AT2522" s="158" t="s">
        <v>201</v>
      </c>
      <c r="AU2522" s="158" t="s">
        <v>87</v>
      </c>
      <c r="AV2522" s="13" t="s">
        <v>87</v>
      </c>
      <c r="AW2522" s="13" t="s">
        <v>33</v>
      </c>
      <c r="AX2522" s="13" t="s">
        <v>74</v>
      </c>
      <c r="AY2522" s="158" t="s">
        <v>187</v>
      </c>
    </row>
    <row r="2523" spans="2:65" s="13" customFormat="1">
      <c r="B2523" s="157"/>
      <c r="D2523" s="151" t="s">
        <v>201</v>
      </c>
      <c r="E2523" s="158" t="s">
        <v>19</v>
      </c>
      <c r="F2523" s="159" t="s">
        <v>3363</v>
      </c>
      <c r="H2523" s="160">
        <v>8.33</v>
      </c>
      <c r="I2523" s="161"/>
      <c r="L2523" s="157"/>
      <c r="M2523" s="162"/>
      <c r="T2523" s="163"/>
      <c r="AT2523" s="158" t="s">
        <v>201</v>
      </c>
      <c r="AU2523" s="158" t="s">
        <v>87</v>
      </c>
      <c r="AV2523" s="13" t="s">
        <v>87</v>
      </c>
      <c r="AW2523" s="13" t="s">
        <v>33</v>
      </c>
      <c r="AX2523" s="13" t="s">
        <v>74</v>
      </c>
      <c r="AY2523" s="158" t="s">
        <v>187</v>
      </c>
    </row>
    <row r="2524" spans="2:65" s="13" customFormat="1">
      <c r="B2524" s="157"/>
      <c r="D2524" s="151" t="s">
        <v>201</v>
      </c>
      <c r="E2524" s="158" t="s">
        <v>19</v>
      </c>
      <c r="F2524" s="159" t="s">
        <v>3364</v>
      </c>
      <c r="H2524" s="160">
        <v>5.75</v>
      </c>
      <c r="I2524" s="161"/>
      <c r="L2524" s="157"/>
      <c r="M2524" s="162"/>
      <c r="T2524" s="163"/>
      <c r="AT2524" s="158" t="s">
        <v>201</v>
      </c>
      <c r="AU2524" s="158" t="s">
        <v>87</v>
      </c>
      <c r="AV2524" s="13" t="s">
        <v>87</v>
      </c>
      <c r="AW2524" s="13" t="s">
        <v>33</v>
      </c>
      <c r="AX2524" s="13" t="s">
        <v>74</v>
      </c>
      <c r="AY2524" s="158" t="s">
        <v>187</v>
      </c>
    </row>
    <row r="2525" spans="2:65" s="13" customFormat="1">
      <c r="B2525" s="157"/>
      <c r="D2525" s="151" t="s">
        <v>201</v>
      </c>
      <c r="E2525" s="158" t="s">
        <v>19</v>
      </c>
      <c r="F2525" s="159" t="s">
        <v>3365</v>
      </c>
      <c r="H2525" s="160">
        <v>13.68</v>
      </c>
      <c r="I2525" s="161"/>
      <c r="L2525" s="157"/>
      <c r="M2525" s="162"/>
      <c r="T2525" s="163"/>
      <c r="AT2525" s="158" t="s">
        <v>201</v>
      </c>
      <c r="AU2525" s="158" t="s">
        <v>87</v>
      </c>
      <c r="AV2525" s="13" t="s">
        <v>87</v>
      </c>
      <c r="AW2525" s="13" t="s">
        <v>33</v>
      </c>
      <c r="AX2525" s="13" t="s">
        <v>74</v>
      </c>
      <c r="AY2525" s="158" t="s">
        <v>187</v>
      </c>
    </row>
    <row r="2526" spans="2:65" s="13" customFormat="1">
      <c r="B2526" s="157"/>
      <c r="D2526" s="151" t="s">
        <v>201</v>
      </c>
      <c r="E2526" s="158" t="s">
        <v>19</v>
      </c>
      <c r="F2526" s="159" t="s">
        <v>3366</v>
      </c>
      <c r="H2526" s="160">
        <v>16.239999999999998</v>
      </c>
      <c r="I2526" s="161"/>
      <c r="L2526" s="157"/>
      <c r="M2526" s="162"/>
      <c r="T2526" s="163"/>
      <c r="AT2526" s="158" t="s">
        <v>201</v>
      </c>
      <c r="AU2526" s="158" t="s">
        <v>87</v>
      </c>
      <c r="AV2526" s="13" t="s">
        <v>87</v>
      </c>
      <c r="AW2526" s="13" t="s">
        <v>33</v>
      </c>
      <c r="AX2526" s="13" t="s">
        <v>74</v>
      </c>
      <c r="AY2526" s="158" t="s">
        <v>187</v>
      </c>
    </row>
    <row r="2527" spans="2:65" s="13" customFormat="1">
      <c r="B2527" s="157"/>
      <c r="D2527" s="151" t="s">
        <v>201</v>
      </c>
      <c r="E2527" s="158" t="s">
        <v>19</v>
      </c>
      <c r="F2527" s="159" t="s">
        <v>3367</v>
      </c>
      <c r="H2527" s="160">
        <v>7.98</v>
      </c>
      <c r="I2527" s="161"/>
      <c r="L2527" s="157"/>
      <c r="M2527" s="162"/>
      <c r="T2527" s="163"/>
      <c r="AT2527" s="158" t="s">
        <v>201</v>
      </c>
      <c r="AU2527" s="158" t="s">
        <v>87</v>
      </c>
      <c r="AV2527" s="13" t="s">
        <v>87</v>
      </c>
      <c r="AW2527" s="13" t="s">
        <v>33</v>
      </c>
      <c r="AX2527" s="13" t="s">
        <v>74</v>
      </c>
      <c r="AY2527" s="158" t="s">
        <v>187</v>
      </c>
    </row>
    <row r="2528" spans="2:65" s="13" customFormat="1">
      <c r="B2528" s="157"/>
      <c r="D2528" s="151" t="s">
        <v>201</v>
      </c>
      <c r="E2528" s="158" t="s">
        <v>19</v>
      </c>
      <c r="F2528" s="159" t="s">
        <v>3368</v>
      </c>
      <c r="H2528" s="160">
        <v>14.12</v>
      </c>
      <c r="I2528" s="161"/>
      <c r="L2528" s="157"/>
      <c r="M2528" s="162"/>
      <c r="T2528" s="163"/>
      <c r="AT2528" s="158" t="s">
        <v>201</v>
      </c>
      <c r="AU2528" s="158" t="s">
        <v>87</v>
      </c>
      <c r="AV2528" s="13" t="s">
        <v>87</v>
      </c>
      <c r="AW2528" s="13" t="s">
        <v>33</v>
      </c>
      <c r="AX2528" s="13" t="s">
        <v>74</v>
      </c>
      <c r="AY2528" s="158" t="s">
        <v>187</v>
      </c>
    </row>
    <row r="2529" spans="2:65" s="13" customFormat="1">
      <c r="B2529" s="157"/>
      <c r="D2529" s="151" t="s">
        <v>201</v>
      </c>
      <c r="E2529" s="158" t="s">
        <v>19</v>
      </c>
      <c r="F2529" s="159" t="s">
        <v>3369</v>
      </c>
      <c r="H2529" s="160">
        <v>14.92</v>
      </c>
      <c r="I2529" s="161"/>
      <c r="L2529" s="157"/>
      <c r="M2529" s="162"/>
      <c r="T2529" s="163"/>
      <c r="AT2529" s="158" t="s">
        <v>201</v>
      </c>
      <c r="AU2529" s="158" t="s">
        <v>87</v>
      </c>
      <c r="AV2529" s="13" t="s">
        <v>87</v>
      </c>
      <c r="AW2529" s="13" t="s">
        <v>33</v>
      </c>
      <c r="AX2529" s="13" t="s">
        <v>74</v>
      </c>
      <c r="AY2529" s="158" t="s">
        <v>187</v>
      </c>
    </row>
    <row r="2530" spans="2:65" s="13" customFormat="1">
      <c r="B2530" s="157"/>
      <c r="D2530" s="151" t="s">
        <v>201</v>
      </c>
      <c r="E2530" s="158" t="s">
        <v>19</v>
      </c>
      <c r="F2530" s="159" t="s">
        <v>3370</v>
      </c>
      <c r="H2530" s="160">
        <v>13.12</v>
      </c>
      <c r="I2530" s="161"/>
      <c r="L2530" s="157"/>
      <c r="M2530" s="162"/>
      <c r="T2530" s="163"/>
      <c r="AT2530" s="158" t="s">
        <v>201</v>
      </c>
      <c r="AU2530" s="158" t="s">
        <v>87</v>
      </c>
      <c r="AV2530" s="13" t="s">
        <v>87</v>
      </c>
      <c r="AW2530" s="13" t="s">
        <v>33</v>
      </c>
      <c r="AX2530" s="13" t="s">
        <v>74</v>
      </c>
      <c r="AY2530" s="158" t="s">
        <v>187</v>
      </c>
    </row>
    <row r="2531" spans="2:65" s="13" customFormat="1">
      <c r="B2531" s="157"/>
      <c r="D2531" s="151" t="s">
        <v>201</v>
      </c>
      <c r="E2531" s="158" t="s">
        <v>19</v>
      </c>
      <c r="F2531" s="159" t="s">
        <v>3371</v>
      </c>
      <c r="H2531" s="160">
        <v>14.956</v>
      </c>
      <c r="I2531" s="161"/>
      <c r="L2531" s="157"/>
      <c r="M2531" s="162"/>
      <c r="T2531" s="163"/>
      <c r="AT2531" s="158" t="s">
        <v>201</v>
      </c>
      <c r="AU2531" s="158" t="s">
        <v>87</v>
      </c>
      <c r="AV2531" s="13" t="s">
        <v>87</v>
      </c>
      <c r="AW2531" s="13" t="s">
        <v>33</v>
      </c>
      <c r="AX2531" s="13" t="s">
        <v>74</v>
      </c>
      <c r="AY2531" s="158" t="s">
        <v>187</v>
      </c>
    </row>
    <row r="2532" spans="2:65" s="13" customFormat="1">
      <c r="B2532" s="157"/>
      <c r="D2532" s="151" t="s">
        <v>201</v>
      </c>
      <c r="E2532" s="158" t="s">
        <v>19</v>
      </c>
      <c r="F2532" s="159" t="s">
        <v>3372</v>
      </c>
      <c r="H2532" s="160">
        <v>15.746</v>
      </c>
      <c r="I2532" s="161"/>
      <c r="L2532" s="157"/>
      <c r="M2532" s="162"/>
      <c r="T2532" s="163"/>
      <c r="AT2532" s="158" t="s">
        <v>201</v>
      </c>
      <c r="AU2532" s="158" t="s">
        <v>87</v>
      </c>
      <c r="AV2532" s="13" t="s">
        <v>87</v>
      </c>
      <c r="AW2532" s="13" t="s">
        <v>33</v>
      </c>
      <c r="AX2532" s="13" t="s">
        <v>74</v>
      </c>
      <c r="AY2532" s="158" t="s">
        <v>187</v>
      </c>
    </row>
    <row r="2533" spans="2:65" s="14" customFormat="1">
      <c r="B2533" s="164"/>
      <c r="D2533" s="151" t="s">
        <v>201</v>
      </c>
      <c r="E2533" s="165" t="s">
        <v>19</v>
      </c>
      <c r="F2533" s="166" t="s">
        <v>204</v>
      </c>
      <c r="H2533" s="167">
        <v>131.91200000000001</v>
      </c>
      <c r="I2533" s="168"/>
      <c r="L2533" s="164"/>
      <c r="M2533" s="169"/>
      <c r="T2533" s="170"/>
      <c r="AT2533" s="165" t="s">
        <v>201</v>
      </c>
      <c r="AU2533" s="165" t="s">
        <v>87</v>
      </c>
      <c r="AV2533" s="14" t="s">
        <v>96</v>
      </c>
      <c r="AW2533" s="14" t="s">
        <v>33</v>
      </c>
      <c r="AX2533" s="14" t="s">
        <v>74</v>
      </c>
      <c r="AY2533" s="165" t="s">
        <v>187</v>
      </c>
    </row>
    <row r="2534" spans="2:65" s="15" customFormat="1">
      <c r="B2534" s="171"/>
      <c r="D2534" s="151" t="s">
        <v>201</v>
      </c>
      <c r="E2534" s="172" t="s">
        <v>19</v>
      </c>
      <c r="F2534" s="173" t="s">
        <v>207</v>
      </c>
      <c r="H2534" s="174">
        <v>147.982</v>
      </c>
      <c r="I2534" s="175"/>
      <c r="L2534" s="171"/>
      <c r="M2534" s="176"/>
      <c r="T2534" s="177"/>
      <c r="AT2534" s="172" t="s">
        <v>201</v>
      </c>
      <c r="AU2534" s="172" t="s">
        <v>87</v>
      </c>
      <c r="AV2534" s="15" t="s">
        <v>193</v>
      </c>
      <c r="AW2534" s="15" t="s">
        <v>33</v>
      </c>
      <c r="AX2534" s="15" t="s">
        <v>81</v>
      </c>
      <c r="AY2534" s="172" t="s">
        <v>187</v>
      </c>
    </row>
    <row r="2535" spans="2:65" s="1" customFormat="1" ht="16.5" customHeight="1">
      <c r="B2535" s="33"/>
      <c r="C2535" s="178" t="s">
        <v>3373</v>
      </c>
      <c r="D2535" s="178" t="s">
        <v>238</v>
      </c>
      <c r="E2535" s="179" t="s">
        <v>3374</v>
      </c>
      <c r="F2535" s="180" t="s">
        <v>3375</v>
      </c>
      <c r="G2535" s="181" t="s">
        <v>384</v>
      </c>
      <c r="H2535" s="182">
        <v>150.94200000000001</v>
      </c>
      <c r="I2535" s="183"/>
      <c r="J2535" s="184">
        <f>ROUND(I2535*H2535,2)</f>
        <v>0</v>
      </c>
      <c r="K2535" s="180" t="s">
        <v>19</v>
      </c>
      <c r="L2535" s="185"/>
      <c r="M2535" s="186" t="s">
        <v>19</v>
      </c>
      <c r="N2535" s="187" t="s">
        <v>46</v>
      </c>
      <c r="P2535" s="142">
        <f>O2535*H2535</f>
        <v>0</v>
      </c>
      <c r="Q2535" s="142">
        <v>2.0000000000000001E-4</v>
      </c>
      <c r="R2535" s="142">
        <f>Q2535*H2535</f>
        <v>3.0188400000000004E-2</v>
      </c>
      <c r="S2535" s="142">
        <v>0</v>
      </c>
      <c r="T2535" s="143">
        <f>S2535*H2535</f>
        <v>0</v>
      </c>
      <c r="AR2535" s="144" t="s">
        <v>425</v>
      </c>
      <c r="AT2535" s="144" t="s">
        <v>238</v>
      </c>
      <c r="AU2535" s="144" t="s">
        <v>87</v>
      </c>
      <c r="AY2535" s="18" t="s">
        <v>187</v>
      </c>
      <c r="BE2535" s="145">
        <f>IF(N2535="základní",J2535,0)</f>
        <v>0</v>
      </c>
      <c r="BF2535" s="145">
        <f>IF(N2535="snížená",J2535,0)</f>
        <v>0</v>
      </c>
      <c r="BG2535" s="145">
        <f>IF(N2535="zákl. přenesená",J2535,0)</f>
        <v>0</v>
      </c>
      <c r="BH2535" s="145">
        <f>IF(N2535="sníž. přenesená",J2535,0)</f>
        <v>0</v>
      </c>
      <c r="BI2535" s="145">
        <f>IF(N2535="nulová",J2535,0)</f>
        <v>0</v>
      </c>
      <c r="BJ2535" s="18" t="s">
        <v>87</v>
      </c>
      <c r="BK2535" s="145">
        <f>ROUND(I2535*H2535,2)</f>
        <v>0</v>
      </c>
      <c r="BL2535" s="18" t="s">
        <v>320</v>
      </c>
      <c r="BM2535" s="144" t="s">
        <v>3376</v>
      </c>
    </row>
    <row r="2536" spans="2:65" s="13" customFormat="1">
      <c r="B2536" s="157"/>
      <c r="D2536" s="151" t="s">
        <v>201</v>
      </c>
      <c r="F2536" s="159" t="s">
        <v>3377</v>
      </c>
      <c r="H2536" s="160">
        <v>150.94200000000001</v>
      </c>
      <c r="I2536" s="161"/>
      <c r="L2536" s="157"/>
      <c r="M2536" s="162"/>
      <c r="T2536" s="163"/>
      <c r="AT2536" s="158" t="s">
        <v>201</v>
      </c>
      <c r="AU2536" s="158" t="s">
        <v>87</v>
      </c>
      <c r="AV2536" s="13" t="s">
        <v>87</v>
      </c>
      <c r="AW2536" s="13" t="s">
        <v>4</v>
      </c>
      <c r="AX2536" s="13" t="s">
        <v>81</v>
      </c>
      <c r="AY2536" s="158" t="s">
        <v>187</v>
      </c>
    </row>
    <row r="2537" spans="2:65" s="1" customFormat="1" ht="24.15" customHeight="1">
      <c r="B2537" s="33"/>
      <c r="C2537" s="133" t="s">
        <v>3378</v>
      </c>
      <c r="D2537" s="133" t="s">
        <v>189</v>
      </c>
      <c r="E2537" s="134" t="s">
        <v>3379</v>
      </c>
      <c r="F2537" s="135" t="s">
        <v>3380</v>
      </c>
      <c r="G2537" s="136" t="s">
        <v>138</v>
      </c>
      <c r="H2537" s="137">
        <v>150.69999999999999</v>
      </c>
      <c r="I2537" s="138"/>
      <c r="J2537" s="139">
        <f>ROUND(I2537*H2537,2)</f>
        <v>0</v>
      </c>
      <c r="K2537" s="135" t="s">
        <v>197</v>
      </c>
      <c r="L2537" s="33"/>
      <c r="M2537" s="140" t="s">
        <v>19</v>
      </c>
      <c r="N2537" s="141" t="s">
        <v>46</v>
      </c>
      <c r="P2537" s="142">
        <f>O2537*H2537</f>
        <v>0</v>
      </c>
      <c r="Q2537" s="142">
        <v>0</v>
      </c>
      <c r="R2537" s="142">
        <f>Q2537*H2537</f>
        <v>0</v>
      </c>
      <c r="S2537" s="142">
        <v>0</v>
      </c>
      <c r="T2537" s="143">
        <f>S2537*H2537</f>
        <v>0</v>
      </c>
      <c r="AR2537" s="144" t="s">
        <v>320</v>
      </c>
      <c r="AT2537" s="144" t="s">
        <v>189</v>
      </c>
      <c r="AU2537" s="144" t="s">
        <v>87</v>
      </c>
      <c r="AY2537" s="18" t="s">
        <v>187</v>
      </c>
      <c r="BE2537" s="145">
        <f>IF(N2537="základní",J2537,0)</f>
        <v>0</v>
      </c>
      <c r="BF2537" s="145">
        <f>IF(N2537="snížená",J2537,0)</f>
        <v>0</v>
      </c>
      <c r="BG2537" s="145">
        <f>IF(N2537="zákl. přenesená",J2537,0)</f>
        <v>0</v>
      </c>
      <c r="BH2537" s="145">
        <f>IF(N2537="sníž. přenesená",J2537,0)</f>
        <v>0</v>
      </c>
      <c r="BI2537" s="145">
        <f>IF(N2537="nulová",J2537,0)</f>
        <v>0</v>
      </c>
      <c r="BJ2537" s="18" t="s">
        <v>87</v>
      </c>
      <c r="BK2537" s="145">
        <f>ROUND(I2537*H2537,2)</f>
        <v>0</v>
      </c>
      <c r="BL2537" s="18" t="s">
        <v>320</v>
      </c>
      <c r="BM2537" s="144" t="s">
        <v>3381</v>
      </c>
    </row>
    <row r="2538" spans="2:65" s="1" customFormat="1">
      <c r="B2538" s="33"/>
      <c r="D2538" s="146" t="s">
        <v>199</v>
      </c>
      <c r="F2538" s="147" t="s">
        <v>3382</v>
      </c>
      <c r="I2538" s="148"/>
      <c r="L2538" s="33"/>
      <c r="M2538" s="149"/>
      <c r="T2538" s="52"/>
      <c r="AT2538" s="18" t="s">
        <v>199</v>
      </c>
      <c r="AU2538" s="18" t="s">
        <v>87</v>
      </c>
    </row>
    <row r="2539" spans="2:65" s="13" customFormat="1">
      <c r="B2539" s="157"/>
      <c r="D2539" s="151" t="s">
        <v>201</v>
      </c>
      <c r="E2539" s="158" t="s">
        <v>19</v>
      </c>
      <c r="F2539" s="159" t="s">
        <v>1024</v>
      </c>
      <c r="H2539" s="160">
        <v>150.69999999999999</v>
      </c>
      <c r="I2539" s="161"/>
      <c r="L2539" s="157"/>
      <c r="M2539" s="162"/>
      <c r="T2539" s="163"/>
      <c r="AT2539" s="158" t="s">
        <v>201</v>
      </c>
      <c r="AU2539" s="158" t="s">
        <v>87</v>
      </c>
      <c r="AV2539" s="13" t="s">
        <v>87</v>
      </c>
      <c r="AW2539" s="13" t="s">
        <v>33</v>
      </c>
      <c r="AX2539" s="13" t="s">
        <v>74</v>
      </c>
      <c r="AY2539" s="158" t="s">
        <v>187</v>
      </c>
    </row>
    <row r="2540" spans="2:65" s="15" customFormat="1">
      <c r="B2540" s="171"/>
      <c r="D2540" s="151" t="s">
        <v>201</v>
      </c>
      <c r="E2540" s="172" t="s">
        <v>19</v>
      </c>
      <c r="F2540" s="173" t="s">
        <v>207</v>
      </c>
      <c r="H2540" s="174">
        <v>150.69999999999999</v>
      </c>
      <c r="I2540" s="175"/>
      <c r="L2540" s="171"/>
      <c r="M2540" s="176"/>
      <c r="T2540" s="177"/>
      <c r="AT2540" s="172" t="s">
        <v>201</v>
      </c>
      <c r="AU2540" s="172" t="s">
        <v>87</v>
      </c>
      <c r="AV2540" s="15" t="s">
        <v>193</v>
      </c>
      <c r="AW2540" s="15" t="s">
        <v>33</v>
      </c>
      <c r="AX2540" s="15" t="s">
        <v>81</v>
      </c>
      <c r="AY2540" s="172" t="s">
        <v>187</v>
      </c>
    </row>
    <row r="2541" spans="2:65" s="1" customFormat="1" ht="49.2" customHeight="1">
      <c r="B2541" s="33"/>
      <c r="C2541" s="133" t="s">
        <v>3383</v>
      </c>
      <c r="D2541" s="133" t="s">
        <v>189</v>
      </c>
      <c r="E2541" s="134" t="s">
        <v>3384</v>
      </c>
      <c r="F2541" s="135" t="s">
        <v>3385</v>
      </c>
      <c r="G2541" s="136" t="s">
        <v>2018</v>
      </c>
      <c r="H2541" s="194"/>
      <c r="I2541" s="138"/>
      <c r="J2541" s="139">
        <f>ROUND(I2541*H2541,2)</f>
        <v>0</v>
      </c>
      <c r="K2541" s="135" t="s">
        <v>197</v>
      </c>
      <c r="L2541" s="33"/>
      <c r="M2541" s="140" t="s">
        <v>19</v>
      </c>
      <c r="N2541" s="141" t="s">
        <v>46</v>
      </c>
      <c r="P2541" s="142">
        <f>O2541*H2541</f>
        <v>0</v>
      </c>
      <c r="Q2541" s="142">
        <v>0</v>
      </c>
      <c r="R2541" s="142">
        <f>Q2541*H2541</f>
        <v>0</v>
      </c>
      <c r="S2541" s="142">
        <v>0</v>
      </c>
      <c r="T2541" s="143">
        <f>S2541*H2541</f>
        <v>0</v>
      </c>
      <c r="AR2541" s="144" t="s">
        <v>320</v>
      </c>
      <c r="AT2541" s="144" t="s">
        <v>189</v>
      </c>
      <c r="AU2541" s="144" t="s">
        <v>87</v>
      </c>
      <c r="AY2541" s="18" t="s">
        <v>187</v>
      </c>
      <c r="BE2541" s="145">
        <f>IF(N2541="základní",J2541,0)</f>
        <v>0</v>
      </c>
      <c r="BF2541" s="145">
        <f>IF(N2541="snížená",J2541,0)</f>
        <v>0</v>
      </c>
      <c r="BG2541" s="145">
        <f>IF(N2541="zákl. přenesená",J2541,0)</f>
        <v>0</v>
      </c>
      <c r="BH2541" s="145">
        <f>IF(N2541="sníž. přenesená",J2541,0)</f>
        <v>0</v>
      </c>
      <c r="BI2541" s="145">
        <f>IF(N2541="nulová",J2541,0)</f>
        <v>0</v>
      </c>
      <c r="BJ2541" s="18" t="s">
        <v>87</v>
      </c>
      <c r="BK2541" s="145">
        <f>ROUND(I2541*H2541,2)</f>
        <v>0</v>
      </c>
      <c r="BL2541" s="18" t="s">
        <v>320</v>
      </c>
      <c r="BM2541" s="144" t="s">
        <v>3386</v>
      </c>
    </row>
    <row r="2542" spans="2:65" s="1" customFormat="1">
      <c r="B2542" s="33"/>
      <c r="D2542" s="146" t="s">
        <v>199</v>
      </c>
      <c r="F2542" s="147" t="s">
        <v>3387</v>
      </c>
      <c r="I2542" s="148"/>
      <c r="L2542" s="33"/>
      <c r="M2542" s="149"/>
      <c r="T2542" s="52"/>
      <c r="AT2542" s="18" t="s">
        <v>199</v>
      </c>
      <c r="AU2542" s="18" t="s">
        <v>87</v>
      </c>
    </row>
    <row r="2543" spans="2:65" s="11" customFormat="1" ht="22.95" customHeight="1">
      <c r="B2543" s="121"/>
      <c r="D2543" s="122" t="s">
        <v>73</v>
      </c>
      <c r="E2543" s="131" t="s">
        <v>3388</v>
      </c>
      <c r="F2543" s="131" t="s">
        <v>3389</v>
      </c>
      <c r="I2543" s="124"/>
      <c r="J2543" s="132">
        <f>BK2543</f>
        <v>0</v>
      </c>
      <c r="L2543" s="121"/>
      <c r="M2543" s="126"/>
      <c r="P2543" s="127">
        <f>SUM(P2544:P2630)</f>
        <v>0</v>
      </c>
      <c r="R2543" s="127">
        <f>SUM(R2544:R2630)</f>
        <v>5.1831304810000001</v>
      </c>
      <c r="T2543" s="128">
        <f>SUM(T2544:T2630)</f>
        <v>0</v>
      </c>
      <c r="AR2543" s="122" t="s">
        <v>87</v>
      </c>
      <c r="AT2543" s="129" t="s">
        <v>73</v>
      </c>
      <c r="AU2543" s="129" t="s">
        <v>81</v>
      </c>
      <c r="AY2543" s="122" t="s">
        <v>187</v>
      </c>
      <c r="BK2543" s="130">
        <f>SUM(BK2544:BK2630)</f>
        <v>0</v>
      </c>
    </row>
    <row r="2544" spans="2:65" s="1" customFormat="1" ht="24.15" customHeight="1">
      <c r="B2544" s="33"/>
      <c r="C2544" s="133" t="s">
        <v>3390</v>
      </c>
      <c r="D2544" s="133" t="s">
        <v>189</v>
      </c>
      <c r="E2544" s="134" t="s">
        <v>3391</v>
      </c>
      <c r="F2544" s="135" t="s">
        <v>3392</v>
      </c>
      <c r="G2544" s="136" t="s">
        <v>138</v>
      </c>
      <c r="H2544" s="137">
        <v>160.387</v>
      </c>
      <c r="I2544" s="138"/>
      <c r="J2544" s="139">
        <f>ROUND(I2544*H2544,2)</f>
        <v>0</v>
      </c>
      <c r="K2544" s="135" t="s">
        <v>197</v>
      </c>
      <c r="L2544" s="33"/>
      <c r="M2544" s="140" t="s">
        <v>19</v>
      </c>
      <c r="N2544" s="141" t="s">
        <v>46</v>
      </c>
      <c r="P2544" s="142">
        <f>O2544*H2544</f>
        <v>0</v>
      </c>
      <c r="Q2544" s="142">
        <v>2.9999999999999997E-4</v>
      </c>
      <c r="R2544" s="142">
        <f>Q2544*H2544</f>
        <v>4.8116099999999995E-2</v>
      </c>
      <c r="S2544" s="142">
        <v>0</v>
      </c>
      <c r="T2544" s="143">
        <f>S2544*H2544</f>
        <v>0</v>
      </c>
      <c r="AR2544" s="144" t="s">
        <v>320</v>
      </c>
      <c r="AT2544" s="144" t="s">
        <v>189</v>
      </c>
      <c r="AU2544" s="144" t="s">
        <v>87</v>
      </c>
      <c r="AY2544" s="18" t="s">
        <v>187</v>
      </c>
      <c r="BE2544" s="145">
        <f>IF(N2544="základní",J2544,0)</f>
        <v>0</v>
      </c>
      <c r="BF2544" s="145">
        <f>IF(N2544="snížená",J2544,0)</f>
        <v>0</v>
      </c>
      <c r="BG2544" s="145">
        <f>IF(N2544="zákl. přenesená",J2544,0)</f>
        <v>0</v>
      </c>
      <c r="BH2544" s="145">
        <f>IF(N2544="sníž. přenesená",J2544,0)</f>
        <v>0</v>
      </c>
      <c r="BI2544" s="145">
        <f>IF(N2544="nulová",J2544,0)</f>
        <v>0</v>
      </c>
      <c r="BJ2544" s="18" t="s">
        <v>87</v>
      </c>
      <c r="BK2544" s="145">
        <f>ROUND(I2544*H2544,2)</f>
        <v>0</v>
      </c>
      <c r="BL2544" s="18" t="s">
        <v>320</v>
      </c>
      <c r="BM2544" s="144" t="s">
        <v>3393</v>
      </c>
    </row>
    <row r="2545" spans="2:65" s="1" customFormat="1">
      <c r="B2545" s="33"/>
      <c r="D2545" s="146" t="s">
        <v>199</v>
      </c>
      <c r="F2545" s="147" t="s">
        <v>3394</v>
      </c>
      <c r="I2545" s="148"/>
      <c r="L2545" s="33"/>
      <c r="M2545" s="149"/>
      <c r="T2545" s="52"/>
      <c r="AT2545" s="18" t="s">
        <v>199</v>
      </c>
      <c r="AU2545" s="18" t="s">
        <v>87</v>
      </c>
    </row>
    <row r="2546" spans="2:65" s="13" customFormat="1">
      <c r="B2546" s="157"/>
      <c r="D2546" s="151" t="s">
        <v>201</v>
      </c>
      <c r="E2546" s="158" t="s">
        <v>19</v>
      </c>
      <c r="F2546" s="159" t="s">
        <v>879</v>
      </c>
      <c r="H2546" s="160">
        <v>160.387</v>
      </c>
      <c r="I2546" s="161"/>
      <c r="L2546" s="157"/>
      <c r="M2546" s="162"/>
      <c r="T2546" s="163"/>
      <c r="AT2546" s="158" t="s">
        <v>201</v>
      </c>
      <c r="AU2546" s="158" t="s">
        <v>87</v>
      </c>
      <c r="AV2546" s="13" t="s">
        <v>87</v>
      </c>
      <c r="AW2546" s="13" t="s">
        <v>33</v>
      </c>
      <c r="AX2546" s="13" t="s">
        <v>74</v>
      </c>
      <c r="AY2546" s="158" t="s">
        <v>187</v>
      </c>
    </row>
    <row r="2547" spans="2:65" s="15" customFormat="1">
      <c r="B2547" s="171"/>
      <c r="D2547" s="151" t="s">
        <v>201</v>
      </c>
      <c r="E2547" s="172" t="s">
        <v>19</v>
      </c>
      <c r="F2547" s="173" t="s">
        <v>207</v>
      </c>
      <c r="H2547" s="174">
        <v>160.387</v>
      </c>
      <c r="I2547" s="175"/>
      <c r="L2547" s="171"/>
      <c r="M2547" s="176"/>
      <c r="T2547" s="177"/>
      <c r="AT2547" s="172" t="s">
        <v>201</v>
      </c>
      <c r="AU2547" s="172" t="s">
        <v>87</v>
      </c>
      <c r="AV2547" s="15" t="s">
        <v>193</v>
      </c>
      <c r="AW2547" s="15" t="s">
        <v>33</v>
      </c>
      <c r="AX2547" s="15" t="s">
        <v>81</v>
      </c>
      <c r="AY2547" s="172" t="s">
        <v>187</v>
      </c>
    </row>
    <row r="2548" spans="2:65" s="1" customFormat="1" ht="24.15" customHeight="1">
      <c r="B2548" s="33"/>
      <c r="C2548" s="133" t="s">
        <v>3395</v>
      </c>
      <c r="D2548" s="133" t="s">
        <v>189</v>
      </c>
      <c r="E2548" s="134" t="s">
        <v>3396</v>
      </c>
      <c r="F2548" s="135" t="s">
        <v>3397</v>
      </c>
      <c r="G2548" s="136" t="s">
        <v>138</v>
      </c>
      <c r="H2548" s="137">
        <v>16.628</v>
      </c>
      <c r="I2548" s="138"/>
      <c r="J2548" s="139">
        <f>ROUND(I2548*H2548,2)</f>
        <v>0</v>
      </c>
      <c r="K2548" s="135" t="s">
        <v>197</v>
      </c>
      <c r="L2548" s="33"/>
      <c r="M2548" s="140" t="s">
        <v>19</v>
      </c>
      <c r="N2548" s="141" t="s">
        <v>46</v>
      </c>
      <c r="P2548" s="142">
        <f>O2548*H2548</f>
        <v>0</v>
      </c>
      <c r="Q2548" s="142">
        <v>1.5E-3</v>
      </c>
      <c r="R2548" s="142">
        <f>Q2548*H2548</f>
        <v>2.4942000000000002E-2</v>
      </c>
      <c r="S2548" s="142">
        <v>0</v>
      </c>
      <c r="T2548" s="143">
        <f>S2548*H2548</f>
        <v>0</v>
      </c>
      <c r="AR2548" s="144" t="s">
        <v>320</v>
      </c>
      <c r="AT2548" s="144" t="s">
        <v>189</v>
      </c>
      <c r="AU2548" s="144" t="s">
        <v>87</v>
      </c>
      <c r="AY2548" s="18" t="s">
        <v>187</v>
      </c>
      <c r="BE2548" s="145">
        <f>IF(N2548="základní",J2548,0)</f>
        <v>0</v>
      </c>
      <c r="BF2548" s="145">
        <f>IF(N2548="snížená",J2548,0)</f>
        <v>0</v>
      </c>
      <c r="BG2548" s="145">
        <f>IF(N2548="zákl. přenesená",J2548,0)</f>
        <v>0</v>
      </c>
      <c r="BH2548" s="145">
        <f>IF(N2548="sníž. přenesená",J2548,0)</f>
        <v>0</v>
      </c>
      <c r="BI2548" s="145">
        <f>IF(N2548="nulová",J2548,0)</f>
        <v>0</v>
      </c>
      <c r="BJ2548" s="18" t="s">
        <v>87</v>
      </c>
      <c r="BK2548" s="145">
        <f>ROUND(I2548*H2548,2)</f>
        <v>0</v>
      </c>
      <c r="BL2548" s="18" t="s">
        <v>320</v>
      </c>
      <c r="BM2548" s="144" t="s">
        <v>3398</v>
      </c>
    </row>
    <row r="2549" spans="2:65" s="1" customFormat="1">
      <c r="B2549" s="33"/>
      <c r="D2549" s="146" t="s">
        <v>199</v>
      </c>
      <c r="F2549" s="147" t="s">
        <v>3399</v>
      </c>
      <c r="I2549" s="148"/>
      <c r="L2549" s="33"/>
      <c r="M2549" s="149"/>
      <c r="T2549" s="52"/>
      <c r="AT2549" s="18" t="s">
        <v>199</v>
      </c>
      <c r="AU2549" s="18" t="s">
        <v>87</v>
      </c>
    </row>
    <row r="2550" spans="2:65" s="12" customFormat="1">
      <c r="B2550" s="150"/>
      <c r="D2550" s="151" t="s">
        <v>201</v>
      </c>
      <c r="E2550" s="152" t="s">
        <v>19</v>
      </c>
      <c r="F2550" s="153" t="s">
        <v>1247</v>
      </c>
      <c r="H2550" s="152" t="s">
        <v>19</v>
      </c>
      <c r="I2550" s="154"/>
      <c r="L2550" s="150"/>
      <c r="M2550" s="155"/>
      <c r="T2550" s="156"/>
      <c r="AT2550" s="152" t="s">
        <v>201</v>
      </c>
      <c r="AU2550" s="152" t="s">
        <v>87</v>
      </c>
      <c r="AV2550" s="12" t="s">
        <v>81</v>
      </c>
      <c r="AW2550" s="12" t="s">
        <v>33</v>
      </c>
      <c r="AX2550" s="12" t="s">
        <v>74</v>
      </c>
      <c r="AY2550" s="152" t="s">
        <v>187</v>
      </c>
    </row>
    <row r="2551" spans="2:65" s="13" customFormat="1">
      <c r="B2551" s="157"/>
      <c r="D2551" s="151" t="s">
        <v>201</v>
      </c>
      <c r="E2551" s="158" t="s">
        <v>19</v>
      </c>
      <c r="F2551" s="159" t="s">
        <v>3400</v>
      </c>
      <c r="H2551" s="160">
        <v>4.5999999999999996</v>
      </c>
      <c r="I2551" s="161"/>
      <c r="L2551" s="157"/>
      <c r="M2551" s="162"/>
      <c r="T2551" s="163"/>
      <c r="AT2551" s="158" t="s">
        <v>201</v>
      </c>
      <c r="AU2551" s="158" t="s">
        <v>87</v>
      </c>
      <c r="AV2551" s="13" t="s">
        <v>87</v>
      </c>
      <c r="AW2551" s="13" t="s">
        <v>33</v>
      </c>
      <c r="AX2551" s="13" t="s">
        <v>74</v>
      </c>
      <c r="AY2551" s="158" t="s">
        <v>187</v>
      </c>
    </row>
    <row r="2552" spans="2:65" s="13" customFormat="1">
      <c r="B2552" s="157"/>
      <c r="D2552" s="151" t="s">
        <v>201</v>
      </c>
      <c r="E2552" s="158" t="s">
        <v>19</v>
      </c>
      <c r="F2552" s="159" t="s">
        <v>3401</v>
      </c>
      <c r="H2552" s="160">
        <v>8.8780000000000001</v>
      </c>
      <c r="I2552" s="161"/>
      <c r="L2552" s="157"/>
      <c r="M2552" s="162"/>
      <c r="T2552" s="163"/>
      <c r="AT2552" s="158" t="s">
        <v>201</v>
      </c>
      <c r="AU2552" s="158" t="s">
        <v>87</v>
      </c>
      <c r="AV2552" s="13" t="s">
        <v>87</v>
      </c>
      <c r="AW2552" s="13" t="s">
        <v>33</v>
      </c>
      <c r="AX2552" s="13" t="s">
        <v>74</v>
      </c>
      <c r="AY2552" s="158" t="s">
        <v>187</v>
      </c>
    </row>
    <row r="2553" spans="2:65" s="13" customFormat="1">
      <c r="B2553" s="157"/>
      <c r="D2553" s="151" t="s">
        <v>201</v>
      </c>
      <c r="E2553" s="158" t="s">
        <v>19</v>
      </c>
      <c r="F2553" s="159" t="s">
        <v>3402</v>
      </c>
      <c r="H2553" s="160">
        <v>3.15</v>
      </c>
      <c r="I2553" s="161"/>
      <c r="L2553" s="157"/>
      <c r="M2553" s="162"/>
      <c r="T2553" s="163"/>
      <c r="AT2553" s="158" t="s">
        <v>201</v>
      </c>
      <c r="AU2553" s="158" t="s">
        <v>87</v>
      </c>
      <c r="AV2553" s="13" t="s">
        <v>87</v>
      </c>
      <c r="AW2553" s="13" t="s">
        <v>33</v>
      </c>
      <c r="AX2553" s="13" t="s">
        <v>74</v>
      </c>
      <c r="AY2553" s="158" t="s">
        <v>187</v>
      </c>
    </row>
    <row r="2554" spans="2:65" s="14" customFormat="1">
      <c r="B2554" s="164"/>
      <c r="D2554" s="151" t="s">
        <v>201</v>
      </c>
      <c r="E2554" s="165" t="s">
        <v>19</v>
      </c>
      <c r="F2554" s="166" t="s">
        <v>204</v>
      </c>
      <c r="H2554" s="167">
        <v>16.628</v>
      </c>
      <c r="I2554" s="168"/>
      <c r="L2554" s="164"/>
      <c r="M2554" s="169"/>
      <c r="T2554" s="170"/>
      <c r="AT2554" s="165" t="s">
        <v>201</v>
      </c>
      <c r="AU2554" s="165" t="s">
        <v>87</v>
      </c>
      <c r="AV2554" s="14" t="s">
        <v>96</v>
      </c>
      <c r="AW2554" s="14" t="s">
        <v>33</v>
      </c>
      <c r="AX2554" s="14" t="s">
        <v>74</v>
      </c>
      <c r="AY2554" s="165" t="s">
        <v>187</v>
      </c>
    </row>
    <row r="2555" spans="2:65" s="15" customFormat="1">
      <c r="B2555" s="171"/>
      <c r="D2555" s="151" t="s">
        <v>201</v>
      </c>
      <c r="E2555" s="172" t="s">
        <v>19</v>
      </c>
      <c r="F2555" s="173" t="s">
        <v>207</v>
      </c>
      <c r="H2555" s="174">
        <v>16.628</v>
      </c>
      <c r="I2555" s="175"/>
      <c r="L2555" s="171"/>
      <c r="M2555" s="176"/>
      <c r="T2555" s="177"/>
      <c r="AT2555" s="172" t="s">
        <v>201</v>
      </c>
      <c r="AU2555" s="172" t="s">
        <v>87</v>
      </c>
      <c r="AV2555" s="15" t="s">
        <v>193</v>
      </c>
      <c r="AW2555" s="15" t="s">
        <v>33</v>
      </c>
      <c r="AX2555" s="15" t="s">
        <v>81</v>
      </c>
      <c r="AY2555" s="172" t="s">
        <v>187</v>
      </c>
    </row>
    <row r="2556" spans="2:65" s="1" customFormat="1" ht="24.15" customHeight="1">
      <c r="B2556" s="33"/>
      <c r="C2556" s="133" t="s">
        <v>3403</v>
      </c>
      <c r="D2556" s="133" t="s">
        <v>189</v>
      </c>
      <c r="E2556" s="134" t="s">
        <v>3404</v>
      </c>
      <c r="F2556" s="135" t="s">
        <v>3405</v>
      </c>
      <c r="G2556" s="136" t="s">
        <v>384</v>
      </c>
      <c r="H2556" s="137">
        <v>8.4</v>
      </c>
      <c r="I2556" s="138"/>
      <c r="J2556" s="139">
        <f>ROUND(I2556*H2556,2)</f>
        <v>0</v>
      </c>
      <c r="K2556" s="135" t="s">
        <v>197</v>
      </c>
      <c r="L2556" s="33"/>
      <c r="M2556" s="140" t="s">
        <v>19</v>
      </c>
      <c r="N2556" s="141" t="s">
        <v>46</v>
      </c>
      <c r="P2556" s="142">
        <f>O2556*H2556</f>
        <v>0</v>
      </c>
      <c r="Q2556" s="142">
        <v>2.7500000000000002E-4</v>
      </c>
      <c r="R2556" s="142">
        <f>Q2556*H2556</f>
        <v>2.3100000000000004E-3</v>
      </c>
      <c r="S2556" s="142">
        <v>0</v>
      </c>
      <c r="T2556" s="143">
        <f>S2556*H2556</f>
        <v>0</v>
      </c>
      <c r="AR2556" s="144" t="s">
        <v>320</v>
      </c>
      <c r="AT2556" s="144" t="s">
        <v>189</v>
      </c>
      <c r="AU2556" s="144" t="s">
        <v>87</v>
      </c>
      <c r="AY2556" s="18" t="s">
        <v>187</v>
      </c>
      <c r="BE2556" s="145">
        <f>IF(N2556="základní",J2556,0)</f>
        <v>0</v>
      </c>
      <c r="BF2556" s="145">
        <f>IF(N2556="snížená",J2556,0)</f>
        <v>0</v>
      </c>
      <c r="BG2556" s="145">
        <f>IF(N2556="zákl. přenesená",J2556,0)</f>
        <v>0</v>
      </c>
      <c r="BH2556" s="145">
        <f>IF(N2556="sníž. přenesená",J2556,0)</f>
        <v>0</v>
      </c>
      <c r="BI2556" s="145">
        <f>IF(N2556="nulová",J2556,0)</f>
        <v>0</v>
      </c>
      <c r="BJ2556" s="18" t="s">
        <v>87</v>
      </c>
      <c r="BK2556" s="145">
        <f>ROUND(I2556*H2556,2)</f>
        <v>0</v>
      </c>
      <c r="BL2556" s="18" t="s">
        <v>320</v>
      </c>
      <c r="BM2556" s="144" t="s">
        <v>3406</v>
      </c>
    </row>
    <row r="2557" spans="2:65" s="1" customFormat="1">
      <c r="B2557" s="33"/>
      <c r="D2557" s="146" t="s">
        <v>199</v>
      </c>
      <c r="F2557" s="147" t="s">
        <v>3407</v>
      </c>
      <c r="I2557" s="148"/>
      <c r="L2557" s="33"/>
      <c r="M2557" s="149"/>
      <c r="T2557" s="52"/>
      <c r="AT2557" s="18" t="s">
        <v>199</v>
      </c>
      <c r="AU2557" s="18" t="s">
        <v>87</v>
      </c>
    </row>
    <row r="2558" spans="2:65" s="12" customFormat="1">
      <c r="B2558" s="150"/>
      <c r="D2558" s="151" t="s">
        <v>201</v>
      </c>
      <c r="E2558" s="152" t="s">
        <v>19</v>
      </c>
      <c r="F2558" s="153" t="s">
        <v>1247</v>
      </c>
      <c r="H2558" s="152" t="s">
        <v>19</v>
      </c>
      <c r="I2558" s="154"/>
      <c r="L2558" s="150"/>
      <c r="M2558" s="155"/>
      <c r="T2558" s="156"/>
      <c r="AT2558" s="152" t="s">
        <v>201</v>
      </c>
      <c r="AU2558" s="152" t="s">
        <v>87</v>
      </c>
      <c r="AV2558" s="12" t="s">
        <v>81</v>
      </c>
      <c r="AW2558" s="12" t="s">
        <v>33</v>
      </c>
      <c r="AX2558" s="12" t="s">
        <v>74</v>
      </c>
      <c r="AY2558" s="152" t="s">
        <v>187</v>
      </c>
    </row>
    <row r="2559" spans="2:65" s="13" customFormat="1">
      <c r="B2559" s="157"/>
      <c r="D2559" s="151" t="s">
        <v>201</v>
      </c>
      <c r="E2559" s="158" t="s">
        <v>19</v>
      </c>
      <c r="F2559" s="159" t="s">
        <v>3408</v>
      </c>
      <c r="H2559" s="160">
        <v>2.2999999999999998</v>
      </c>
      <c r="I2559" s="161"/>
      <c r="L2559" s="157"/>
      <c r="M2559" s="162"/>
      <c r="T2559" s="163"/>
      <c r="AT2559" s="158" t="s">
        <v>201</v>
      </c>
      <c r="AU2559" s="158" t="s">
        <v>87</v>
      </c>
      <c r="AV2559" s="13" t="s">
        <v>87</v>
      </c>
      <c r="AW2559" s="13" t="s">
        <v>33</v>
      </c>
      <c r="AX2559" s="13" t="s">
        <v>74</v>
      </c>
      <c r="AY2559" s="158" t="s">
        <v>187</v>
      </c>
    </row>
    <row r="2560" spans="2:65" s="13" customFormat="1">
      <c r="B2560" s="157"/>
      <c r="D2560" s="151" t="s">
        <v>201</v>
      </c>
      <c r="E2560" s="158" t="s">
        <v>19</v>
      </c>
      <c r="F2560" s="159" t="s">
        <v>3409</v>
      </c>
      <c r="H2560" s="160">
        <v>4.5999999999999996</v>
      </c>
      <c r="I2560" s="161"/>
      <c r="L2560" s="157"/>
      <c r="M2560" s="162"/>
      <c r="T2560" s="163"/>
      <c r="AT2560" s="158" t="s">
        <v>201</v>
      </c>
      <c r="AU2560" s="158" t="s">
        <v>87</v>
      </c>
      <c r="AV2560" s="13" t="s">
        <v>87</v>
      </c>
      <c r="AW2560" s="13" t="s">
        <v>33</v>
      </c>
      <c r="AX2560" s="13" t="s">
        <v>74</v>
      </c>
      <c r="AY2560" s="158" t="s">
        <v>187</v>
      </c>
    </row>
    <row r="2561" spans="2:65" s="13" customFormat="1">
      <c r="B2561" s="157"/>
      <c r="D2561" s="151" t="s">
        <v>201</v>
      </c>
      <c r="E2561" s="158" t="s">
        <v>19</v>
      </c>
      <c r="F2561" s="159" t="s">
        <v>3410</v>
      </c>
      <c r="H2561" s="160">
        <v>1.5</v>
      </c>
      <c r="I2561" s="161"/>
      <c r="L2561" s="157"/>
      <c r="M2561" s="162"/>
      <c r="T2561" s="163"/>
      <c r="AT2561" s="158" t="s">
        <v>201</v>
      </c>
      <c r="AU2561" s="158" t="s">
        <v>87</v>
      </c>
      <c r="AV2561" s="13" t="s">
        <v>87</v>
      </c>
      <c r="AW2561" s="13" t="s">
        <v>33</v>
      </c>
      <c r="AX2561" s="13" t="s">
        <v>74</v>
      </c>
      <c r="AY2561" s="158" t="s">
        <v>187</v>
      </c>
    </row>
    <row r="2562" spans="2:65" s="14" customFormat="1">
      <c r="B2562" s="164"/>
      <c r="D2562" s="151" t="s">
        <v>201</v>
      </c>
      <c r="E2562" s="165" t="s">
        <v>19</v>
      </c>
      <c r="F2562" s="166" t="s">
        <v>204</v>
      </c>
      <c r="H2562" s="167">
        <v>8.4</v>
      </c>
      <c r="I2562" s="168"/>
      <c r="L2562" s="164"/>
      <c r="M2562" s="169"/>
      <c r="T2562" s="170"/>
      <c r="AT2562" s="165" t="s">
        <v>201</v>
      </c>
      <c r="AU2562" s="165" t="s">
        <v>87</v>
      </c>
      <c r="AV2562" s="14" t="s">
        <v>96</v>
      </c>
      <c r="AW2562" s="14" t="s">
        <v>33</v>
      </c>
      <c r="AX2562" s="14" t="s">
        <v>74</v>
      </c>
      <c r="AY2562" s="165" t="s">
        <v>187</v>
      </c>
    </row>
    <row r="2563" spans="2:65" s="15" customFormat="1">
      <c r="B2563" s="171"/>
      <c r="D2563" s="151" t="s">
        <v>201</v>
      </c>
      <c r="E2563" s="172" t="s">
        <v>19</v>
      </c>
      <c r="F2563" s="173" t="s">
        <v>207</v>
      </c>
      <c r="H2563" s="174">
        <v>8.4</v>
      </c>
      <c r="I2563" s="175"/>
      <c r="L2563" s="171"/>
      <c r="M2563" s="176"/>
      <c r="T2563" s="177"/>
      <c r="AT2563" s="172" t="s">
        <v>201</v>
      </c>
      <c r="AU2563" s="172" t="s">
        <v>87</v>
      </c>
      <c r="AV2563" s="15" t="s">
        <v>193</v>
      </c>
      <c r="AW2563" s="15" t="s">
        <v>33</v>
      </c>
      <c r="AX2563" s="15" t="s">
        <v>81</v>
      </c>
      <c r="AY2563" s="172" t="s">
        <v>187</v>
      </c>
    </row>
    <row r="2564" spans="2:65" s="1" customFormat="1" ht="37.950000000000003" customHeight="1">
      <c r="B2564" s="33"/>
      <c r="C2564" s="133" t="s">
        <v>3411</v>
      </c>
      <c r="D2564" s="133" t="s">
        <v>189</v>
      </c>
      <c r="E2564" s="134" t="s">
        <v>3412</v>
      </c>
      <c r="F2564" s="135" t="s">
        <v>3413</v>
      </c>
      <c r="G2564" s="136" t="s">
        <v>138</v>
      </c>
      <c r="H2564" s="137">
        <v>160.387</v>
      </c>
      <c r="I2564" s="138"/>
      <c r="J2564" s="139">
        <f>ROUND(I2564*H2564,2)</f>
        <v>0</v>
      </c>
      <c r="K2564" s="135" t="s">
        <v>197</v>
      </c>
      <c r="L2564" s="33"/>
      <c r="M2564" s="140" t="s">
        <v>19</v>
      </c>
      <c r="N2564" s="141" t="s">
        <v>46</v>
      </c>
      <c r="P2564" s="142">
        <f>O2564*H2564</f>
        <v>0</v>
      </c>
      <c r="Q2564" s="142">
        <v>9.0279999999999996E-3</v>
      </c>
      <c r="R2564" s="142">
        <f>Q2564*H2564</f>
        <v>1.4479738359999998</v>
      </c>
      <c r="S2564" s="142">
        <v>0</v>
      </c>
      <c r="T2564" s="143">
        <f>S2564*H2564</f>
        <v>0</v>
      </c>
      <c r="AR2564" s="144" t="s">
        <v>320</v>
      </c>
      <c r="AT2564" s="144" t="s">
        <v>189</v>
      </c>
      <c r="AU2564" s="144" t="s">
        <v>87</v>
      </c>
      <c r="AY2564" s="18" t="s">
        <v>187</v>
      </c>
      <c r="BE2564" s="145">
        <f>IF(N2564="základní",J2564,0)</f>
        <v>0</v>
      </c>
      <c r="BF2564" s="145">
        <f>IF(N2564="snížená",J2564,0)</f>
        <v>0</v>
      </c>
      <c r="BG2564" s="145">
        <f>IF(N2564="zákl. přenesená",J2564,0)</f>
        <v>0</v>
      </c>
      <c r="BH2564" s="145">
        <f>IF(N2564="sníž. přenesená",J2564,0)</f>
        <v>0</v>
      </c>
      <c r="BI2564" s="145">
        <f>IF(N2564="nulová",J2564,0)</f>
        <v>0</v>
      </c>
      <c r="BJ2564" s="18" t="s">
        <v>87</v>
      </c>
      <c r="BK2564" s="145">
        <f>ROUND(I2564*H2564,2)</f>
        <v>0</v>
      </c>
      <c r="BL2564" s="18" t="s">
        <v>320</v>
      </c>
      <c r="BM2564" s="144" t="s">
        <v>3414</v>
      </c>
    </row>
    <row r="2565" spans="2:65" s="1" customFormat="1">
      <c r="B2565" s="33"/>
      <c r="D2565" s="146" t="s">
        <v>199</v>
      </c>
      <c r="F2565" s="147" t="s">
        <v>3415</v>
      </c>
      <c r="I2565" s="148"/>
      <c r="L2565" s="33"/>
      <c r="M2565" s="149"/>
      <c r="T2565" s="52"/>
      <c r="AT2565" s="18" t="s">
        <v>199</v>
      </c>
      <c r="AU2565" s="18" t="s">
        <v>87</v>
      </c>
    </row>
    <row r="2566" spans="2:65" s="12" customFormat="1">
      <c r="B2566" s="150"/>
      <c r="D2566" s="151" t="s">
        <v>201</v>
      </c>
      <c r="E2566" s="152" t="s">
        <v>19</v>
      </c>
      <c r="F2566" s="153" t="s">
        <v>251</v>
      </c>
      <c r="H2566" s="152" t="s">
        <v>19</v>
      </c>
      <c r="I2566" s="154"/>
      <c r="L2566" s="150"/>
      <c r="M2566" s="155"/>
      <c r="T2566" s="156"/>
      <c r="AT2566" s="152" t="s">
        <v>201</v>
      </c>
      <c r="AU2566" s="152" t="s">
        <v>87</v>
      </c>
      <c r="AV2566" s="12" t="s">
        <v>81</v>
      </c>
      <c r="AW2566" s="12" t="s">
        <v>33</v>
      </c>
      <c r="AX2566" s="12" t="s">
        <v>74</v>
      </c>
      <c r="AY2566" s="152" t="s">
        <v>187</v>
      </c>
    </row>
    <row r="2567" spans="2:65" s="13" customFormat="1" ht="20.399999999999999">
      <c r="B2567" s="157"/>
      <c r="D2567" s="151" t="s">
        <v>201</v>
      </c>
      <c r="E2567" s="158" t="s">
        <v>19</v>
      </c>
      <c r="F2567" s="159" t="s">
        <v>3416</v>
      </c>
      <c r="H2567" s="160">
        <v>15.646000000000001</v>
      </c>
      <c r="I2567" s="161"/>
      <c r="L2567" s="157"/>
      <c r="M2567" s="162"/>
      <c r="T2567" s="163"/>
      <c r="AT2567" s="158" t="s">
        <v>201</v>
      </c>
      <c r="AU2567" s="158" t="s">
        <v>87</v>
      </c>
      <c r="AV2567" s="13" t="s">
        <v>87</v>
      </c>
      <c r="AW2567" s="13" t="s">
        <v>33</v>
      </c>
      <c r="AX2567" s="13" t="s">
        <v>74</v>
      </c>
      <c r="AY2567" s="158" t="s">
        <v>187</v>
      </c>
    </row>
    <row r="2568" spans="2:65" s="13" customFormat="1" ht="20.399999999999999">
      <c r="B2568" s="157"/>
      <c r="D2568" s="151" t="s">
        <v>201</v>
      </c>
      <c r="E2568" s="158" t="s">
        <v>19</v>
      </c>
      <c r="F2568" s="159" t="s">
        <v>3417</v>
      </c>
      <c r="H2568" s="160">
        <v>36.356999999999999</v>
      </c>
      <c r="I2568" s="161"/>
      <c r="L2568" s="157"/>
      <c r="M2568" s="162"/>
      <c r="T2568" s="163"/>
      <c r="AT2568" s="158" t="s">
        <v>201</v>
      </c>
      <c r="AU2568" s="158" t="s">
        <v>87</v>
      </c>
      <c r="AV2568" s="13" t="s">
        <v>87</v>
      </c>
      <c r="AW2568" s="13" t="s">
        <v>33</v>
      </c>
      <c r="AX2568" s="13" t="s">
        <v>74</v>
      </c>
      <c r="AY2568" s="158" t="s">
        <v>187</v>
      </c>
    </row>
    <row r="2569" spans="2:65" s="13" customFormat="1">
      <c r="B2569" s="157"/>
      <c r="D2569" s="151" t="s">
        <v>201</v>
      </c>
      <c r="E2569" s="158" t="s">
        <v>19</v>
      </c>
      <c r="F2569" s="159" t="s">
        <v>3418</v>
      </c>
      <c r="H2569" s="160">
        <v>14.667</v>
      </c>
      <c r="I2569" s="161"/>
      <c r="L2569" s="157"/>
      <c r="M2569" s="162"/>
      <c r="T2569" s="163"/>
      <c r="AT2569" s="158" t="s">
        <v>201</v>
      </c>
      <c r="AU2569" s="158" t="s">
        <v>87</v>
      </c>
      <c r="AV2569" s="13" t="s">
        <v>87</v>
      </c>
      <c r="AW2569" s="13" t="s">
        <v>33</v>
      </c>
      <c r="AX2569" s="13" t="s">
        <v>74</v>
      </c>
      <c r="AY2569" s="158" t="s">
        <v>187</v>
      </c>
    </row>
    <row r="2570" spans="2:65" s="13" customFormat="1">
      <c r="B2570" s="157"/>
      <c r="D2570" s="151" t="s">
        <v>201</v>
      </c>
      <c r="E2570" s="158" t="s">
        <v>19</v>
      </c>
      <c r="F2570" s="159" t="s">
        <v>3419</v>
      </c>
      <c r="H2570" s="160">
        <v>6.3529999999999998</v>
      </c>
      <c r="I2570" s="161"/>
      <c r="L2570" s="157"/>
      <c r="M2570" s="162"/>
      <c r="T2570" s="163"/>
      <c r="AT2570" s="158" t="s">
        <v>201</v>
      </c>
      <c r="AU2570" s="158" t="s">
        <v>87</v>
      </c>
      <c r="AV2570" s="13" t="s">
        <v>87</v>
      </c>
      <c r="AW2570" s="13" t="s">
        <v>33</v>
      </c>
      <c r="AX2570" s="13" t="s">
        <v>74</v>
      </c>
      <c r="AY2570" s="158" t="s">
        <v>187</v>
      </c>
    </row>
    <row r="2571" spans="2:65" s="13" customFormat="1" ht="20.399999999999999">
      <c r="B2571" s="157"/>
      <c r="D2571" s="151" t="s">
        <v>201</v>
      </c>
      <c r="E2571" s="158" t="s">
        <v>19</v>
      </c>
      <c r="F2571" s="159" t="s">
        <v>3420</v>
      </c>
      <c r="H2571" s="160">
        <v>13.943</v>
      </c>
      <c r="I2571" s="161"/>
      <c r="L2571" s="157"/>
      <c r="M2571" s="162"/>
      <c r="T2571" s="163"/>
      <c r="AT2571" s="158" t="s">
        <v>201</v>
      </c>
      <c r="AU2571" s="158" t="s">
        <v>87</v>
      </c>
      <c r="AV2571" s="13" t="s">
        <v>87</v>
      </c>
      <c r="AW2571" s="13" t="s">
        <v>33</v>
      </c>
      <c r="AX2571" s="13" t="s">
        <v>74</v>
      </c>
      <c r="AY2571" s="158" t="s">
        <v>187</v>
      </c>
    </row>
    <row r="2572" spans="2:65" s="13" customFormat="1">
      <c r="B2572" s="157"/>
      <c r="D2572" s="151" t="s">
        <v>201</v>
      </c>
      <c r="E2572" s="158" t="s">
        <v>19</v>
      </c>
      <c r="F2572" s="159" t="s">
        <v>3421</v>
      </c>
      <c r="H2572" s="160">
        <v>2.4540000000000002</v>
      </c>
      <c r="I2572" s="161"/>
      <c r="L2572" s="157"/>
      <c r="M2572" s="162"/>
      <c r="T2572" s="163"/>
      <c r="AT2572" s="158" t="s">
        <v>201</v>
      </c>
      <c r="AU2572" s="158" t="s">
        <v>87</v>
      </c>
      <c r="AV2572" s="13" t="s">
        <v>87</v>
      </c>
      <c r="AW2572" s="13" t="s">
        <v>33</v>
      </c>
      <c r="AX2572" s="13" t="s">
        <v>74</v>
      </c>
      <c r="AY2572" s="158" t="s">
        <v>187</v>
      </c>
    </row>
    <row r="2573" spans="2:65" s="14" customFormat="1">
      <c r="B2573" s="164"/>
      <c r="D2573" s="151" t="s">
        <v>201</v>
      </c>
      <c r="E2573" s="165" t="s">
        <v>19</v>
      </c>
      <c r="F2573" s="166" t="s">
        <v>204</v>
      </c>
      <c r="H2573" s="167">
        <v>89.42</v>
      </c>
      <c r="I2573" s="168"/>
      <c r="L2573" s="164"/>
      <c r="M2573" s="169"/>
      <c r="T2573" s="170"/>
      <c r="AT2573" s="165" t="s">
        <v>201</v>
      </c>
      <c r="AU2573" s="165" t="s">
        <v>87</v>
      </c>
      <c r="AV2573" s="14" t="s">
        <v>96</v>
      </c>
      <c r="AW2573" s="14" t="s">
        <v>33</v>
      </c>
      <c r="AX2573" s="14" t="s">
        <v>74</v>
      </c>
      <c r="AY2573" s="165" t="s">
        <v>187</v>
      </c>
    </row>
    <row r="2574" spans="2:65" s="12" customFormat="1">
      <c r="B2574" s="150"/>
      <c r="D2574" s="151" t="s">
        <v>201</v>
      </c>
      <c r="E2574" s="152" t="s">
        <v>19</v>
      </c>
      <c r="F2574" s="153" t="s">
        <v>1247</v>
      </c>
      <c r="H2574" s="152" t="s">
        <v>19</v>
      </c>
      <c r="I2574" s="154"/>
      <c r="L2574" s="150"/>
      <c r="M2574" s="155"/>
      <c r="T2574" s="156"/>
      <c r="AT2574" s="152" t="s">
        <v>201</v>
      </c>
      <c r="AU2574" s="152" t="s">
        <v>87</v>
      </c>
      <c r="AV2574" s="12" t="s">
        <v>81</v>
      </c>
      <c r="AW2574" s="12" t="s">
        <v>33</v>
      </c>
      <c r="AX2574" s="12" t="s">
        <v>74</v>
      </c>
      <c r="AY2574" s="152" t="s">
        <v>187</v>
      </c>
    </row>
    <row r="2575" spans="2:65" s="13" customFormat="1">
      <c r="B2575" s="157"/>
      <c r="D2575" s="151" t="s">
        <v>201</v>
      </c>
      <c r="E2575" s="158" t="s">
        <v>19</v>
      </c>
      <c r="F2575" s="159" t="s">
        <v>3422</v>
      </c>
      <c r="H2575" s="160">
        <v>22.808</v>
      </c>
      <c r="I2575" s="161"/>
      <c r="L2575" s="157"/>
      <c r="M2575" s="162"/>
      <c r="T2575" s="163"/>
      <c r="AT2575" s="158" t="s">
        <v>201</v>
      </c>
      <c r="AU2575" s="158" t="s">
        <v>87</v>
      </c>
      <c r="AV2575" s="13" t="s">
        <v>87</v>
      </c>
      <c r="AW2575" s="13" t="s">
        <v>33</v>
      </c>
      <c r="AX2575" s="13" t="s">
        <v>74</v>
      </c>
      <c r="AY2575" s="158" t="s">
        <v>187</v>
      </c>
    </row>
    <row r="2576" spans="2:65" s="13" customFormat="1">
      <c r="B2576" s="157"/>
      <c r="D2576" s="151" t="s">
        <v>201</v>
      </c>
      <c r="E2576" s="158" t="s">
        <v>19</v>
      </c>
      <c r="F2576" s="159" t="s">
        <v>3423</v>
      </c>
      <c r="H2576" s="160">
        <v>26.234999999999999</v>
      </c>
      <c r="I2576" s="161"/>
      <c r="L2576" s="157"/>
      <c r="M2576" s="162"/>
      <c r="T2576" s="163"/>
      <c r="AT2576" s="158" t="s">
        <v>201</v>
      </c>
      <c r="AU2576" s="158" t="s">
        <v>87</v>
      </c>
      <c r="AV2576" s="13" t="s">
        <v>87</v>
      </c>
      <c r="AW2576" s="13" t="s">
        <v>33</v>
      </c>
      <c r="AX2576" s="13" t="s">
        <v>74</v>
      </c>
      <c r="AY2576" s="158" t="s">
        <v>187</v>
      </c>
    </row>
    <row r="2577" spans="2:65" s="13" customFormat="1">
      <c r="B2577" s="157"/>
      <c r="D2577" s="151" t="s">
        <v>201</v>
      </c>
      <c r="E2577" s="158" t="s">
        <v>19</v>
      </c>
      <c r="F2577" s="159" t="s">
        <v>3424</v>
      </c>
      <c r="H2577" s="160">
        <v>21.923999999999999</v>
      </c>
      <c r="I2577" s="161"/>
      <c r="L2577" s="157"/>
      <c r="M2577" s="162"/>
      <c r="T2577" s="163"/>
      <c r="AT2577" s="158" t="s">
        <v>201</v>
      </c>
      <c r="AU2577" s="158" t="s">
        <v>87</v>
      </c>
      <c r="AV2577" s="13" t="s">
        <v>87</v>
      </c>
      <c r="AW2577" s="13" t="s">
        <v>33</v>
      </c>
      <c r="AX2577" s="13" t="s">
        <v>74</v>
      </c>
      <c r="AY2577" s="158" t="s">
        <v>187</v>
      </c>
    </row>
    <row r="2578" spans="2:65" s="14" customFormat="1">
      <c r="B2578" s="164"/>
      <c r="D2578" s="151" t="s">
        <v>201</v>
      </c>
      <c r="E2578" s="165" t="s">
        <v>19</v>
      </c>
      <c r="F2578" s="166" t="s">
        <v>204</v>
      </c>
      <c r="H2578" s="167">
        <v>70.966999999999999</v>
      </c>
      <c r="I2578" s="168"/>
      <c r="L2578" s="164"/>
      <c r="M2578" s="169"/>
      <c r="T2578" s="170"/>
      <c r="AT2578" s="165" t="s">
        <v>201</v>
      </c>
      <c r="AU2578" s="165" t="s">
        <v>87</v>
      </c>
      <c r="AV2578" s="14" t="s">
        <v>96</v>
      </c>
      <c r="AW2578" s="14" t="s">
        <v>33</v>
      </c>
      <c r="AX2578" s="14" t="s">
        <v>74</v>
      </c>
      <c r="AY2578" s="165" t="s">
        <v>187</v>
      </c>
    </row>
    <row r="2579" spans="2:65" s="15" customFormat="1">
      <c r="B2579" s="171"/>
      <c r="D2579" s="151" t="s">
        <v>201</v>
      </c>
      <c r="E2579" s="172" t="s">
        <v>879</v>
      </c>
      <c r="F2579" s="173" t="s">
        <v>207</v>
      </c>
      <c r="H2579" s="174">
        <v>160.387</v>
      </c>
      <c r="I2579" s="175"/>
      <c r="L2579" s="171"/>
      <c r="M2579" s="176"/>
      <c r="T2579" s="177"/>
      <c r="AT2579" s="172" t="s">
        <v>201</v>
      </c>
      <c r="AU2579" s="172" t="s">
        <v>87</v>
      </c>
      <c r="AV2579" s="15" t="s">
        <v>193</v>
      </c>
      <c r="AW2579" s="15" t="s">
        <v>33</v>
      </c>
      <c r="AX2579" s="15" t="s">
        <v>81</v>
      </c>
      <c r="AY2579" s="172" t="s">
        <v>187</v>
      </c>
    </row>
    <row r="2580" spans="2:65" s="1" customFormat="1" ht="33" customHeight="1">
      <c r="B2580" s="33"/>
      <c r="C2580" s="178" t="s">
        <v>3425</v>
      </c>
      <c r="D2580" s="178" t="s">
        <v>238</v>
      </c>
      <c r="E2580" s="179" t="s">
        <v>3426</v>
      </c>
      <c r="F2580" s="180" t="s">
        <v>3427</v>
      </c>
      <c r="G2580" s="181" t="s">
        <v>138</v>
      </c>
      <c r="H2580" s="182">
        <v>184.44499999999999</v>
      </c>
      <c r="I2580" s="183"/>
      <c r="J2580" s="184">
        <f>ROUND(I2580*H2580,2)</f>
        <v>0</v>
      </c>
      <c r="K2580" s="180" t="s">
        <v>19</v>
      </c>
      <c r="L2580" s="185"/>
      <c r="M2580" s="186" t="s">
        <v>19</v>
      </c>
      <c r="N2580" s="187" t="s">
        <v>46</v>
      </c>
      <c r="P2580" s="142">
        <f>O2580*H2580</f>
        <v>0</v>
      </c>
      <c r="Q2580" s="142">
        <v>1.8409999999999999E-2</v>
      </c>
      <c r="R2580" s="142">
        <f>Q2580*H2580</f>
        <v>3.3956324499999999</v>
      </c>
      <c r="S2580" s="142">
        <v>0</v>
      </c>
      <c r="T2580" s="143">
        <f>S2580*H2580</f>
        <v>0</v>
      </c>
      <c r="AR2580" s="144" t="s">
        <v>425</v>
      </c>
      <c r="AT2580" s="144" t="s">
        <v>238</v>
      </c>
      <c r="AU2580" s="144" t="s">
        <v>87</v>
      </c>
      <c r="AY2580" s="18" t="s">
        <v>187</v>
      </c>
      <c r="BE2580" s="145">
        <f>IF(N2580="základní",J2580,0)</f>
        <v>0</v>
      </c>
      <c r="BF2580" s="145">
        <f>IF(N2580="snížená",J2580,0)</f>
        <v>0</v>
      </c>
      <c r="BG2580" s="145">
        <f>IF(N2580="zákl. přenesená",J2580,0)</f>
        <v>0</v>
      </c>
      <c r="BH2580" s="145">
        <f>IF(N2580="sníž. přenesená",J2580,0)</f>
        <v>0</v>
      </c>
      <c r="BI2580" s="145">
        <f>IF(N2580="nulová",J2580,0)</f>
        <v>0</v>
      </c>
      <c r="BJ2580" s="18" t="s">
        <v>87</v>
      </c>
      <c r="BK2580" s="145">
        <f>ROUND(I2580*H2580,2)</f>
        <v>0</v>
      </c>
      <c r="BL2580" s="18" t="s">
        <v>320</v>
      </c>
      <c r="BM2580" s="144" t="s">
        <v>3428</v>
      </c>
    </row>
    <row r="2581" spans="2:65" s="13" customFormat="1">
      <c r="B2581" s="157"/>
      <c r="D2581" s="151" t="s">
        <v>201</v>
      </c>
      <c r="F2581" s="159" t="s">
        <v>3429</v>
      </c>
      <c r="H2581" s="160">
        <v>184.44499999999999</v>
      </c>
      <c r="I2581" s="161"/>
      <c r="L2581" s="157"/>
      <c r="M2581" s="162"/>
      <c r="T2581" s="163"/>
      <c r="AT2581" s="158" t="s">
        <v>201</v>
      </c>
      <c r="AU2581" s="158" t="s">
        <v>87</v>
      </c>
      <c r="AV2581" s="13" t="s">
        <v>87</v>
      </c>
      <c r="AW2581" s="13" t="s">
        <v>4</v>
      </c>
      <c r="AX2581" s="13" t="s">
        <v>81</v>
      </c>
      <c r="AY2581" s="158" t="s">
        <v>187</v>
      </c>
    </row>
    <row r="2582" spans="2:65" s="1" customFormat="1" ht="33" customHeight="1">
      <c r="B2582" s="33"/>
      <c r="C2582" s="133" t="s">
        <v>3430</v>
      </c>
      <c r="D2582" s="133" t="s">
        <v>189</v>
      </c>
      <c r="E2582" s="134" t="s">
        <v>3431</v>
      </c>
      <c r="F2582" s="135" t="s">
        <v>3432</v>
      </c>
      <c r="G2582" s="136" t="s">
        <v>384</v>
      </c>
      <c r="H2582" s="137">
        <v>52.085000000000001</v>
      </c>
      <c r="I2582" s="138"/>
      <c r="J2582" s="139">
        <f>ROUND(I2582*H2582,2)</f>
        <v>0</v>
      </c>
      <c r="K2582" s="135" t="s">
        <v>197</v>
      </c>
      <c r="L2582" s="33"/>
      <c r="M2582" s="140" t="s">
        <v>19</v>
      </c>
      <c r="N2582" s="141" t="s">
        <v>46</v>
      </c>
      <c r="P2582" s="142">
        <f>O2582*H2582</f>
        <v>0</v>
      </c>
      <c r="Q2582" s="142">
        <v>2.0000000000000001E-4</v>
      </c>
      <c r="R2582" s="142">
        <f>Q2582*H2582</f>
        <v>1.0417000000000001E-2</v>
      </c>
      <c r="S2582" s="142">
        <v>0</v>
      </c>
      <c r="T2582" s="143">
        <f>S2582*H2582</f>
        <v>0</v>
      </c>
      <c r="AR2582" s="144" t="s">
        <v>320</v>
      </c>
      <c r="AT2582" s="144" t="s">
        <v>189</v>
      </c>
      <c r="AU2582" s="144" t="s">
        <v>87</v>
      </c>
      <c r="AY2582" s="18" t="s">
        <v>187</v>
      </c>
      <c r="BE2582" s="145">
        <f>IF(N2582="základní",J2582,0)</f>
        <v>0</v>
      </c>
      <c r="BF2582" s="145">
        <f>IF(N2582="snížená",J2582,0)</f>
        <v>0</v>
      </c>
      <c r="BG2582" s="145">
        <f>IF(N2582="zákl. přenesená",J2582,0)</f>
        <v>0</v>
      </c>
      <c r="BH2582" s="145">
        <f>IF(N2582="sníž. přenesená",J2582,0)</f>
        <v>0</v>
      </c>
      <c r="BI2582" s="145">
        <f>IF(N2582="nulová",J2582,0)</f>
        <v>0</v>
      </c>
      <c r="BJ2582" s="18" t="s">
        <v>87</v>
      </c>
      <c r="BK2582" s="145">
        <f>ROUND(I2582*H2582,2)</f>
        <v>0</v>
      </c>
      <c r="BL2582" s="18" t="s">
        <v>320</v>
      </c>
      <c r="BM2582" s="144" t="s">
        <v>3433</v>
      </c>
    </row>
    <row r="2583" spans="2:65" s="1" customFormat="1">
      <c r="B2583" s="33"/>
      <c r="D2583" s="146" t="s">
        <v>199</v>
      </c>
      <c r="F2583" s="147" t="s">
        <v>3434</v>
      </c>
      <c r="I2583" s="148"/>
      <c r="L2583" s="33"/>
      <c r="M2583" s="149"/>
      <c r="T2583" s="52"/>
      <c r="AT2583" s="18" t="s">
        <v>199</v>
      </c>
      <c r="AU2583" s="18" t="s">
        <v>87</v>
      </c>
    </row>
    <row r="2584" spans="2:65" s="12" customFormat="1">
      <c r="B2584" s="150"/>
      <c r="D2584" s="151" t="s">
        <v>201</v>
      </c>
      <c r="E2584" s="152" t="s">
        <v>19</v>
      </c>
      <c r="F2584" s="153" t="s">
        <v>251</v>
      </c>
      <c r="H2584" s="152" t="s">
        <v>19</v>
      </c>
      <c r="I2584" s="154"/>
      <c r="L2584" s="150"/>
      <c r="M2584" s="155"/>
      <c r="T2584" s="156"/>
      <c r="AT2584" s="152" t="s">
        <v>201</v>
      </c>
      <c r="AU2584" s="152" t="s">
        <v>87</v>
      </c>
      <c r="AV2584" s="12" t="s">
        <v>81</v>
      </c>
      <c r="AW2584" s="12" t="s">
        <v>33</v>
      </c>
      <c r="AX2584" s="12" t="s">
        <v>74</v>
      </c>
      <c r="AY2584" s="152" t="s">
        <v>187</v>
      </c>
    </row>
    <row r="2585" spans="2:65" s="13" customFormat="1">
      <c r="B2585" s="157"/>
      <c r="D2585" s="151" t="s">
        <v>201</v>
      </c>
      <c r="E2585" s="158" t="s">
        <v>19</v>
      </c>
      <c r="F2585" s="159" t="s">
        <v>3435</v>
      </c>
      <c r="H2585" s="160">
        <v>3.6</v>
      </c>
      <c r="I2585" s="161"/>
      <c r="L2585" s="157"/>
      <c r="M2585" s="162"/>
      <c r="T2585" s="163"/>
      <c r="AT2585" s="158" t="s">
        <v>201</v>
      </c>
      <c r="AU2585" s="158" t="s">
        <v>87</v>
      </c>
      <c r="AV2585" s="13" t="s">
        <v>87</v>
      </c>
      <c r="AW2585" s="13" t="s">
        <v>33</v>
      </c>
      <c r="AX2585" s="13" t="s">
        <v>74</v>
      </c>
      <c r="AY2585" s="158" t="s">
        <v>187</v>
      </c>
    </row>
    <row r="2586" spans="2:65" s="13" customFormat="1">
      <c r="B2586" s="157"/>
      <c r="D2586" s="151" t="s">
        <v>201</v>
      </c>
      <c r="E2586" s="158" t="s">
        <v>19</v>
      </c>
      <c r="F2586" s="159" t="s">
        <v>3436</v>
      </c>
      <c r="H2586" s="160">
        <v>8.9</v>
      </c>
      <c r="I2586" s="161"/>
      <c r="L2586" s="157"/>
      <c r="M2586" s="162"/>
      <c r="T2586" s="163"/>
      <c r="AT2586" s="158" t="s">
        <v>201</v>
      </c>
      <c r="AU2586" s="158" t="s">
        <v>87</v>
      </c>
      <c r="AV2586" s="13" t="s">
        <v>87</v>
      </c>
      <c r="AW2586" s="13" t="s">
        <v>33</v>
      </c>
      <c r="AX2586" s="13" t="s">
        <v>74</v>
      </c>
      <c r="AY2586" s="158" t="s">
        <v>187</v>
      </c>
    </row>
    <row r="2587" spans="2:65" s="13" customFormat="1">
      <c r="B2587" s="157"/>
      <c r="D2587" s="151" t="s">
        <v>201</v>
      </c>
      <c r="E2587" s="158" t="s">
        <v>19</v>
      </c>
      <c r="F2587" s="159" t="s">
        <v>3437</v>
      </c>
      <c r="H2587" s="160">
        <v>1.5</v>
      </c>
      <c r="I2587" s="161"/>
      <c r="L2587" s="157"/>
      <c r="M2587" s="162"/>
      <c r="T2587" s="163"/>
      <c r="AT2587" s="158" t="s">
        <v>201</v>
      </c>
      <c r="AU2587" s="158" t="s">
        <v>87</v>
      </c>
      <c r="AV2587" s="13" t="s">
        <v>87</v>
      </c>
      <c r="AW2587" s="13" t="s">
        <v>33</v>
      </c>
      <c r="AX2587" s="13" t="s">
        <v>74</v>
      </c>
      <c r="AY2587" s="158" t="s">
        <v>187</v>
      </c>
    </row>
    <row r="2588" spans="2:65" s="13" customFormat="1">
      <c r="B2588" s="157"/>
      <c r="D2588" s="151" t="s">
        <v>201</v>
      </c>
      <c r="E2588" s="158" t="s">
        <v>19</v>
      </c>
      <c r="F2588" s="159" t="s">
        <v>3438</v>
      </c>
      <c r="H2588" s="160">
        <v>0.73499999999999999</v>
      </c>
      <c r="I2588" s="161"/>
      <c r="L2588" s="157"/>
      <c r="M2588" s="162"/>
      <c r="T2588" s="163"/>
      <c r="AT2588" s="158" t="s">
        <v>201</v>
      </c>
      <c r="AU2588" s="158" t="s">
        <v>87</v>
      </c>
      <c r="AV2588" s="13" t="s">
        <v>87</v>
      </c>
      <c r="AW2588" s="13" t="s">
        <v>33</v>
      </c>
      <c r="AX2588" s="13" t="s">
        <v>74</v>
      </c>
      <c r="AY2588" s="158" t="s">
        <v>187</v>
      </c>
    </row>
    <row r="2589" spans="2:65" s="13" customFormat="1">
      <c r="B2589" s="157"/>
      <c r="D2589" s="151" t="s">
        <v>201</v>
      </c>
      <c r="E2589" s="158" t="s">
        <v>19</v>
      </c>
      <c r="F2589" s="159" t="s">
        <v>3439</v>
      </c>
      <c r="H2589" s="160">
        <v>4.38</v>
      </c>
      <c r="I2589" s="161"/>
      <c r="L2589" s="157"/>
      <c r="M2589" s="162"/>
      <c r="T2589" s="163"/>
      <c r="AT2589" s="158" t="s">
        <v>201</v>
      </c>
      <c r="AU2589" s="158" t="s">
        <v>87</v>
      </c>
      <c r="AV2589" s="13" t="s">
        <v>87</v>
      </c>
      <c r="AW2589" s="13" t="s">
        <v>33</v>
      </c>
      <c r="AX2589" s="13" t="s">
        <v>74</v>
      </c>
      <c r="AY2589" s="158" t="s">
        <v>187</v>
      </c>
    </row>
    <row r="2590" spans="2:65" s="13" customFormat="1">
      <c r="B2590" s="157"/>
      <c r="D2590" s="151" t="s">
        <v>201</v>
      </c>
      <c r="E2590" s="158" t="s">
        <v>19</v>
      </c>
      <c r="F2590" s="159" t="s">
        <v>3440</v>
      </c>
      <c r="H2590" s="160">
        <v>1</v>
      </c>
      <c r="I2590" s="161"/>
      <c r="L2590" s="157"/>
      <c r="M2590" s="162"/>
      <c r="T2590" s="163"/>
      <c r="AT2590" s="158" t="s">
        <v>201</v>
      </c>
      <c r="AU2590" s="158" t="s">
        <v>87</v>
      </c>
      <c r="AV2590" s="13" t="s">
        <v>87</v>
      </c>
      <c r="AW2590" s="13" t="s">
        <v>33</v>
      </c>
      <c r="AX2590" s="13" t="s">
        <v>74</v>
      </c>
      <c r="AY2590" s="158" t="s">
        <v>187</v>
      </c>
    </row>
    <row r="2591" spans="2:65" s="14" customFormat="1">
      <c r="B2591" s="164"/>
      <c r="D2591" s="151" t="s">
        <v>201</v>
      </c>
      <c r="E2591" s="165" t="s">
        <v>19</v>
      </c>
      <c r="F2591" s="166" t="s">
        <v>204</v>
      </c>
      <c r="H2591" s="167">
        <v>20.114999999999998</v>
      </c>
      <c r="I2591" s="168"/>
      <c r="L2591" s="164"/>
      <c r="M2591" s="169"/>
      <c r="T2591" s="170"/>
      <c r="AT2591" s="165" t="s">
        <v>201</v>
      </c>
      <c r="AU2591" s="165" t="s">
        <v>87</v>
      </c>
      <c r="AV2591" s="14" t="s">
        <v>96</v>
      </c>
      <c r="AW2591" s="14" t="s">
        <v>33</v>
      </c>
      <c r="AX2591" s="14" t="s">
        <v>74</v>
      </c>
      <c r="AY2591" s="165" t="s">
        <v>187</v>
      </c>
    </row>
    <row r="2592" spans="2:65" s="12" customFormat="1">
      <c r="B2592" s="150"/>
      <c r="D2592" s="151" t="s">
        <v>201</v>
      </c>
      <c r="E2592" s="152" t="s">
        <v>19</v>
      </c>
      <c r="F2592" s="153" t="s">
        <v>1247</v>
      </c>
      <c r="H2592" s="152" t="s">
        <v>19</v>
      </c>
      <c r="I2592" s="154"/>
      <c r="L2592" s="150"/>
      <c r="M2592" s="155"/>
      <c r="T2592" s="156"/>
      <c r="AT2592" s="152" t="s">
        <v>201</v>
      </c>
      <c r="AU2592" s="152" t="s">
        <v>87</v>
      </c>
      <c r="AV2592" s="12" t="s">
        <v>81</v>
      </c>
      <c r="AW2592" s="12" t="s">
        <v>33</v>
      </c>
      <c r="AX2592" s="12" t="s">
        <v>74</v>
      </c>
      <c r="AY2592" s="152" t="s">
        <v>187</v>
      </c>
    </row>
    <row r="2593" spans="2:65" s="13" customFormat="1">
      <c r="B2593" s="157"/>
      <c r="D2593" s="151" t="s">
        <v>201</v>
      </c>
      <c r="E2593" s="158" t="s">
        <v>19</v>
      </c>
      <c r="F2593" s="159" t="s">
        <v>3441</v>
      </c>
      <c r="H2593" s="160">
        <v>7.51</v>
      </c>
      <c r="I2593" s="161"/>
      <c r="L2593" s="157"/>
      <c r="M2593" s="162"/>
      <c r="T2593" s="163"/>
      <c r="AT2593" s="158" t="s">
        <v>201</v>
      </c>
      <c r="AU2593" s="158" t="s">
        <v>87</v>
      </c>
      <c r="AV2593" s="13" t="s">
        <v>87</v>
      </c>
      <c r="AW2593" s="13" t="s">
        <v>33</v>
      </c>
      <c r="AX2593" s="13" t="s">
        <v>74</v>
      </c>
      <c r="AY2593" s="158" t="s">
        <v>187</v>
      </c>
    </row>
    <row r="2594" spans="2:65" s="13" customFormat="1">
      <c r="B2594" s="157"/>
      <c r="D2594" s="151" t="s">
        <v>201</v>
      </c>
      <c r="E2594" s="158" t="s">
        <v>19</v>
      </c>
      <c r="F2594" s="159" t="s">
        <v>3442</v>
      </c>
      <c r="H2594" s="160">
        <v>12.81</v>
      </c>
      <c r="I2594" s="161"/>
      <c r="L2594" s="157"/>
      <c r="M2594" s="162"/>
      <c r="T2594" s="163"/>
      <c r="AT2594" s="158" t="s">
        <v>201</v>
      </c>
      <c r="AU2594" s="158" t="s">
        <v>87</v>
      </c>
      <c r="AV2594" s="13" t="s">
        <v>87</v>
      </c>
      <c r="AW2594" s="13" t="s">
        <v>33</v>
      </c>
      <c r="AX2594" s="13" t="s">
        <v>74</v>
      </c>
      <c r="AY2594" s="158" t="s">
        <v>187</v>
      </c>
    </row>
    <row r="2595" spans="2:65" s="13" customFormat="1">
      <c r="B2595" s="157"/>
      <c r="D2595" s="151" t="s">
        <v>201</v>
      </c>
      <c r="E2595" s="158" t="s">
        <v>19</v>
      </c>
      <c r="F2595" s="159" t="s">
        <v>3443</v>
      </c>
      <c r="H2595" s="160">
        <v>11.65</v>
      </c>
      <c r="I2595" s="161"/>
      <c r="L2595" s="157"/>
      <c r="M2595" s="162"/>
      <c r="T2595" s="163"/>
      <c r="AT2595" s="158" t="s">
        <v>201</v>
      </c>
      <c r="AU2595" s="158" t="s">
        <v>87</v>
      </c>
      <c r="AV2595" s="13" t="s">
        <v>87</v>
      </c>
      <c r="AW2595" s="13" t="s">
        <v>33</v>
      </c>
      <c r="AX2595" s="13" t="s">
        <v>74</v>
      </c>
      <c r="AY2595" s="158" t="s">
        <v>187</v>
      </c>
    </row>
    <row r="2596" spans="2:65" s="14" customFormat="1">
      <c r="B2596" s="164"/>
      <c r="D2596" s="151" t="s">
        <v>201</v>
      </c>
      <c r="E2596" s="165" t="s">
        <v>19</v>
      </c>
      <c r="F2596" s="166" t="s">
        <v>204</v>
      </c>
      <c r="H2596" s="167">
        <v>31.97</v>
      </c>
      <c r="I2596" s="168"/>
      <c r="L2596" s="164"/>
      <c r="M2596" s="169"/>
      <c r="T2596" s="170"/>
      <c r="AT2596" s="165" t="s">
        <v>201</v>
      </c>
      <c r="AU2596" s="165" t="s">
        <v>87</v>
      </c>
      <c r="AV2596" s="14" t="s">
        <v>96</v>
      </c>
      <c r="AW2596" s="14" t="s">
        <v>33</v>
      </c>
      <c r="AX2596" s="14" t="s">
        <v>74</v>
      </c>
      <c r="AY2596" s="165" t="s">
        <v>187</v>
      </c>
    </row>
    <row r="2597" spans="2:65" s="15" customFormat="1">
      <c r="B2597" s="171"/>
      <c r="D2597" s="151" t="s">
        <v>201</v>
      </c>
      <c r="E2597" s="172" t="s">
        <v>19</v>
      </c>
      <c r="F2597" s="173" t="s">
        <v>207</v>
      </c>
      <c r="H2597" s="174">
        <v>52.085000000000001</v>
      </c>
      <c r="I2597" s="175"/>
      <c r="L2597" s="171"/>
      <c r="M2597" s="176"/>
      <c r="T2597" s="177"/>
      <c r="AT2597" s="172" t="s">
        <v>201</v>
      </c>
      <c r="AU2597" s="172" t="s">
        <v>87</v>
      </c>
      <c r="AV2597" s="15" t="s">
        <v>193</v>
      </c>
      <c r="AW2597" s="15" t="s">
        <v>33</v>
      </c>
      <c r="AX2597" s="15" t="s">
        <v>81</v>
      </c>
      <c r="AY2597" s="172" t="s">
        <v>187</v>
      </c>
    </row>
    <row r="2598" spans="2:65" s="1" customFormat="1" ht="16.5" customHeight="1">
      <c r="B2598" s="33"/>
      <c r="C2598" s="178" t="s">
        <v>3444</v>
      </c>
      <c r="D2598" s="178" t="s">
        <v>238</v>
      </c>
      <c r="E2598" s="179" t="s">
        <v>3445</v>
      </c>
      <c r="F2598" s="180" t="s">
        <v>3446</v>
      </c>
      <c r="G2598" s="181" t="s">
        <v>384</v>
      </c>
      <c r="H2598" s="182">
        <v>54.689</v>
      </c>
      <c r="I2598" s="183"/>
      <c r="J2598" s="184">
        <f>ROUND(I2598*H2598,2)</f>
        <v>0</v>
      </c>
      <c r="K2598" s="180" t="s">
        <v>197</v>
      </c>
      <c r="L2598" s="185"/>
      <c r="M2598" s="186" t="s">
        <v>19</v>
      </c>
      <c r="N2598" s="187" t="s">
        <v>46</v>
      </c>
      <c r="P2598" s="142">
        <f>O2598*H2598</f>
        <v>0</v>
      </c>
      <c r="Q2598" s="142">
        <v>1.2E-4</v>
      </c>
      <c r="R2598" s="142">
        <f>Q2598*H2598</f>
        <v>6.5626800000000004E-3</v>
      </c>
      <c r="S2598" s="142">
        <v>0</v>
      </c>
      <c r="T2598" s="143">
        <f>S2598*H2598</f>
        <v>0</v>
      </c>
      <c r="AR2598" s="144" t="s">
        <v>425</v>
      </c>
      <c r="AT2598" s="144" t="s">
        <v>238</v>
      </c>
      <c r="AU2598" s="144" t="s">
        <v>87</v>
      </c>
      <c r="AY2598" s="18" t="s">
        <v>187</v>
      </c>
      <c r="BE2598" s="145">
        <f>IF(N2598="základní",J2598,0)</f>
        <v>0</v>
      </c>
      <c r="BF2598" s="145">
        <f>IF(N2598="snížená",J2598,0)</f>
        <v>0</v>
      </c>
      <c r="BG2598" s="145">
        <f>IF(N2598="zákl. přenesená",J2598,0)</f>
        <v>0</v>
      </c>
      <c r="BH2598" s="145">
        <f>IF(N2598="sníž. přenesená",J2598,0)</f>
        <v>0</v>
      </c>
      <c r="BI2598" s="145">
        <f>IF(N2598="nulová",J2598,0)</f>
        <v>0</v>
      </c>
      <c r="BJ2598" s="18" t="s">
        <v>87</v>
      </c>
      <c r="BK2598" s="145">
        <f>ROUND(I2598*H2598,2)</f>
        <v>0</v>
      </c>
      <c r="BL2598" s="18" t="s">
        <v>320</v>
      </c>
      <c r="BM2598" s="144" t="s">
        <v>3447</v>
      </c>
    </row>
    <row r="2599" spans="2:65" s="13" customFormat="1">
      <c r="B2599" s="157"/>
      <c r="D2599" s="151" t="s">
        <v>201</v>
      </c>
      <c r="F2599" s="159" t="s">
        <v>3448</v>
      </c>
      <c r="H2599" s="160">
        <v>54.689</v>
      </c>
      <c r="I2599" s="161"/>
      <c r="L2599" s="157"/>
      <c r="M2599" s="162"/>
      <c r="T2599" s="163"/>
      <c r="AT2599" s="158" t="s">
        <v>201</v>
      </c>
      <c r="AU2599" s="158" t="s">
        <v>87</v>
      </c>
      <c r="AV2599" s="13" t="s">
        <v>87</v>
      </c>
      <c r="AW2599" s="13" t="s">
        <v>4</v>
      </c>
      <c r="AX2599" s="13" t="s">
        <v>81</v>
      </c>
      <c r="AY2599" s="158" t="s">
        <v>187</v>
      </c>
    </row>
    <row r="2600" spans="2:65" s="1" customFormat="1" ht="24.15" customHeight="1">
      <c r="B2600" s="33"/>
      <c r="C2600" s="133" t="s">
        <v>3449</v>
      </c>
      <c r="D2600" s="133" t="s">
        <v>189</v>
      </c>
      <c r="E2600" s="134" t="s">
        <v>3450</v>
      </c>
      <c r="F2600" s="135" t="s">
        <v>3451</v>
      </c>
      <c r="G2600" s="136" t="s">
        <v>384</v>
      </c>
      <c r="H2600" s="137">
        <v>91.6</v>
      </c>
      <c r="I2600" s="138"/>
      <c r="J2600" s="139">
        <f>ROUND(I2600*H2600,2)</f>
        <v>0</v>
      </c>
      <c r="K2600" s="135" t="s">
        <v>197</v>
      </c>
      <c r="L2600" s="33"/>
      <c r="M2600" s="140" t="s">
        <v>19</v>
      </c>
      <c r="N2600" s="141" t="s">
        <v>46</v>
      </c>
      <c r="P2600" s="142">
        <f>O2600*H2600</f>
        <v>0</v>
      </c>
      <c r="Q2600" s="142">
        <v>9.0000000000000006E-5</v>
      </c>
      <c r="R2600" s="142">
        <f>Q2600*H2600</f>
        <v>8.2439999999999996E-3</v>
      </c>
      <c r="S2600" s="142">
        <v>0</v>
      </c>
      <c r="T2600" s="143">
        <f>S2600*H2600</f>
        <v>0</v>
      </c>
      <c r="AR2600" s="144" t="s">
        <v>320</v>
      </c>
      <c r="AT2600" s="144" t="s">
        <v>189</v>
      </c>
      <c r="AU2600" s="144" t="s">
        <v>87</v>
      </c>
      <c r="AY2600" s="18" t="s">
        <v>187</v>
      </c>
      <c r="BE2600" s="145">
        <f>IF(N2600="základní",J2600,0)</f>
        <v>0</v>
      </c>
      <c r="BF2600" s="145">
        <f>IF(N2600="snížená",J2600,0)</f>
        <v>0</v>
      </c>
      <c r="BG2600" s="145">
        <f>IF(N2600="zákl. přenesená",J2600,0)</f>
        <v>0</v>
      </c>
      <c r="BH2600" s="145">
        <f>IF(N2600="sníž. přenesená",J2600,0)</f>
        <v>0</v>
      </c>
      <c r="BI2600" s="145">
        <f>IF(N2600="nulová",J2600,0)</f>
        <v>0</v>
      </c>
      <c r="BJ2600" s="18" t="s">
        <v>87</v>
      </c>
      <c r="BK2600" s="145">
        <f>ROUND(I2600*H2600,2)</f>
        <v>0</v>
      </c>
      <c r="BL2600" s="18" t="s">
        <v>320</v>
      </c>
      <c r="BM2600" s="144" t="s">
        <v>3452</v>
      </c>
    </row>
    <row r="2601" spans="2:65" s="1" customFormat="1">
      <c r="B2601" s="33"/>
      <c r="D2601" s="146" t="s">
        <v>199</v>
      </c>
      <c r="F2601" s="147" t="s">
        <v>3453</v>
      </c>
      <c r="I2601" s="148"/>
      <c r="L2601" s="33"/>
      <c r="M2601" s="149"/>
      <c r="T2601" s="52"/>
      <c r="AT2601" s="18" t="s">
        <v>199</v>
      </c>
      <c r="AU2601" s="18" t="s">
        <v>87</v>
      </c>
    </row>
    <row r="2602" spans="2:65" s="12" customFormat="1">
      <c r="B2602" s="150"/>
      <c r="D2602" s="151" t="s">
        <v>201</v>
      </c>
      <c r="E2602" s="152" t="s">
        <v>19</v>
      </c>
      <c r="F2602" s="153" t="s">
        <v>251</v>
      </c>
      <c r="H2602" s="152" t="s">
        <v>19</v>
      </c>
      <c r="I2602" s="154"/>
      <c r="L2602" s="150"/>
      <c r="M2602" s="155"/>
      <c r="T2602" s="156"/>
      <c r="AT2602" s="152" t="s">
        <v>201</v>
      </c>
      <c r="AU2602" s="152" t="s">
        <v>87</v>
      </c>
      <c r="AV2602" s="12" t="s">
        <v>81</v>
      </c>
      <c r="AW2602" s="12" t="s">
        <v>33</v>
      </c>
      <c r="AX2602" s="12" t="s">
        <v>74</v>
      </c>
      <c r="AY2602" s="152" t="s">
        <v>187</v>
      </c>
    </row>
    <row r="2603" spans="2:65" s="13" customFormat="1">
      <c r="B2603" s="157"/>
      <c r="D2603" s="151" t="s">
        <v>201</v>
      </c>
      <c r="E2603" s="158" t="s">
        <v>19</v>
      </c>
      <c r="F2603" s="159" t="s">
        <v>3454</v>
      </c>
      <c r="H2603" s="160">
        <v>4.8</v>
      </c>
      <c r="I2603" s="161"/>
      <c r="L2603" s="157"/>
      <c r="M2603" s="162"/>
      <c r="T2603" s="163"/>
      <c r="AT2603" s="158" t="s">
        <v>201</v>
      </c>
      <c r="AU2603" s="158" t="s">
        <v>87</v>
      </c>
      <c r="AV2603" s="13" t="s">
        <v>87</v>
      </c>
      <c r="AW2603" s="13" t="s">
        <v>33</v>
      </c>
      <c r="AX2603" s="13" t="s">
        <v>74</v>
      </c>
      <c r="AY2603" s="158" t="s">
        <v>187</v>
      </c>
    </row>
    <row r="2604" spans="2:65" s="13" customFormat="1">
      <c r="B2604" s="157"/>
      <c r="D2604" s="151" t="s">
        <v>201</v>
      </c>
      <c r="E2604" s="158" t="s">
        <v>19</v>
      </c>
      <c r="F2604" s="159" t="s">
        <v>3455</v>
      </c>
      <c r="H2604" s="160">
        <v>26.4</v>
      </c>
      <c r="I2604" s="161"/>
      <c r="L2604" s="157"/>
      <c r="M2604" s="162"/>
      <c r="T2604" s="163"/>
      <c r="AT2604" s="158" t="s">
        <v>201</v>
      </c>
      <c r="AU2604" s="158" t="s">
        <v>87</v>
      </c>
      <c r="AV2604" s="13" t="s">
        <v>87</v>
      </c>
      <c r="AW2604" s="13" t="s">
        <v>33</v>
      </c>
      <c r="AX2604" s="13" t="s">
        <v>74</v>
      </c>
      <c r="AY2604" s="158" t="s">
        <v>187</v>
      </c>
    </row>
    <row r="2605" spans="2:65" s="13" customFormat="1">
      <c r="B2605" s="157"/>
      <c r="D2605" s="151" t="s">
        <v>201</v>
      </c>
      <c r="E2605" s="158" t="s">
        <v>19</v>
      </c>
      <c r="F2605" s="159" t="s">
        <v>3456</v>
      </c>
      <c r="H2605" s="160">
        <v>9.6</v>
      </c>
      <c r="I2605" s="161"/>
      <c r="L2605" s="157"/>
      <c r="M2605" s="162"/>
      <c r="T2605" s="163"/>
      <c r="AT2605" s="158" t="s">
        <v>201</v>
      </c>
      <c r="AU2605" s="158" t="s">
        <v>87</v>
      </c>
      <c r="AV2605" s="13" t="s">
        <v>87</v>
      </c>
      <c r="AW2605" s="13" t="s">
        <v>33</v>
      </c>
      <c r="AX2605" s="13" t="s">
        <v>74</v>
      </c>
      <c r="AY2605" s="158" t="s">
        <v>187</v>
      </c>
    </row>
    <row r="2606" spans="2:65" s="13" customFormat="1">
      <c r="B2606" s="157"/>
      <c r="D2606" s="151" t="s">
        <v>201</v>
      </c>
      <c r="E2606" s="158" t="s">
        <v>19</v>
      </c>
      <c r="F2606" s="159" t="s">
        <v>3457</v>
      </c>
      <c r="H2606" s="160">
        <v>6</v>
      </c>
      <c r="I2606" s="161"/>
      <c r="L2606" s="157"/>
      <c r="M2606" s="162"/>
      <c r="T2606" s="163"/>
      <c r="AT2606" s="158" t="s">
        <v>201</v>
      </c>
      <c r="AU2606" s="158" t="s">
        <v>87</v>
      </c>
      <c r="AV2606" s="13" t="s">
        <v>87</v>
      </c>
      <c r="AW2606" s="13" t="s">
        <v>33</v>
      </c>
      <c r="AX2606" s="13" t="s">
        <v>74</v>
      </c>
      <c r="AY2606" s="158" t="s">
        <v>187</v>
      </c>
    </row>
    <row r="2607" spans="2:65" s="13" customFormat="1">
      <c r="B2607" s="157"/>
      <c r="D2607" s="151" t="s">
        <v>201</v>
      </c>
      <c r="E2607" s="158" t="s">
        <v>19</v>
      </c>
      <c r="F2607" s="159" t="s">
        <v>3458</v>
      </c>
      <c r="H2607" s="160">
        <v>4.5</v>
      </c>
      <c r="I2607" s="161"/>
      <c r="L2607" s="157"/>
      <c r="M2607" s="162"/>
      <c r="T2607" s="163"/>
      <c r="AT2607" s="158" t="s">
        <v>201</v>
      </c>
      <c r="AU2607" s="158" t="s">
        <v>87</v>
      </c>
      <c r="AV2607" s="13" t="s">
        <v>87</v>
      </c>
      <c r="AW2607" s="13" t="s">
        <v>33</v>
      </c>
      <c r="AX2607" s="13" t="s">
        <v>74</v>
      </c>
      <c r="AY2607" s="158" t="s">
        <v>187</v>
      </c>
    </row>
    <row r="2608" spans="2:65" s="13" customFormat="1">
      <c r="B2608" s="157"/>
      <c r="D2608" s="151" t="s">
        <v>201</v>
      </c>
      <c r="E2608" s="158" t="s">
        <v>19</v>
      </c>
      <c r="F2608" s="159" t="s">
        <v>3459</v>
      </c>
      <c r="H2608" s="160">
        <v>1.2</v>
      </c>
      <c r="I2608" s="161"/>
      <c r="L2608" s="157"/>
      <c r="M2608" s="162"/>
      <c r="T2608" s="163"/>
      <c r="AT2608" s="158" t="s">
        <v>201</v>
      </c>
      <c r="AU2608" s="158" t="s">
        <v>87</v>
      </c>
      <c r="AV2608" s="13" t="s">
        <v>87</v>
      </c>
      <c r="AW2608" s="13" t="s">
        <v>33</v>
      </c>
      <c r="AX2608" s="13" t="s">
        <v>74</v>
      </c>
      <c r="AY2608" s="158" t="s">
        <v>187</v>
      </c>
    </row>
    <row r="2609" spans="2:65" s="14" customFormat="1">
      <c r="B2609" s="164"/>
      <c r="D2609" s="151" t="s">
        <v>201</v>
      </c>
      <c r="E2609" s="165" t="s">
        <v>19</v>
      </c>
      <c r="F2609" s="166" t="s">
        <v>204</v>
      </c>
      <c r="H2609" s="167">
        <v>52.5</v>
      </c>
      <c r="I2609" s="168"/>
      <c r="L2609" s="164"/>
      <c r="M2609" s="169"/>
      <c r="T2609" s="170"/>
      <c r="AT2609" s="165" t="s">
        <v>201</v>
      </c>
      <c r="AU2609" s="165" t="s">
        <v>87</v>
      </c>
      <c r="AV2609" s="14" t="s">
        <v>96</v>
      </c>
      <c r="AW2609" s="14" t="s">
        <v>33</v>
      </c>
      <c r="AX2609" s="14" t="s">
        <v>74</v>
      </c>
      <c r="AY2609" s="165" t="s">
        <v>187</v>
      </c>
    </row>
    <row r="2610" spans="2:65" s="12" customFormat="1">
      <c r="B2610" s="150"/>
      <c r="D2610" s="151" t="s">
        <v>201</v>
      </c>
      <c r="E2610" s="152" t="s">
        <v>19</v>
      </c>
      <c r="F2610" s="153" t="s">
        <v>1247</v>
      </c>
      <c r="H2610" s="152" t="s">
        <v>19</v>
      </c>
      <c r="I2610" s="154"/>
      <c r="L2610" s="150"/>
      <c r="M2610" s="155"/>
      <c r="T2610" s="156"/>
      <c r="AT2610" s="152" t="s">
        <v>201</v>
      </c>
      <c r="AU2610" s="152" t="s">
        <v>87</v>
      </c>
      <c r="AV2610" s="12" t="s">
        <v>81</v>
      </c>
      <c r="AW2610" s="12" t="s">
        <v>33</v>
      </c>
      <c r="AX2610" s="12" t="s">
        <v>74</v>
      </c>
      <c r="AY2610" s="152" t="s">
        <v>187</v>
      </c>
    </row>
    <row r="2611" spans="2:65" s="13" customFormat="1">
      <c r="B2611" s="157"/>
      <c r="D2611" s="151" t="s">
        <v>201</v>
      </c>
      <c r="E2611" s="158" t="s">
        <v>19</v>
      </c>
      <c r="F2611" s="159" t="s">
        <v>3460</v>
      </c>
      <c r="H2611" s="160">
        <v>11.5</v>
      </c>
      <c r="I2611" s="161"/>
      <c r="L2611" s="157"/>
      <c r="M2611" s="162"/>
      <c r="T2611" s="163"/>
      <c r="AT2611" s="158" t="s">
        <v>201</v>
      </c>
      <c r="AU2611" s="158" t="s">
        <v>87</v>
      </c>
      <c r="AV2611" s="13" t="s">
        <v>87</v>
      </c>
      <c r="AW2611" s="13" t="s">
        <v>33</v>
      </c>
      <c r="AX2611" s="13" t="s">
        <v>74</v>
      </c>
      <c r="AY2611" s="158" t="s">
        <v>187</v>
      </c>
    </row>
    <row r="2612" spans="2:65" s="13" customFormat="1">
      <c r="B2612" s="157"/>
      <c r="D2612" s="151" t="s">
        <v>201</v>
      </c>
      <c r="E2612" s="158" t="s">
        <v>19</v>
      </c>
      <c r="F2612" s="159" t="s">
        <v>3461</v>
      </c>
      <c r="H2612" s="160">
        <v>16.100000000000001</v>
      </c>
      <c r="I2612" s="161"/>
      <c r="L2612" s="157"/>
      <c r="M2612" s="162"/>
      <c r="T2612" s="163"/>
      <c r="AT2612" s="158" t="s">
        <v>201</v>
      </c>
      <c r="AU2612" s="158" t="s">
        <v>87</v>
      </c>
      <c r="AV2612" s="13" t="s">
        <v>87</v>
      </c>
      <c r="AW2612" s="13" t="s">
        <v>33</v>
      </c>
      <c r="AX2612" s="13" t="s">
        <v>74</v>
      </c>
      <c r="AY2612" s="158" t="s">
        <v>187</v>
      </c>
    </row>
    <row r="2613" spans="2:65" s="13" customFormat="1">
      <c r="B2613" s="157"/>
      <c r="D2613" s="151" t="s">
        <v>201</v>
      </c>
      <c r="E2613" s="158" t="s">
        <v>19</v>
      </c>
      <c r="F2613" s="159" t="s">
        <v>3462</v>
      </c>
      <c r="H2613" s="160">
        <v>11.5</v>
      </c>
      <c r="I2613" s="161"/>
      <c r="L2613" s="157"/>
      <c r="M2613" s="162"/>
      <c r="T2613" s="163"/>
      <c r="AT2613" s="158" t="s">
        <v>201</v>
      </c>
      <c r="AU2613" s="158" t="s">
        <v>87</v>
      </c>
      <c r="AV2613" s="13" t="s">
        <v>87</v>
      </c>
      <c r="AW2613" s="13" t="s">
        <v>33</v>
      </c>
      <c r="AX2613" s="13" t="s">
        <v>74</v>
      </c>
      <c r="AY2613" s="158" t="s">
        <v>187</v>
      </c>
    </row>
    <row r="2614" spans="2:65" s="14" customFormat="1">
      <c r="B2614" s="164"/>
      <c r="D2614" s="151" t="s">
        <v>201</v>
      </c>
      <c r="E2614" s="165" t="s">
        <v>19</v>
      </c>
      <c r="F2614" s="166" t="s">
        <v>204</v>
      </c>
      <c r="H2614" s="167">
        <v>39.1</v>
      </c>
      <c r="I2614" s="168"/>
      <c r="L2614" s="164"/>
      <c r="M2614" s="169"/>
      <c r="T2614" s="170"/>
      <c r="AT2614" s="165" t="s">
        <v>201</v>
      </c>
      <c r="AU2614" s="165" t="s">
        <v>87</v>
      </c>
      <c r="AV2614" s="14" t="s">
        <v>96</v>
      </c>
      <c r="AW2614" s="14" t="s">
        <v>33</v>
      </c>
      <c r="AX2614" s="14" t="s">
        <v>74</v>
      </c>
      <c r="AY2614" s="165" t="s">
        <v>187</v>
      </c>
    </row>
    <row r="2615" spans="2:65" s="15" customFormat="1">
      <c r="B2615" s="171"/>
      <c r="D2615" s="151" t="s">
        <v>201</v>
      </c>
      <c r="E2615" s="172" t="s">
        <v>19</v>
      </c>
      <c r="F2615" s="173" t="s">
        <v>207</v>
      </c>
      <c r="H2615" s="174">
        <v>91.6</v>
      </c>
      <c r="I2615" s="175"/>
      <c r="L2615" s="171"/>
      <c r="M2615" s="176"/>
      <c r="T2615" s="177"/>
      <c r="AT2615" s="172" t="s">
        <v>201</v>
      </c>
      <c r="AU2615" s="172" t="s">
        <v>87</v>
      </c>
      <c r="AV2615" s="15" t="s">
        <v>193</v>
      </c>
      <c r="AW2615" s="15" t="s">
        <v>33</v>
      </c>
      <c r="AX2615" s="15" t="s">
        <v>81</v>
      </c>
      <c r="AY2615" s="172" t="s">
        <v>187</v>
      </c>
    </row>
    <row r="2616" spans="2:65" s="1" customFormat="1" ht="24.15" customHeight="1">
      <c r="B2616" s="33"/>
      <c r="C2616" s="133" t="s">
        <v>3463</v>
      </c>
      <c r="D2616" s="133" t="s">
        <v>189</v>
      </c>
      <c r="E2616" s="134" t="s">
        <v>3464</v>
      </c>
      <c r="F2616" s="135" t="s">
        <v>3465</v>
      </c>
      <c r="G2616" s="136" t="s">
        <v>138</v>
      </c>
      <c r="H2616" s="137">
        <v>160.387</v>
      </c>
      <c r="I2616" s="138"/>
      <c r="J2616" s="139">
        <f>ROUND(I2616*H2616,2)</f>
        <v>0</v>
      </c>
      <c r="K2616" s="135" t="s">
        <v>197</v>
      </c>
      <c r="L2616" s="33"/>
      <c r="M2616" s="140" t="s">
        <v>19</v>
      </c>
      <c r="N2616" s="141" t="s">
        <v>46</v>
      </c>
      <c r="P2616" s="142">
        <f>O2616*H2616</f>
        <v>0</v>
      </c>
      <c r="Q2616" s="142">
        <v>4.5000000000000003E-5</v>
      </c>
      <c r="R2616" s="142">
        <f>Q2616*H2616</f>
        <v>7.2174150000000005E-3</v>
      </c>
      <c r="S2616" s="142">
        <v>0</v>
      </c>
      <c r="T2616" s="143">
        <f>S2616*H2616</f>
        <v>0</v>
      </c>
      <c r="AR2616" s="144" t="s">
        <v>320</v>
      </c>
      <c r="AT2616" s="144" t="s">
        <v>189</v>
      </c>
      <c r="AU2616" s="144" t="s">
        <v>87</v>
      </c>
      <c r="AY2616" s="18" t="s">
        <v>187</v>
      </c>
      <c r="BE2616" s="145">
        <f>IF(N2616="základní",J2616,0)</f>
        <v>0</v>
      </c>
      <c r="BF2616" s="145">
        <f>IF(N2616="snížená",J2616,0)</f>
        <v>0</v>
      </c>
      <c r="BG2616" s="145">
        <f>IF(N2616="zákl. přenesená",J2616,0)</f>
        <v>0</v>
      </c>
      <c r="BH2616" s="145">
        <f>IF(N2616="sníž. přenesená",J2616,0)</f>
        <v>0</v>
      </c>
      <c r="BI2616" s="145">
        <f>IF(N2616="nulová",J2616,0)</f>
        <v>0</v>
      </c>
      <c r="BJ2616" s="18" t="s">
        <v>87</v>
      </c>
      <c r="BK2616" s="145">
        <f>ROUND(I2616*H2616,2)</f>
        <v>0</v>
      </c>
      <c r="BL2616" s="18" t="s">
        <v>320</v>
      </c>
      <c r="BM2616" s="144" t="s">
        <v>3466</v>
      </c>
    </row>
    <row r="2617" spans="2:65" s="1" customFormat="1">
      <c r="B2617" s="33"/>
      <c r="D2617" s="146" t="s">
        <v>199</v>
      </c>
      <c r="F2617" s="147" t="s">
        <v>3467</v>
      </c>
      <c r="I2617" s="148"/>
      <c r="L2617" s="33"/>
      <c r="M2617" s="149"/>
      <c r="T2617" s="52"/>
      <c r="AT2617" s="18" t="s">
        <v>199</v>
      </c>
      <c r="AU2617" s="18" t="s">
        <v>87</v>
      </c>
    </row>
    <row r="2618" spans="2:65" s="13" customFormat="1">
      <c r="B2618" s="157"/>
      <c r="D2618" s="151" t="s">
        <v>201</v>
      </c>
      <c r="E2618" s="158" t="s">
        <v>19</v>
      </c>
      <c r="F2618" s="159" t="s">
        <v>879</v>
      </c>
      <c r="H2618" s="160">
        <v>160.387</v>
      </c>
      <c r="I2618" s="161"/>
      <c r="L2618" s="157"/>
      <c r="M2618" s="162"/>
      <c r="T2618" s="163"/>
      <c r="AT2618" s="158" t="s">
        <v>201</v>
      </c>
      <c r="AU2618" s="158" t="s">
        <v>87</v>
      </c>
      <c r="AV2618" s="13" t="s">
        <v>87</v>
      </c>
      <c r="AW2618" s="13" t="s">
        <v>33</v>
      </c>
      <c r="AX2618" s="13" t="s">
        <v>74</v>
      </c>
      <c r="AY2618" s="158" t="s">
        <v>187</v>
      </c>
    </row>
    <row r="2619" spans="2:65" s="15" customFormat="1">
      <c r="B2619" s="171"/>
      <c r="D2619" s="151" t="s">
        <v>201</v>
      </c>
      <c r="E2619" s="172" t="s">
        <v>19</v>
      </c>
      <c r="F2619" s="173" t="s">
        <v>207</v>
      </c>
      <c r="H2619" s="174">
        <v>160.387</v>
      </c>
      <c r="I2619" s="175"/>
      <c r="L2619" s="171"/>
      <c r="M2619" s="176"/>
      <c r="T2619" s="177"/>
      <c r="AT2619" s="172" t="s">
        <v>201</v>
      </c>
      <c r="AU2619" s="172" t="s">
        <v>87</v>
      </c>
      <c r="AV2619" s="15" t="s">
        <v>193</v>
      </c>
      <c r="AW2619" s="15" t="s">
        <v>33</v>
      </c>
      <c r="AX2619" s="15" t="s">
        <v>81</v>
      </c>
      <c r="AY2619" s="172" t="s">
        <v>187</v>
      </c>
    </row>
    <row r="2620" spans="2:65" s="1" customFormat="1" ht="33" customHeight="1">
      <c r="B2620" s="33"/>
      <c r="C2620" s="133" t="s">
        <v>3468</v>
      </c>
      <c r="D2620" s="133" t="s">
        <v>189</v>
      </c>
      <c r="E2620" s="134" t="s">
        <v>3469</v>
      </c>
      <c r="F2620" s="135" t="s">
        <v>3470</v>
      </c>
      <c r="G2620" s="136" t="s">
        <v>384</v>
      </c>
      <c r="H2620" s="137">
        <v>10</v>
      </c>
      <c r="I2620" s="138"/>
      <c r="J2620" s="139">
        <f>ROUND(I2620*H2620,2)</f>
        <v>0</v>
      </c>
      <c r="K2620" s="135" t="s">
        <v>197</v>
      </c>
      <c r="L2620" s="33"/>
      <c r="M2620" s="140" t="s">
        <v>19</v>
      </c>
      <c r="N2620" s="141" t="s">
        <v>46</v>
      </c>
      <c r="P2620" s="142">
        <f>O2620*H2620</f>
        <v>0</v>
      </c>
      <c r="Q2620" s="142">
        <v>2E-3</v>
      </c>
      <c r="R2620" s="142">
        <f>Q2620*H2620</f>
        <v>0.02</v>
      </c>
      <c r="S2620" s="142">
        <v>0</v>
      </c>
      <c r="T2620" s="143">
        <f>S2620*H2620</f>
        <v>0</v>
      </c>
      <c r="AR2620" s="144" t="s">
        <v>320</v>
      </c>
      <c r="AT2620" s="144" t="s">
        <v>189</v>
      </c>
      <c r="AU2620" s="144" t="s">
        <v>87</v>
      </c>
      <c r="AY2620" s="18" t="s">
        <v>187</v>
      </c>
      <c r="BE2620" s="145">
        <f>IF(N2620="základní",J2620,0)</f>
        <v>0</v>
      </c>
      <c r="BF2620" s="145">
        <f>IF(N2620="snížená",J2620,0)</f>
        <v>0</v>
      </c>
      <c r="BG2620" s="145">
        <f>IF(N2620="zákl. přenesená",J2620,0)</f>
        <v>0</v>
      </c>
      <c r="BH2620" s="145">
        <f>IF(N2620="sníž. přenesená",J2620,0)</f>
        <v>0</v>
      </c>
      <c r="BI2620" s="145">
        <f>IF(N2620="nulová",J2620,0)</f>
        <v>0</v>
      </c>
      <c r="BJ2620" s="18" t="s">
        <v>87</v>
      </c>
      <c r="BK2620" s="145">
        <f>ROUND(I2620*H2620,2)</f>
        <v>0</v>
      </c>
      <c r="BL2620" s="18" t="s">
        <v>320</v>
      </c>
      <c r="BM2620" s="144" t="s">
        <v>3471</v>
      </c>
    </row>
    <row r="2621" spans="2:65" s="1" customFormat="1">
      <c r="B2621" s="33"/>
      <c r="D2621" s="146" t="s">
        <v>199</v>
      </c>
      <c r="F2621" s="147" t="s">
        <v>3472</v>
      </c>
      <c r="I2621" s="148"/>
      <c r="L2621" s="33"/>
      <c r="M2621" s="149"/>
      <c r="T2621" s="52"/>
      <c r="AT2621" s="18" t="s">
        <v>199</v>
      </c>
      <c r="AU2621" s="18" t="s">
        <v>87</v>
      </c>
    </row>
    <row r="2622" spans="2:65" s="12" customFormat="1">
      <c r="B2622" s="150"/>
      <c r="D2622" s="151" t="s">
        <v>201</v>
      </c>
      <c r="E2622" s="152" t="s">
        <v>19</v>
      </c>
      <c r="F2622" s="153" t="s">
        <v>1247</v>
      </c>
      <c r="H2622" s="152" t="s">
        <v>19</v>
      </c>
      <c r="I2622" s="154"/>
      <c r="L2622" s="150"/>
      <c r="M2622" s="155"/>
      <c r="T2622" s="156"/>
      <c r="AT2622" s="152" t="s">
        <v>201</v>
      </c>
      <c r="AU2622" s="152" t="s">
        <v>87</v>
      </c>
      <c r="AV2622" s="12" t="s">
        <v>81</v>
      </c>
      <c r="AW2622" s="12" t="s">
        <v>33</v>
      </c>
      <c r="AX2622" s="12" t="s">
        <v>74</v>
      </c>
      <c r="AY2622" s="152" t="s">
        <v>187</v>
      </c>
    </row>
    <row r="2623" spans="2:65" s="13" customFormat="1">
      <c r="B2623" s="157"/>
      <c r="D2623" s="151" t="s">
        <v>201</v>
      </c>
      <c r="E2623" s="158" t="s">
        <v>19</v>
      </c>
      <c r="F2623" s="159" t="s">
        <v>3473</v>
      </c>
      <c r="H2623" s="160">
        <v>3.1</v>
      </c>
      <c r="I2623" s="161"/>
      <c r="L2623" s="157"/>
      <c r="M2623" s="162"/>
      <c r="T2623" s="163"/>
      <c r="AT2623" s="158" t="s">
        <v>201</v>
      </c>
      <c r="AU2623" s="158" t="s">
        <v>87</v>
      </c>
      <c r="AV2623" s="13" t="s">
        <v>87</v>
      </c>
      <c r="AW2623" s="13" t="s">
        <v>33</v>
      </c>
      <c r="AX2623" s="13" t="s">
        <v>74</v>
      </c>
      <c r="AY2623" s="158" t="s">
        <v>187</v>
      </c>
    </row>
    <row r="2624" spans="2:65" s="13" customFormat="1">
      <c r="B2624" s="157"/>
      <c r="D2624" s="151" t="s">
        <v>201</v>
      </c>
      <c r="E2624" s="158" t="s">
        <v>19</v>
      </c>
      <c r="F2624" s="159" t="s">
        <v>3474</v>
      </c>
      <c r="H2624" s="160">
        <v>3.1</v>
      </c>
      <c r="I2624" s="161"/>
      <c r="L2624" s="157"/>
      <c r="M2624" s="162"/>
      <c r="T2624" s="163"/>
      <c r="AT2624" s="158" t="s">
        <v>201</v>
      </c>
      <c r="AU2624" s="158" t="s">
        <v>87</v>
      </c>
      <c r="AV2624" s="13" t="s">
        <v>87</v>
      </c>
      <c r="AW2624" s="13" t="s">
        <v>33</v>
      </c>
      <c r="AX2624" s="13" t="s">
        <v>74</v>
      </c>
      <c r="AY2624" s="158" t="s">
        <v>187</v>
      </c>
    </row>
    <row r="2625" spans="2:65" s="13" customFormat="1">
      <c r="B2625" s="157"/>
      <c r="D2625" s="151" t="s">
        <v>201</v>
      </c>
      <c r="E2625" s="158" t="s">
        <v>19</v>
      </c>
      <c r="F2625" s="159" t="s">
        <v>3475</v>
      </c>
      <c r="H2625" s="160">
        <v>3.8</v>
      </c>
      <c r="I2625" s="161"/>
      <c r="L2625" s="157"/>
      <c r="M2625" s="162"/>
      <c r="T2625" s="163"/>
      <c r="AT2625" s="158" t="s">
        <v>201</v>
      </c>
      <c r="AU2625" s="158" t="s">
        <v>87</v>
      </c>
      <c r="AV2625" s="13" t="s">
        <v>87</v>
      </c>
      <c r="AW2625" s="13" t="s">
        <v>33</v>
      </c>
      <c r="AX2625" s="13" t="s">
        <v>74</v>
      </c>
      <c r="AY2625" s="158" t="s">
        <v>187</v>
      </c>
    </row>
    <row r="2626" spans="2:65" s="15" customFormat="1">
      <c r="B2626" s="171"/>
      <c r="D2626" s="151" t="s">
        <v>201</v>
      </c>
      <c r="E2626" s="172" t="s">
        <v>19</v>
      </c>
      <c r="F2626" s="173" t="s">
        <v>207</v>
      </c>
      <c r="H2626" s="174">
        <v>10</v>
      </c>
      <c r="I2626" s="175"/>
      <c r="L2626" s="171"/>
      <c r="M2626" s="176"/>
      <c r="T2626" s="177"/>
      <c r="AT2626" s="172" t="s">
        <v>201</v>
      </c>
      <c r="AU2626" s="172" t="s">
        <v>87</v>
      </c>
      <c r="AV2626" s="15" t="s">
        <v>193</v>
      </c>
      <c r="AW2626" s="15" t="s">
        <v>33</v>
      </c>
      <c r="AX2626" s="15" t="s">
        <v>81</v>
      </c>
      <c r="AY2626" s="172" t="s">
        <v>187</v>
      </c>
    </row>
    <row r="2627" spans="2:65" s="1" customFormat="1" ht="33" customHeight="1">
      <c r="B2627" s="33"/>
      <c r="C2627" s="178" t="s">
        <v>3476</v>
      </c>
      <c r="D2627" s="178" t="s">
        <v>238</v>
      </c>
      <c r="E2627" s="179" t="s">
        <v>3426</v>
      </c>
      <c r="F2627" s="180" t="s">
        <v>3427</v>
      </c>
      <c r="G2627" s="181" t="s">
        <v>138</v>
      </c>
      <c r="H2627" s="182">
        <v>11.5</v>
      </c>
      <c r="I2627" s="183"/>
      <c r="J2627" s="184">
        <f>ROUND(I2627*H2627,2)</f>
        <v>0</v>
      </c>
      <c r="K2627" s="180" t="s">
        <v>19</v>
      </c>
      <c r="L2627" s="185"/>
      <c r="M2627" s="186" t="s">
        <v>19</v>
      </c>
      <c r="N2627" s="187" t="s">
        <v>46</v>
      </c>
      <c r="P2627" s="142">
        <f>O2627*H2627</f>
        <v>0</v>
      </c>
      <c r="Q2627" s="142">
        <v>1.8409999999999999E-2</v>
      </c>
      <c r="R2627" s="142">
        <f>Q2627*H2627</f>
        <v>0.21171499999999999</v>
      </c>
      <c r="S2627" s="142">
        <v>0</v>
      </c>
      <c r="T2627" s="143">
        <f>S2627*H2627</f>
        <v>0</v>
      </c>
      <c r="AR2627" s="144" t="s">
        <v>425</v>
      </c>
      <c r="AT2627" s="144" t="s">
        <v>238</v>
      </c>
      <c r="AU2627" s="144" t="s">
        <v>87</v>
      </c>
      <c r="AY2627" s="18" t="s">
        <v>187</v>
      </c>
      <c r="BE2627" s="145">
        <f>IF(N2627="základní",J2627,0)</f>
        <v>0</v>
      </c>
      <c r="BF2627" s="145">
        <f>IF(N2627="snížená",J2627,0)</f>
        <v>0</v>
      </c>
      <c r="BG2627" s="145">
        <f>IF(N2627="zákl. přenesená",J2627,0)</f>
        <v>0</v>
      </c>
      <c r="BH2627" s="145">
        <f>IF(N2627="sníž. přenesená",J2627,0)</f>
        <v>0</v>
      </c>
      <c r="BI2627" s="145">
        <f>IF(N2627="nulová",J2627,0)</f>
        <v>0</v>
      </c>
      <c r="BJ2627" s="18" t="s">
        <v>87</v>
      </c>
      <c r="BK2627" s="145">
        <f>ROUND(I2627*H2627,2)</f>
        <v>0</v>
      </c>
      <c r="BL2627" s="18" t="s">
        <v>320</v>
      </c>
      <c r="BM2627" s="144" t="s">
        <v>3477</v>
      </c>
    </row>
    <row r="2628" spans="2:65" s="13" customFormat="1">
      <c r="B2628" s="157"/>
      <c r="D2628" s="151" t="s">
        <v>201</v>
      </c>
      <c r="F2628" s="159" t="s">
        <v>3478</v>
      </c>
      <c r="H2628" s="160">
        <v>11.5</v>
      </c>
      <c r="I2628" s="161"/>
      <c r="L2628" s="157"/>
      <c r="M2628" s="162"/>
      <c r="T2628" s="163"/>
      <c r="AT2628" s="158" t="s">
        <v>201</v>
      </c>
      <c r="AU2628" s="158" t="s">
        <v>87</v>
      </c>
      <c r="AV2628" s="13" t="s">
        <v>87</v>
      </c>
      <c r="AW2628" s="13" t="s">
        <v>4</v>
      </c>
      <c r="AX2628" s="13" t="s">
        <v>81</v>
      </c>
      <c r="AY2628" s="158" t="s">
        <v>187</v>
      </c>
    </row>
    <row r="2629" spans="2:65" s="1" customFormat="1" ht="49.2" customHeight="1">
      <c r="B2629" s="33"/>
      <c r="C2629" s="133" t="s">
        <v>3479</v>
      </c>
      <c r="D2629" s="133" t="s">
        <v>189</v>
      </c>
      <c r="E2629" s="134" t="s">
        <v>3480</v>
      </c>
      <c r="F2629" s="135" t="s">
        <v>3481</v>
      </c>
      <c r="G2629" s="136" t="s">
        <v>2018</v>
      </c>
      <c r="H2629" s="194"/>
      <c r="I2629" s="138"/>
      <c r="J2629" s="139">
        <f>ROUND(I2629*H2629,2)</f>
        <v>0</v>
      </c>
      <c r="K2629" s="135" t="s">
        <v>197</v>
      </c>
      <c r="L2629" s="33"/>
      <c r="M2629" s="140" t="s">
        <v>19</v>
      </c>
      <c r="N2629" s="141" t="s">
        <v>46</v>
      </c>
      <c r="P2629" s="142">
        <f>O2629*H2629</f>
        <v>0</v>
      </c>
      <c r="Q2629" s="142">
        <v>0</v>
      </c>
      <c r="R2629" s="142">
        <f>Q2629*H2629</f>
        <v>0</v>
      </c>
      <c r="S2629" s="142">
        <v>0</v>
      </c>
      <c r="T2629" s="143">
        <f>S2629*H2629</f>
        <v>0</v>
      </c>
      <c r="AR2629" s="144" t="s">
        <v>320</v>
      </c>
      <c r="AT2629" s="144" t="s">
        <v>189</v>
      </c>
      <c r="AU2629" s="144" t="s">
        <v>87</v>
      </c>
      <c r="AY2629" s="18" t="s">
        <v>187</v>
      </c>
      <c r="BE2629" s="145">
        <f>IF(N2629="základní",J2629,0)</f>
        <v>0</v>
      </c>
      <c r="BF2629" s="145">
        <f>IF(N2629="snížená",J2629,0)</f>
        <v>0</v>
      </c>
      <c r="BG2629" s="145">
        <f>IF(N2629="zákl. přenesená",J2629,0)</f>
        <v>0</v>
      </c>
      <c r="BH2629" s="145">
        <f>IF(N2629="sníž. přenesená",J2629,0)</f>
        <v>0</v>
      </c>
      <c r="BI2629" s="145">
        <f>IF(N2629="nulová",J2629,0)</f>
        <v>0</v>
      </c>
      <c r="BJ2629" s="18" t="s">
        <v>87</v>
      </c>
      <c r="BK2629" s="145">
        <f>ROUND(I2629*H2629,2)</f>
        <v>0</v>
      </c>
      <c r="BL2629" s="18" t="s">
        <v>320</v>
      </c>
      <c r="BM2629" s="144" t="s">
        <v>3482</v>
      </c>
    </row>
    <row r="2630" spans="2:65" s="1" customFormat="1">
      <c r="B2630" s="33"/>
      <c r="D2630" s="146" t="s">
        <v>199</v>
      </c>
      <c r="F2630" s="147" t="s">
        <v>3483</v>
      </c>
      <c r="I2630" s="148"/>
      <c r="L2630" s="33"/>
      <c r="M2630" s="149"/>
      <c r="T2630" s="52"/>
      <c r="AT2630" s="18" t="s">
        <v>199</v>
      </c>
      <c r="AU2630" s="18" t="s">
        <v>87</v>
      </c>
    </row>
    <row r="2631" spans="2:65" s="11" customFormat="1" ht="22.95" customHeight="1">
      <c r="B2631" s="121"/>
      <c r="D2631" s="122" t="s">
        <v>73</v>
      </c>
      <c r="E2631" s="131" t="s">
        <v>817</v>
      </c>
      <c r="F2631" s="131" t="s">
        <v>818</v>
      </c>
      <c r="I2631" s="124"/>
      <c r="J2631" s="132">
        <f>BK2631</f>
        <v>0</v>
      </c>
      <c r="L2631" s="121"/>
      <c r="M2631" s="126"/>
      <c r="P2631" s="127">
        <f>SUM(P2632:P2703)</f>
        <v>0</v>
      </c>
      <c r="R2631" s="127">
        <f>SUM(R2632:R2703)</f>
        <v>0.14356966457600001</v>
      </c>
      <c r="T2631" s="128">
        <f>SUM(T2632:T2703)</f>
        <v>0</v>
      </c>
      <c r="AR2631" s="122" t="s">
        <v>87</v>
      </c>
      <c r="AT2631" s="129" t="s">
        <v>73</v>
      </c>
      <c r="AU2631" s="129" t="s">
        <v>81</v>
      </c>
      <c r="AY2631" s="122" t="s">
        <v>187</v>
      </c>
      <c r="BK2631" s="130">
        <f>SUM(BK2632:BK2703)</f>
        <v>0</v>
      </c>
    </row>
    <row r="2632" spans="2:65" s="1" customFormat="1" ht="24.15" customHeight="1">
      <c r="B2632" s="33"/>
      <c r="C2632" s="133" t="s">
        <v>3484</v>
      </c>
      <c r="D2632" s="133" t="s">
        <v>189</v>
      </c>
      <c r="E2632" s="134" t="s">
        <v>3485</v>
      </c>
      <c r="F2632" s="135" t="s">
        <v>3486</v>
      </c>
      <c r="G2632" s="136" t="s">
        <v>138</v>
      </c>
      <c r="H2632" s="137">
        <v>227.696</v>
      </c>
      <c r="I2632" s="138"/>
      <c r="J2632" s="139">
        <f>ROUND(I2632*H2632,2)</f>
        <v>0</v>
      </c>
      <c r="K2632" s="135" t="s">
        <v>197</v>
      </c>
      <c r="L2632" s="33"/>
      <c r="M2632" s="140" t="s">
        <v>19</v>
      </c>
      <c r="N2632" s="141" t="s">
        <v>46</v>
      </c>
      <c r="P2632" s="142">
        <f>O2632*H2632</f>
        <v>0</v>
      </c>
      <c r="Q2632" s="142">
        <v>0</v>
      </c>
      <c r="R2632" s="142">
        <f>Q2632*H2632</f>
        <v>0</v>
      </c>
      <c r="S2632" s="142">
        <v>0</v>
      </c>
      <c r="T2632" s="143">
        <f>S2632*H2632</f>
        <v>0</v>
      </c>
      <c r="AR2632" s="144" t="s">
        <v>320</v>
      </c>
      <c r="AT2632" s="144" t="s">
        <v>189</v>
      </c>
      <c r="AU2632" s="144" t="s">
        <v>87</v>
      </c>
      <c r="AY2632" s="18" t="s">
        <v>187</v>
      </c>
      <c r="BE2632" s="145">
        <f>IF(N2632="základní",J2632,0)</f>
        <v>0</v>
      </c>
      <c r="BF2632" s="145">
        <f>IF(N2632="snížená",J2632,0)</f>
        <v>0</v>
      </c>
      <c r="BG2632" s="145">
        <f>IF(N2632="zákl. přenesená",J2632,0)</f>
        <v>0</v>
      </c>
      <c r="BH2632" s="145">
        <f>IF(N2632="sníž. přenesená",J2632,0)</f>
        <v>0</v>
      </c>
      <c r="BI2632" s="145">
        <f>IF(N2632="nulová",J2632,0)</f>
        <v>0</v>
      </c>
      <c r="BJ2632" s="18" t="s">
        <v>87</v>
      </c>
      <c r="BK2632" s="145">
        <f>ROUND(I2632*H2632,2)</f>
        <v>0</v>
      </c>
      <c r="BL2632" s="18" t="s">
        <v>320</v>
      </c>
      <c r="BM2632" s="144" t="s">
        <v>3487</v>
      </c>
    </row>
    <row r="2633" spans="2:65" s="1" customFormat="1">
      <c r="B2633" s="33"/>
      <c r="D2633" s="146" t="s">
        <v>199</v>
      </c>
      <c r="F2633" s="147" t="s">
        <v>3488</v>
      </c>
      <c r="I2633" s="148"/>
      <c r="L2633" s="33"/>
      <c r="M2633" s="149"/>
      <c r="T2633" s="52"/>
      <c r="AT2633" s="18" t="s">
        <v>199</v>
      </c>
      <c r="AU2633" s="18" t="s">
        <v>87</v>
      </c>
    </row>
    <row r="2634" spans="2:65" s="13" customFormat="1">
      <c r="B2634" s="157"/>
      <c r="D2634" s="151" t="s">
        <v>201</v>
      </c>
      <c r="E2634" s="158" t="s">
        <v>19</v>
      </c>
      <c r="F2634" s="159" t="s">
        <v>927</v>
      </c>
      <c r="H2634" s="160">
        <v>227.696</v>
      </c>
      <c r="I2634" s="161"/>
      <c r="L2634" s="157"/>
      <c r="M2634" s="162"/>
      <c r="T2634" s="163"/>
      <c r="AT2634" s="158" t="s">
        <v>201</v>
      </c>
      <c r="AU2634" s="158" t="s">
        <v>87</v>
      </c>
      <c r="AV2634" s="13" t="s">
        <v>87</v>
      </c>
      <c r="AW2634" s="13" t="s">
        <v>33</v>
      </c>
      <c r="AX2634" s="13" t="s">
        <v>74</v>
      </c>
      <c r="AY2634" s="158" t="s">
        <v>187</v>
      </c>
    </row>
    <row r="2635" spans="2:65" s="15" customFormat="1">
      <c r="B2635" s="171"/>
      <c r="D2635" s="151" t="s">
        <v>201</v>
      </c>
      <c r="E2635" s="172" t="s">
        <v>19</v>
      </c>
      <c r="F2635" s="173" t="s">
        <v>207</v>
      </c>
      <c r="H2635" s="174">
        <v>227.696</v>
      </c>
      <c r="I2635" s="175"/>
      <c r="L2635" s="171"/>
      <c r="M2635" s="176"/>
      <c r="T2635" s="177"/>
      <c r="AT2635" s="172" t="s">
        <v>201</v>
      </c>
      <c r="AU2635" s="172" t="s">
        <v>87</v>
      </c>
      <c r="AV2635" s="15" t="s">
        <v>193</v>
      </c>
      <c r="AW2635" s="15" t="s">
        <v>33</v>
      </c>
      <c r="AX2635" s="15" t="s">
        <v>81</v>
      </c>
      <c r="AY2635" s="172" t="s">
        <v>187</v>
      </c>
    </row>
    <row r="2636" spans="2:65" s="1" customFormat="1" ht="44.25" customHeight="1">
      <c r="B2636" s="33"/>
      <c r="C2636" s="133" t="s">
        <v>3489</v>
      </c>
      <c r="D2636" s="133" t="s">
        <v>189</v>
      </c>
      <c r="E2636" s="134" t="s">
        <v>3490</v>
      </c>
      <c r="F2636" s="135" t="s">
        <v>3491</v>
      </c>
      <c r="G2636" s="136" t="s">
        <v>138</v>
      </c>
      <c r="H2636" s="137">
        <v>227.696</v>
      </c>
      <c r="I2636" s="138"/>
      <c r="J2636" s="139">
        <f>ROUND(I2636*H2636,2)</f>
        <v>0</v>
      </c>
      <c r="K2636" s="135" t="s">
        <v>197</v>
      </c>
      <c r="L2636" s="33"/>
      <c r="M2636" s="140" t="s">
        <v>19</v>
      </c>
      <c r="N2636" s="141" t="s">
        <v>46</v>
      </c>
      <c r="P2636" s="142">
        <f>O2636*H2636</f>
        <v>0</v>
      </c>
      <c r="Q2636" s="142">
        <v>2.1599999999999999E-4</v>
      </c>
      <c r="R2636" s="142">
        <f>Q2636*H2636</f>
        <v>4.9182336E-2</v>
      </c>
      <c r="S2636" s="142">
        <v>0</v>
      </c>
      <c r="T2636" s="143">
        <f>S2636*H2636</f>
        <v>0</v>
      </c>
      <c r="AR2636" s="144" t="s">
        <v>320</v>
      </c>
      <c r="AT2636" s="144" t="s">
        <v>189</v>
      </c>
      <c r="AU2636" s="144" t="s">
        <v>87</v>
      </c>
      <c r="AY2636" s="18" t="s">
        <v>187</v>
      </c>
      <c r="BE2636" s="145">
        <f>IF(N2636="základní",J2636,0)</f>
        <v>0</v>
      </c>
      <c r="BF2636" s="145">
        <f>IF(N2636="snížená",J2636,0)</f>
        <v>0</v>
      </c>
      <c r="BG2636" s="145">
        <f>IF(N2636="zákl. přenesená",J2636,0)</f>
        <v>0</v>
      </c>
      <c r="BH2636" s="145">
        <f>IF(N2636="sníž. přenesená",J2636,0)</f>
        <v>0</v>
      </c>
      <c r="BI2636" s="145">
        <f>IF(N2636="nulová",J2636,0)</f>
        <v>0</v>
      </c>
      <c r="BJ2636" s="18" t="s">
        <v>87</v>
      </c>
      <c r="BK2636" s="145">
        <f>ROUND(I2636*H2636,2)</f>
        <v>0</v>
      </c>
      <c r="BL2636" s="18" t="s">
        <v>320</v>
      </c>
      <c r="BM2636" s="144" t="s">
        <v>3492</v>
      </c>
    </row>
    <row r="2637" spans="2:65" s="1" customFormat="1">
      <c r="B2637" s="33"/>
      <c r="D2637" s="146" t="s">
        <v>199</v>
      </c>
      <c r="F2637" s="147" t="s">
        <v>3493</v>
      </c>
      <c r="I2637" s="148"/>
      <c r="L2637" s="33"/>
      <c r="M2637" s="149"/>
      <c r="T2637" s="52"/>
      <c r="AT2637" s="18" t="s">
        <v>199</v>
      </c>
      <c r="AU2637" s="18" t="s">
        <v>87</v>
      </c>
    </row>
    <row r="2638" spans="2:65" s="13" customFormat="1">
      <c r="B2638" s="157"/>
      <c r="D2638" s="151" t="s">
        <v>201</v>
      </c>
      <c r="E2638" s="158" t="s">
        <v>19</v>
      </c>
      <c r="F2638" s="159" t="s">
        <v>927</v>
      </c>
      <c r="H2638" s="160">
        <v>227.696</v>
      </c>
      <c r="I2638" s="161"/>
      <c r="L2638" s="157"/>
      <c r="M2638" s="162"/>
      <c r="T2638" s="163"/>
      <c r="AT2638" s="158" t="s">
        <v>201</v>
      </c>
      <c r="AU2638" s="158" t="s">
        <v>87</v>
      </c>
      <c r="AV2638" s="13" t="s">
        <v>87</v>
      </c>
      <c r="AW2638" s="13" t="s">
        <v>33</v>
      </c>
      <c r="AX2638" s="13" t="s">
        <v>74</v>
      </c>
      <c r="AY2638" s="158" t="s">
        <v>187</v>
      </c>
    </row>
    <row r="2639" spans="2:65" s="15" customFormat="1">
      <c r="B2639" s="171"/>
      <c r="D2639" s="151" t="s">
        <v>201</v>
      </c>
      <c r="E2639" s="172" t="s">
        <v>19</v>
      </c>
      <c r="F2639" s="173" t="s">
        <v>207</v>
      </c>
      <c r="H2639" s="174">
        <v>227.696</v>
      </c>
      <c r="I2639" s="175"/>
      <c r="L2639" s="171"/>
      <c r="M2639" s="176"/>
      <c r="T2639" s="177"/>
      <c r="AT2639" s="172" t="s">
        <v>201</v>
      </c>
      <c r="AU2639" s="172" t="s">
        <v>87</v>
      </c>
      <c r="AV2639" s="15" t="s">
        <v>193</v>
      </c>
      <c r="AW2639" s="15" t="s">
        <v>33</v>
      </c>
      <c r="AX2639" s="15" t="s">
        <v>81</v>
      </c>
      <c r="AY2639" s="172" t="s">
        <v>187</v>
      </c>
    </row>
    <row r="2640" spans="2:65" s="1" customFormat="1" ht="44.25" customHeight="1">
      <c r="B2640" s="33"/>
      <c r="C2640" s="133" t="s">
        <v>3494</v>
      </c>
      <c r="D2640" s="133" t="s">
        <v>189</v>
      </c>
      <c r="E2640" s="134" t="s">
        <v>3495</v>
      </c>
      <c r="F2640" s="135" t="s">
        <v>3496</v>
      </c>
      <c r="G2640" s="136" t="s">
        <v>138</v>
      </c>
      <c r="H2640" s="137">
        <v>32</v>
      </c>
      <c r="I2640" s="138"/>
      <c r="J2640" s="139">
        <f>ROUND(I2640*H2640,2)</f>
        <v>0</v>
      </c>
      <c r="K2640" s="135" t="s">
        <v>197</v>
      </c>
      <c r="L2640" s="33"/>
      <c r="M2640" s="140" t="s">
        <v>19</v>
      </c>
      <c r="N2640" s="141" t="s">
        <v>46</v>
      </c>
      <c r="P2640" s="142">
        <f>O2640*H2640</f>
        <v>0</v>
      </c>
      <c r="Q2640" s="142">
        <v>2.1599999999999999E-4</v>
      </c>
      <c r="R2640" s="142">
        <f>Q2640*H2640</f>
        <v>6.9119999999999997E-3</v>
      </c>
      <c r="S2640" s="142">
        <v>0</v>
      </c>
      <c r="T2640" s="143">
        <f>S2640*H2640</f>
        <v>0</v>
      </c>
      <c r="AR2640" s="144" t="s">
        <v>320</v>
      </c>
      <c r="AT2640" s="144" t="s">
        <v>189</v>
      </c>
      <c r="AU2640" s="144" t="s">
        <v>87</v>
      </c>
      <c r="AY2640" s="18" t="s">
        <v>187</v>
      </c>
      <c r="BE2640" s="145">
        <f>IF(N2640="základní",J2640,0)</f>
        <v>0</v>
      </c>
      <c r="BF2640" s="145">
        <f>IF(N2640="snížená",J2640,0)</f>
        <v>0</v>
      </c>
      <c r="BG2640" s="145">
        <f>IF(N2640="zákl. přenesená",J2640,0)</f>
        <v>0</v>
      </c>
      <c r="BH2640" s="145">
        <f>IF(N2640="sníž. přenesená",J2640,0)</f>
        <v>0</v>
      </c>
      <c r="BI2640" s="145">
        <f>IF(N2640="nulová",J2640,0)</f>
        <v>0</v>
      </c>
      <c r="BJ2640" s="18" t="s">
        <v>87</v>
      </c>
      <c r="BK2640" s="145">
        <f>ROUND(I2640*H2640,2)</f>
        <v>0</v>
      </c>
      <c r="BL2640" s="18" t="s">
        <v>320</v>
      </c>
      <c r="BM2640" s="144" t="s">
        <v>3497</v>
      </c>
    </row>
    <row r="2641" spans="2:65" s="1" customFormat="1">
      <c r="B2641" s="33"/>
      <c r="D2641" s="146" t="s">
        <v>199</v>
      </c>
      <c r="F2641" s="147" t="s">
        <v>3498</v>
      </c>
      <c r="I2641" s="148"/>
      <c r="L2641" s="33"/>
      <c r="M2641" s="149"/>
      <c r="T2641" s="52"/>
      <c r="AT2641" s="18" t="s">
        <v>199</v>
      </c>
      <c r="AU2641" s="18" t="s">
        <v>87</v>
      </c>
    </row>
    <row r="2642" spans="2:65" s="12" customFormat="1">
      <c r="B2642" s="150"/>
      <c r="D2642" s="151" t="s">
        <v>201</v>
      </c>
      <c r="E2642" s="152" t="s">
        <v>19</v>
      </c>
      <c r="F2642" s="153" t="s">
        <v>2991</v>
      </c>
      <c r="H2642" s="152" t="s">
        <v>19</v>
      </c>
      <c r="I2642" s="154"/>
      <c r="L2642" s="150"/>
      <c r="M2642" s="155"/>
      <c r="T2642" s="156"/>
      <c r="AT2642" s="152" t="s">
        <v>201</v>
      </c>
      <c r="AU2642" s="152" t="s">
        <v>87</v>
      </c>
      <c r="AV2642" s="12" t="s">
        <v>81</v>
      </c>
      <c r="AW2642" s="12" t="s">
        <v>33</v>
      </c>
      <c r="AX2642" s="12" t="s">
        <v>74</v>
      </c>
      <c r="AY2642" s="152" t="s">
        <v>187</v>
      </c>
    </row>
    <row r="2643" spans="2:65" s="13" customFormat="1">
      <c r="B2643" s="157"/>
      <c r="D2643" s="151" t="s">
        <v>201</v>
      </c>
      <c r="E2643" s="158" t="s">
        <v>19</v>
      </c>
      <c r="F2643" s="159" t="s">
        <v>425</v>
      </c>
      <c r="H2643" s="160">
        <v>32</v>
      </c>
      <c r="I2643" s="161"/>
      <c r="L2643" s="157"/>
      <c r="M2643" s="162"/>
      <c r="T2643" s="163"/>
      <c r="AT2643" s="158" t="s">
        <v>201</v>
      </c>
      <c r="AU2643" s="158" t="s">
        <v>87</v>
      </c>
      <c r="AV2643" s="13" t="s">
        <v>87</v>
      </c>
      <c r="AW2643" s="13" t="s">
        <v>33</v>
      </c>
      <c r="AX2643" s="13" t="s">
        <v>74</v>
      </c>
      <c r="AY2643" s="158" t="s">
        <v>187</v>
      </c>
    </row>
    <row r="2644" spans="2:65" s="15" customFormat="1">
      <c r="B2644" s="171"/>
      <c r="D2644" s="151" t="s">
        <v>201</v>
      </c>
      <c r="E2644" s="172" t="s">
        <v>19</v>
      </c>
      <c r="F2644" s="173" t="s">
        <v>207</v>
      </c>
      <c r="H2644" s="174">
        <v>32</v>
      </c>
      <c r="I2644" s="175"/>
      <c r="L2644" s="171"/>
      <c r="M2644" s="176"/>
      <c r="T2644" s="177"/>
      <c r="AT2644" s="172" t="s">
        <v>201</v>
      </c>
      <c r="AU2644" s="172" t="s">
        <v>87</v>
      </c>
      <c r="AV2644" s="15" t="s">
        <v>193</v>
      </c>
      <c r="AW2644" s="15" t="s">
        <v>33</v>
      </c>
      <c r="AX2644" s="15" t="s">
        <v>81</v>
      </c>
      <c r="AY2644" s="172" t="s">
        <v>187</v>
      </c>
    </row>
    <row r="2645" spans="2:65" s="1" customFormat="1" ht="24.15" customHeight="1">
      <c r="B2645" s="33"/>
      <c r="C2645" s="133" t="s">
        <v>3499</v>
      </c>
      <c r="D2645" s="133" t="s">
        <v>189</v>
      </c>
      <c r="E2645" s="134" t="s">
        <v>3500</v>
      </c>
      <c r="F2645" s="135" t="s">
        <v>3501</v>
      </c>
      <c r="G2645" s="136" t="s">
        <v>138</v>
      </c>
      <c r="H2645" s="137">
        <v>227.696</v>
      </c>
      <c r="I2645" s="138"/>
      <c r="J2645" s="139">
        <f>ROUND(I2645*H2645,2)</f>
        <v>0</v>
      </c>
      <c r="K2645" s="135" t="s">
        <v>197</v>
      </c>
      <c r="L2645" s="33"/>
      <c r="M2645" s="140" t="s">
        <v>19</v>
      </c>
      <c r="N2645" s="141" t="s">
        <v>46</v>
      </c>
      <c r="P2645" s="142">
        <f>O2645*H2645</f>
        <v>0</v>
      </c>
      <c r="Q2645" s="142">
        <v>2.8980599999999998E-4</v>
      </c>
      <c r="R2645" s="142">
        <f>Q2645*H2645</f>
        <v>6.598766697599999E-2</v>
      </c>
      <c r="S2645" s="142">
        <v>0</v>
      </c>
      <c r="T2645" s="143">
        <f>S2645*H2645</f>
        <v>0</v>
      </c>
      <c r="AR2645" s="144" t="s">
        <v>320</v>
      </c>
      <c r="AT2645" s="144" t="s">
        <v>189</v>
      </c>
      <c r="AU2645" s="144" t="s">
        <v>87</v>
      </c>
      <c r="AY2645" s="18" t="s">
        <v>187</v>
      </c>
      <c r="BE2645" s="145">
        <f>IF(N2645="základní",J2645,0)</f>
        <v>0</v>
      </c>
      <c r="BF2645" s="145">
        <f>IF(N2645="snížená",J2645,0)</f>
        <v>0</v>
      </c>
      <c r="BG2645" s="145">
        <f>IF(N2645="zákl. přenesená",J2645,0)</f>
        <v>0</v>
      </c>
      <c r="BH2645" s="145">
        <f>IF(N2645="sníž. přenesená",J2645,0)</f>
        <v>0</v>
      </c>
      <c r="BI2645" s="145">
        <f>IF(N2645="nulová",J2645,0)</f>
        <v>0</v>
      </c>
      <c r="BJ2645" s="18" t="s">
        <v>87</v>
      </c>
      <c r="BK2645" s="145">
        <f>ROUND(I2645*H2645,2)</f>
        <v>0</v>
      </c>
      <c r="BL2645" s="18" t="s">
        <v>320</v>
      </c>
      <c r="BM2645" s="144" t="s">
        <v>3502</v>
      </c>
    </row>
    <row r="2646" spans="2:65" s="1" customFormat="1">
      <c r="B2646" s="33"/>
      <c r="D2646" s="146" t="s">
        <v>199</v>
      </c>
      <c r="F2646" s="147" t="s">
        <v>3503</v>
      </c>
      <c r="I2646" s="148"/>
      <c r="L2646" s="33"/>
      <c r="M2646" s="149"/>
      <c r="T2646" s="52"/>
      <c r="AT2646" s="18" t="s">
        <v>199</v>
      </c>
      <c r="AU2646" s="18" t="s">
        <v>87</v>
      </c>
    </row>
    <row r="2647" spans="2:65" s="12" customFormat="1">
      <c r="B2647" s="150"/>
      <c r="D2647" s="151" t="s">
        <v>201</v>
      </c>
      <c r="E2647" s="152" t="s">
        <v>19</v>
      </c>
      <c r="F2647" s="153" t="s">
        <v>1697</v>
      </c>
      <c r="H2647" s="152" t="s">
        <v>19</v>
      </c>
      <c r="I2647" s="154"/>
      <c r="L2647" s="150"/>
      <c r="M2647" s="155"/>
      <c r="T2647" s="156"/>
      <c r="AT2647" s="152" t="s">
        <v>201</v>
      </c>
      <c r="AU2647" s="152" t="s">
        <v>87</v>
      </c>
      <c r="AV2647" s="12" t="s">
        <v>81</v>
      </c>
      <c r="AW2647" s="12" t="s">
        <v>33</v>
      </c>
      <c r="AX2647" s="12" t="s">
        <v>74</v>
      </c>
      <c r="AY2647" s="152" t="s">
        <v>187</v>
      </c>
    </row>
    <row r="2648" spans="2:65" s="13" customFormat="1">
      <c r="B2648" s="157"/>
      <c r="D2648" s="151" t="s">
        <v>201</v>
      </c>
      <c r="E2648" s="158" t="s">
        <v>19</v>
      </c>
      <c r="F2648" s="159" t="s">
        <v>3504</v>
      </c>
      <c r="H2648" s="160">
        <v>5.6159999999999997</v>
      </c>
      <c r="I2648" s="161"/>
      <c r="L2648" s="157"/>
      <c r="M2648" s="162"/>
      <c r="T2648" s="163"/>
      <c r="AT2648" s="158" t="s">
        <v>201</v>
      </c>
      <c r="AU2648" s="158" t="s">
        <v>87</v>
      </c>
      <c r="AV2648" s="13" t="s">
        <v>87</v>
      </c>
      <c r="AW2648" s="13" t="s">
        <v>33</v>
      </c>
      <c r="AX2648" s="13" t="s">
        <v>74</v>
      </c>
      <c r="AY2648" s="158" t="s">
        <v>187</v>
      </c>
    </row>
    <row r="2649" spans="2:65" s="13" customFormat="1">
      <c r="B2649" s="157"/>
      <c r="D2649" s="151" t="s">
        <v>201</v>
      </c>
      <c r="E2649" s="158" t="s">
        <v>19</v>
      </c>
      <c r="F2649" s="159" t="s">
        <v>3505</v>
      </c>
      <c r="H2649" s="160">
        <v>2.52</v>
      </c>
      <c r="I2649" s="161"/>
      <c r="L2649" s="157"/>
      <c r="M2649" s="162"/>
      <c r="T2649" s="163"/>
      <c r="AT2649" s="158" t="s">
        <v>201</v>
      </c>
      <c r="AU2649" s="158" t="s">
        <v>87</v>
      </c>
      <c r="AV2649" s="13" t="s">
        <v>87</v>
      </c>
      <c r="AW2649" s="13" t="s">
        <v>33</v>
      </c>
      <c r="AX2649" s="13" t="s">
        <v>74</v>
      </c>
      <c r="AY2649" s="158" t="s">
        <v>187</v>
      </c>
    </row>
    <row r="2650" spans="2:65" s="13" customFormat="1">
      <c r="B2650" s="157"/>
      <c r="D2650" s="151" t="s">
        <v>201</v>
      </c>
      <c r="E2650" s="158" t="s">
        <v>19</v>
      </c>
      <c r="F2650" s="159" t="s">
        <v>3506</v>
      </c>
      <c r="H2650" s="160">
        <v>12.58</v>
      </c>
      <c r="I2650" s="161"/>
      <c r="L2650" s="157"/>
      <c r="M2650" s="162"/>
      <c r="T2650" s="163"/>
      <c r="AT2650" s="158" t="s">
        <v>201</v>
      </c>
      <c r="AU2650" s="158" t="s">
        <v>87</v>
      </c>
      <c r="AV2650" s="13" t="s">
        <v>87</v>
      </c>
      <c r="AW2650" s="13" t="s">
        <v>33</v>
      </c>
      <c r="AX2650" s="13" t="s">
        <v>74</v>
      </c>
      <c r="AY2650" s="158" t="s">
        <v>187</v>
      </c>
    </row>
    <row r="2651" spans="2:65" s="13" customFormat="1">
      <c r="B2651" s="157"/>
      <c r="D2651" s="151" t="s">
        <v>201</v>
      </c>
      <c r="E2651" s="158" t="s">
        <v>19</v>
      </c>
      <c r="F2651" s="159" t="s">
        <v>2286</v>
      </c>
      <c r="H2651" s="160">
        <v>1.92</v>
      </c>
      <c r="I2651" s="161"/>
      <c r="L2651" s="157"/>
      <c r="M2651" s="162"/>
      <c r="T2651" s="163"/>
      <c r="AT2651" s="158" t="s">
        <v>201</v>
      </c>
      <c r="AU2651" s="158" t="s">
        <v>87</v>
      </c>
      <c r="AV2651" s="13" t="s">
        <v>87</v>
      </c>
      <c r="AW2651" s="13" t="s">
        <v>33</v>
      </c>
      <c r="AX2651" s="13" t="s">
        <v>74</v>
      </c>
      <c r="AY2651" s="158" t="s">
        <v>187</v>
      </c>
    </row>
    <row r="2652" spans="2:65" s="13" customFormat="1">
      <c r="B2652" s="157"/>
      <c r="D2652" s="151" t="s">
        <v>201</v>
      </c>
      <c r="E2652" s="158" t="s">
        <v>19</v>
      </c>
      <c r="F2652" s="159" t="s">
        <v>3507</v>
      </c>
      <c r="H2652" s="160">
        <v>6.64</v>
      </c>
      <c r="I2652" s="161"/>
      <c r="L2652" s="157"/>
      <c r="M2652" s="162"/>
      <c r="T2652" s="163"/>
      <c r="AT2652" s="158" t="s">
        <v>201</v>
      </c>
      <c r="AU2652" s="158" t="s">
        <v>87</v>
      </c>
      <c r="AV2652" s="13" t="s">
        <v>87</v>
      </c>
      <c r="AW2652" s="13" t="s">
        <v>33</v>
      </c>
      <c r="AX2652" s="13" t="s">
        <v>74</v>
      </c>
      <c r="AY2652" s="158" t="s">
        <v>187</v>
      </c>
    </row>
    <row r="2653" spans="2:65" s="13" customFormat="1">
      <c r="B2653" s="157"/>
      <c r="D2653" s="151" t="s">
        <v>201</v>
      </c>
      <c r="E2653" s="158" t="s">
        <v>19</v>
      </c>
      <c r="F2653" s="159" t="s">
        <v>2288</v>
      </c>
      <c r="H2653" s="160">
        <v>5.1840000000000002</v>
      </c>
      <c r="I2653" s="161"/>
      <c r="L2653" s="157"/>
      <c r="M2653" s="162"/>
      <c r="T2653" s="163"/>
      <c r="AT2653" s="158" t="s">
        <v>201</v>
      </c>
      <c r="AU2653" s="158" t="s">
        <v>87</v>
      </c>
      <c r="AV2653" s="13" t="s">
        <v>87</v>
      </c>
      <c r="AW2653" s="13" t="s">
        <v>33</v>
      </c>
      <c r="AX2653" s="13" t="s">
        <v>74</v>
      </c>
      <c r="AY2653" s="158" t="s">
        <v>187</v>
      </c>
    </row>
    <row r="2654" spans="2:65" s="13" customFormat="1">
      <c r="B2654" s="157"/>
      <c r="D2654" s="151" t="s">
        <v>201</v>
      </c>
      <c r="E2654" s="158" t="s">
        <v>19</v>
      </c>
      <c r="F2654" s="159" t="s">
        <v>2289</v>
      </c>
      <c r="H2654" s="160">
        <v>4.4160000000000004</v>
      </c>
      <c r="I2654" s="161"/>
      <c r="L2654" s="157"/>
      <c r="M2654" s="162"/>
      <c r="T2654" s="163"/>
      <c r="AT2654" s="158" t="s">
        <v>201</v>
      </c>
      <c r="AU2654" s="158" t="s">
        <v>87</v>
      </c>
      <c r="AV2654" s="13" t="s">
        <v>87</v>
      </c>
      <c r="AW2654" s="13" t="s">
        <v>33</v>
      </c>
      <c r="AX2654" s="13" t="s">
        <v>74</v>
      </c>
      <c r="AY2654" s="158" t="s">
        <v>187</v>
      </c>
    </row>
    <row r="2655" spans="2:65" s="13" customFormat="1">
      <c r="B2655" s="157"/>
      <c r="D2655" s="151" t="s">
        <v>201</v>
      </c>
      <c r="E2655" s="158" t="s">
        <v>19</v>
      </c>
      <c r="F2655" s="159" t="s">
        <v>2436</v>
      </c>
      <c r="H2655" s="160">
        <v>30.71</v>
      </c>
      <c r="I2655" s="161"/>
      <c r="L2655" s="157"/>
      <c r="M2655" s="162"/>
      <c r="T2655" s="163"/>
      <c r="AT2655" s="158" t="s">
        <v>201</v>
      </c>
      <c r="AU2655" s="158" t="s">
        <v>87</v>
      </c>
      <c r="AV2655" s="13" t="s">
        <v>87</v>
      </c>
      <c r="AW2655" s="13" t="s">
        <v>33</v>
      </c>
      <c r="AX2655" s="13" t="s">
        <v>74</v>
      </c>
      <c r="AY2655" s="158" t="s">
        <v>187</v>
      </c>
    </row>
    <row r="2656" spans="2:65" s="13" customFormat="1">
      <c r="B2656" s="157"/>
      <c r="D2656" s="151" t="s">
        <v>201</v>
      </c>
      <c r="E2656" s="158" t="s">
        <v>19</v>
      </c>
      <c r="F2656" s="159" t="s">
        <v>2300</v>
      </c>
      <c r="H2656" s="160">
        <v>61</v>
      </c>
      <c r="I2656" s="161"/>
      <c r="L2656" s="157"/>
      <c r="M2656" s="162"/>
      <c r="T2656" s="163"/>
      <c r="AT2656" s="158" t="s">
        <v>201</v>
      </c>
      <c r="AU2656" s="158" t="s">
        <v>87</v>
      </c>
      <c r="AV2656" s="13" t="s">
        <v>87</v>
      </c>
      <c r="AW2656" s="13" t="s">
        <v>33</v>
      </c>
      <c r="AX2656" s="13" t="s">
        <v>74</v>
      </c>
      <c r="AY2656" s="158" t="s">
        <v>187</v>
      </c>
    </row>
    <row r="2657" spans="2:65" s="13" customFormat="1">
      <c r="B2657" s="157"/>
      <c r="D2657" s="151" t="s">
        <v>201</v>
      </c>
      <c r="E2657" s="158" t="s">
        <v>19</v>
      </c>
      <c r="F2657" s="159" t="s">
        <v>3508</v>
      </c>
      <c r="H2657" s="160">
        <v>24.95</v>
      </c>
      <c r="I2657" s="161"/>
      <c r="L2657" s="157"/>
      <c r="M2657" s="162"/>
      <c r="T2657" s="163"/>
      <c r="AT2657" s="158" t="s">
        <v>201</v>
      </c>
      <c r="AU2657" s="158" t="s">
        <v>87</v>
      </c>
      <c r="AV2657" s="13" t="s">
        <v>87</v>
      </c>
      <c r="AW2657" s="13" t="s">
        <v>33</v>
      </c>
      <c r="AX2657" s="13" t="s">
        <v>74</v>
      </c>
      <c r="AY2657" s="158" t="s">
        <v>187</v>
      </c>
    </row>
    <row r="2658" spans="2:65" s="13" customFormat="1">
      <c r="B2658" s="157"/>
      <c r="D2658" s="151" t="s">
        <v>201</v>
      </c>
      <c r="E2658" s="158" t="s">
        <v>19</v>
      </c>
      <c r="F2658" s="159" t="s">
        <v>3509</v>
      </c>
      <c r="H2658" s="160">
        <v>6.72</v>
      </c>
      <c r="I2658" s="161"/>
      <c r="L2658" s="157"/>
      <c r="M2658" s="162"/>
      <c r="T2658" s="163"/>
      <c r="AT2658" s="158" t="s">
        <v>201</v>
      </c>
      <c r="AU2658" s="158" t="s">
        <v>87</v>
      </c>
      <c r="AV2658" s="13" t="s">
        <v>87</v>
      </c>
      <c r="AW2658" s="13" t="s">
        <v>33</v>
      </c>
      <c r="AX2658" s="13" t="s">
        <v>74</v>
      </c>
      <c r="AY2658" s="158" t="s">
        <v>187</v>
      </c>
    </row>
    <row r="2659" spans="2:65" s="13" customFormat="1">
      <c r="B2659" s="157"/>
      <c r="D2659" s="151" t="s">
        <v>201</v>
      </c>
      <c r="E2659" s="158" t="s">
        <v>19</v>
      </c>
      <c r="F2659" s="159" t="s">
        <v>3510</v>
      </c>
      <c r="H2659" s="160">
        <v>0.56000000000000005</v>
      </c>
      <c r="I2659" s="161"/>
      <c r="L2659" s="157"/>
      <c r="M2659" s="162"/>
      <c r="T2659" s="163"/>
      <c r="AT2659" s="158" t="s">
        <v>201</v>
      </c>
      <c r="AU2659" s="158" t="s">
        <v>87</v>
      </c>
      <c r="AV2659" s="13" t="s">
        <v>87</v>
      </c>
      <c r="AW2659" s="13" t="s">
        <v>33</v>
      </c>
      <c r="AX2659" s="13" t="s">
        <v>74</v>
      </c>
      <c r="AY2659" s="158" t="s">
        <v>187</v>
      </c>
    </row>
    <row r="2660" spans="2:65" s="14" customFormat="1">
      <c r="B2660" s="164"/>
      <c r="D2660" s="151" t="s">
        <v>201</v>
      </c>
      <c r="E2660" s="165" t="s">
        <v>19</v>
      </c>
      <c r="F2660" s="166" t="s">
        <v>204</v>
      </c>
      <c r="H2660" s="167">
        <v>162.816</v>
      </c>
      <c r="I2660" s="168"/>
      <c r="L2660" s="164"/>
      <c r="M2660" s="169"/>
      <c r="T2660" s="170"/>
      <c r="AT2660" s="165" t="s">
        <v>201</v>
      </c>
      <c r="AU2660" s="165" t="s">
        <v>87</v>
      </c>
      <c r="AV2660" s="14" t="s">
        <v>96</v>
      </c>
      <c r="AW2660" s="14" t="s">
        <v>33</v>
      </c>
      <c r="AX2660" s="14" t="s">
        <v>74</v>
      </c>
      <c r="AY2660" s="165" t="s">
        <v>187</v>
      </c>
    </row>
    <row r="2661" spans="2:65" s="12" customFormat="1">
      <c r="B2661" s="150"/>
      <c r="D2661" s="151" t="s">
        <v>201</v>
      </c>
      <c r="E2661" s="152" t="s">
        <v>19</v>
      </c>
      <c r="F2661" s="153" t="s">
        <v>2419</v>
      </c>
      <c r="H2661" s="152" t="s">
        <v>19</v>
      </c>
      <c r="I2661" s="154"/>
      <c r="L2661" s="150"/>
      <c r="M2661" s="155"/>
      <c r="T2661" s="156"/>
      <c r="AT2661" s="152" t="s">
        <v>201</v>
      </c>
      <c r="AU2661" s="152" t="s">
        <v>87</v>
      </c>
      <c r="AV2661" s="12" t="s">
        <v>81</v>
      </c>
      <c r="AW2661" s="12" t="s">
        <v>33</v>
      </c>
      <c r="AX2661" s="12" t="s">
        <v>74</v>
      </c>
      <c r="AY2661" s="152" t="s">
        <v>187</v>
      </c>
    </row>
    <row r="2662" spans="2:65" s="13" customFormat="1">
      <c r="B2662" s="157"/>
      <c r="D2662" s="151" t="s">
        <v>201</v>
      </c>
      <c r="E2662" s="158" t="s">
        <v>19</v>
      </c>
      <c r="F2662" s="159" t="s">
        <v>3511</v>
      </c>
      <c r="H2662" s="160">
        <v>64.88</v>
      </c>
      <c r="I2662" s="161"/>
      <c r="L2662" s="157"/>
      <c r="M2662" s="162"/>
      <c r="T2662" s="163"/>
      <c r="AT2662" s="158" t="s">
        <v>201</v>
      </c>
      <c r="AU2662" s="158" t="s">
        <v>87</v>
      </c>
      <c r="AV2662" s="13" t="s">
        <v>87</v>
      </c>
      <c r="AW2662" s="13" t="s">
        <v>33</v>
      </c>
      <c r="AX2662" s="13" t="s">
        <v>74</v>
      </c>
      <c r="AY2662" s="158" t="s">
        <v>187</v>
      </c>
    </row>
    <row r="2663" spans="2:65" s="14" customFormat="1">
      <c r="B2663" s="164"/>
      <c r="D2663" s="151" t="s">
        <v>201</v>
      </c>
      <c r="E2663" s="165" t="s">
        <v>19</v>
      </c>
      <c r="F2663" s="166" t="s">
        <v>204</v>
      </c>
      <c r="H2663" s="167">
        <v>64.88</v>
      </c>
      <c r="I2663" s="168"/>
      <c r="L2663" s="164"/>
      <c r="M2663" s="169"/>
      <c r="T2663" s="170"/>
      <c r="AT2663" s="165" t="s">
        <v>201</v>
      </c>
      <c r="AU2663" s="165" t="s">
        <v>87</v>
      </c>
      <c r="AV2663" s="14" t="s">
        <v>96</v>
      </c>
      <c r="AW2663" s="14" t="s">
        <v>33</v>
      </c>
      <c r="AX2663" s="14" t="s">
        <v>74</v>
      </c>
      <c r="AY2663" s="165" t="s">
        <v>187</v>
      </c>
    </row>
    <row r="2664" spans="2:65" s="15" customFormat="1">
      <c r="B2664" s="171"/>
      <c r="D2664" s="151" t="s">
        <v>201</v>
      </c>
      <c r="E2664" s="172" t="s">
        <v>927</v>
      </c>
      <c r="F2664" s="173" t="s">
        <v>207</v>
      </c>
      <c r="H2664" s="174">
        <v>227.696</v>
      </c>
      <c r="I2664" s="175"/>
      <c r="L2664" s="171"/>
      <c r="M2664" s="176"/>
      <c r="T2664" s="177"/>
      <c r="AT2664" s="172" t="s">
        <v>201</v>
      </c>
      <c r="AU2664" s="172" t="s">
        <v>87</v>
      </c>
      <c r="AV2664" s="15" t="s">
        <v>193</v>
      </c>
      <c r="AW2664" s="15" t="s">
        <v>33</v>
      </c>
      <c r="AX2664" s="15" t="s">
        <v>81</v>
      </c>
      <c r="AY2664" s="172" t="s">
        <v>187</v>
      </c>
    </row>
    <row r="2665" spans="2:65" s="1" customFormat="1" ht="16.5" customHeight="1">
      <c r="B2665" s="33"/>
      <c r="C2665" s="133" t="s">
        <v>3512</v>
      </c>
      <c r="D2665" s="133" t="s">
        <v>189</v>
      </c>
      <c r="E2665" s="134" t="s">
        <v>3513</v>
      </c>
      <c r="F2665" s="135" t="s">
        <v>3514</v>
      </c>
      <c r="G2665" s="136" t="s">
        <v>138</v>
      </c>
      <c r="H2665" s="137">
        <v>32</v>
      </c>
      <c r="I2665" s="138"/>
      <c r="J2665" s="139">
        <f>ROUND(I2665*H2665,2)</f>
        <v>0</v>
      </c>
      <c r="K2665" s="135" t="s">
        <v>19</v>
      </c>
      <c r="L2665" s="33"/>
      <c r="M2665" s="140" t="s">
        <v>19</v>
      </c>
      <c r="N2665" s="141" t="s">
        <v>46</v>
      </c>
      <c r="P2665" s="142">
        <f>O2665*H2665</f>
        <v>0</v>
      </c>
      <c r="Q2665" s="142">
        <v>1.7000000000000001E-4</v>
      </c>
      <c r="R2665" s="142">
        <f>Q2665*H2665</f>
        <v>5.4400000000000004E-3</v>
      </c>
      <c r="S2665" s="142">
        <v>0</v>
      </c>
      <c r="T2665" s="143">
        <f>S2665*H2665</f>
        <v>0</v>
      </c>
      <c r="AR2665" s="144" t="s">
        <v>320</v>
      </c>
      <c r="AT2665" s="144" t="s">
        <v>189</v>
      </c>
      <c r="AU2665" s="144" t="s">
        <v>87</v>
      </c>
      <c r="AY2665" s="18" t="s">
        <v>187</v>
      </c>
      <c r="BE2665" s="145">
        <f>IF(N2665="základní",J2665,0)</f>
        <v>0</v>
      </c>
      <c r="BF2665" s="145">
        <f>IF(N2665="snížená",J2665,0)</f>
        <v>0</v>
      </c>
      <c r="BG2665" s="145">
        <f>IF(N2665="zákl. přenesená",J2665,0)</f>
        <v>0</v>
      </c>
      <c r="BH2665" s="145">
        <f>IF(N2665="sníž. přenesená",J2665,0)</f>
        <v>0</v>
      </c>
      <c r="BI2665" s="145">
        <f>IF(N2665="nulová",J2665,0)</f>
        <v>0</v>
      </c>
      <c r="BJ2665" s="18" t="s">
        <v>87</v>
      </c>
      <c r="BK2665" s="145">
        <f>ROUND(I2665*H2665,2)</f>
        <v>0</v>
      </c>
      <c r="BL2665" s="18" t="s">
        <v>320</v>
      </c>
      <c r="BM2665" s="144" t="s">
        <v>3515</v>
      </c>
    </row>
    <row r="2666" spans="2:65" s="12" customFormat="1">
      <c r="B2666" s="150"/>
      <c r="D2666" s="151" t="s">
        <v>201</v>
      </c>
      <c r="E2666" s="152" t="s">
        <v>19</v>
      </c>
      <c r="F2666" s="153" t="s">
        <v>2991</v>
      </c>
      <c r="H2666" s="152" t="s">
        <v>19</v>
      </c>
      <c r="I2666" s="154"/>
      <c r="L2666" s="150"/>
      <c r="M2666" s="155"/>
      <c r="T2666" s="156"/>
      <c r="AT2666" s="152" t="s">
        <v>201</v>
      </c>
      <c r="AU2666" s="152" t="s">
        <v>87</v>
      </c>
      <c r="AV2666" s="12" t="s">
        <v>81</v>
      </c>
      <c r="AW2666" s="12" t="s">
        <v>33</v>
      </c>
      <c r="AX2666" s="12" t="s">
        <v>74</v>
      </c>
      <c r="AY2666" s="152" t="s">
        <v>187</v>
      </c>
    </row>
    <row r="2667" spans="2:65" s="13" customFormat="1">
      <c r="B2667" s="157"/>
      <c r="D2667" s="151" t="s">
        <v>201</v>
      </c>
      <c r="E2667" s="158" t="s">
        <v>19</v>
      </c>
      <c r="F2667" s="159" t="s">
        <v>425</v>
      </c>
      <c r="H2667" s="160">
        <v>32</v>
      </c>
      <c r="I2667" s="161"/>
      <c r="L2667" s="157"/>
      <c r="M2667" s="162"/>
      <c r="T2667" s="163"/>
      <c r="AT2667" s="158" t="s">
        <v>201</v>
      </c>
      <c r="AU2667" s="158" t="s">
        <v>87</v>
      </c>
      <c r="AV2667" s="13" t="s">
        <v>87</v>
      </c>
      <c r="AW2667" s="13" t="s">
        <v>33</v>
      </c>
      <c r="AX2667" s="13" t="s">
        <v>74</v>
      </c>
      <c r="AY2667" s="158" t="s">
        <v>187</v>
      </c>
    </row>
    <row r="2668" spans="2:65" s="15" customFormat="1">
      <c r="B2668" s="171"/>
      <c r="D2668" s="151" t="s">
        <v>201</v>
      </c>
      <c r="E2668" s="172" t="s">
        <v>19</v>
      </c>
      <c r="F2668" s="173" t="s">
        <v>207</v>
      </c>
      <c r="H2668" s="174">
        <v>32</v>
      </c>
      <c r="I2668" s="175"/>
      <c r="L2668" s="171"/>
      <c r="M2668" s="176"/>
      <c r="T2668" s="177"/>
      <c r="AT2668" s="172" t="s">
        <v>201</v>
      </c>
      <c r="AU2668" s="172" t="s">
        <v>87</v>
      </c>
      <c r="AV2668" s="15" t="s">
        <v>193</v>
      </c>
      <c r="AW2668" s="15" t="s">
        <v>33</v>
      </c>
      <c r="AX2668" s="15" t="s">
        <v>81</v>
      </c>
      <c r="AY2668" s="172" t="s">
        <v>187</v>
      </c>
    </row>
    <row r="2669" spans="2:65" s="1" customFormat="1" ht="24.15" customHeight="1">
      <c r="B2669" s="33"/>
      <c r="C2669" s="133" t="s">
        <v>3516</v>
      </c>
      <c r="D2669" s="133" t="s">
        <v>189</v>
      </c>
      <c r="E2669" s="134" t="s">
        <v>3517</v>
      </c>
      <c r="F2669" s="135" t="s">
        <v>3518</v>
      </c>
      <c r="G2669" s="136" t="s">
        <v>138</v>
      </c>
      <c r="H2669" s="137">
        <v>32</v>
      </c>
      <c r="I2669" s="138"/>
      <c r="J2669" s="139">
        <f>ROUND(I2669*H2669,2)</f>
        <v>0</v>
      </c>
      <c r="K2669" s="135" t="s">
        <v>19</v>
      </c>
      <c r="L2669" s="33"/>
      <c r="M2669" s="140" t="s">
        <v>19</v>
      </c>
      <c r="N2669" s="141" t="s">
        <v>46</v>
      </c>
      <c r="P2669" s="142">
        <f>O2669*H2669</f>
        <v>0</v>
      </c>
      <c r="Q2669" s="142">
        <v>1.2E-4</v>
      </c>
      <c r="R2669" s="142">
        <f>Q2669*H2669</f>
        <v>3.8400000000000001E-3</v>
      </c>
      <c r="S2669" s="142">
        <v>0</v>
      </c>
      <c r="T2669" s="143">
        <f>S2669*H2669</f>
        <v>0</v>
      </c>
      <c r="AR2669" s="144" t="s">
        <v>320</v>
      </c>
      <c r="AT2669" s="144" t="s">
        <v>189</v>
      </c>
      <c r="AU2669" s="144" t="s">
        <v>87</v>
      </c>
      <c r="AY2669" s="18" t="s">
        <v>187</v>
      </c>
      <c r="BE2669" s="145">
        <f>IF(N2669="základní",J2669,0)</f>
        <v>0</v>
      </c>
      <c r="BF2669" s="145">
        <f>IF(N2669="snížená",J2669,0)</f>
        <v>0</v>
      </c>
      <c r="BG2669" s="145">
        <f>IF(N2669="zákl. přenesená",J2669,0)</f>
        <v>0</v>
      </c>
      <c r="BH2669" s="145">
        <f>IF(N2669="sníž. přenesená",J2669,0)</f>
        <v>0</v>
      </c>
      <c r="BI2669" s="145">
        <f>IF(N2669="nulová",J2669,0)</f>
        <v>0</v>
      </c>
      <c r="BJ2669" s="18" t="s">
        <v>87</v>
      </c>
      <c r="BK2669" s="145">
        <f>ROUND(I2669*H2669,2)</f>
        <v>0</v>
      </c>
      <c r="BL2669" s="18" t="s">
        <v>320</v>
      </c>
      <c r="BM2669" s="144" t="s">
        <v>3519</v>
      </c>
    </row>
    <row r="2670" spans="2:65" s="12" customFormat="1">
      <c r="B2670" s="150"/>
      <c r="D2670" s="151" t="s">
        <v>201</v>
      </c>
      <c r="E2670" s="152" t="s">
        <v>19</v>
      </c>
      <c r="F2670" s="153" t="s">
        <v>2991</v>
      </c>
      <c r="H2670" s="152" t="s">
        <v>19</v>
      </c>
      <c r="I2670" s="154"/>
      <c r="L2670" s="150"/>
      <c r="M2670" s="155"/>
      <c r="T2670" s="156"/>
      <c r="AT2670" s="152" t="s">
        <v>201</v>
      </c>
      <c r="AU2670" s="152" t="s">
        <v>87</v>
      </c>
      <c r="AV2670" s="12" t="s">
        <v>81</v>
      </c>
      <c r="AW2670" s="12" t="s">
        <v>33</v>
      </c>
      <c r="AX2670" s="12" t="s">
        <v>74</v>
      </c>
      <c r="AY2670" s="152" t="s">
        <v>187</v>
      </c>
    </row>
    <row r="2671" spans="2:65" s="13" customFormat="1">
      <c r="B2671" s="157"/>
      <c r="D2671" s="151" t="s">
        <v>201</v>
      </c>
      <c r="E2671" s="158" t="s">
        <v>19</v>
      </c>
      <c r="F2671" s="159" t="s">
        <v>425</v>
      </c>
      <c r="H2671" s="160">
        <v>32</v>
      </c>
      <c r="I2671" s="161"/>
      <c r="L2671" s="157"/>
      <c r="M2671" s="162"/>
      <c r="T2671" s="163"/>
      <c r="AT2671" s="158" t="s">
        <v>201</v>
      </c>
      <c r="AU2671" s="158" t="s">
        <v>87</v>
      </c>
      <c r="AV2671" s="13" t="s">
        <v>87</v>
      </c>
      <c r="AW2671" s="13" t="s">
        <v>33</v>
      </c>
      <c r="AX2671" s="13" t="s">
        <v>74</v>
      </c>
      <c r="AY2671" s="158" t="s">
        <v>187</v>
      </c>
    </row>
    <row r="2672" spans="2:65" s="15" customFormat="1">
      <c r="B2672" s="171"/>
      <c r="D2672" s="151" t="s">
        <v>201</v>
      </c>
      <c r="E2672" s="172" t="s">
        <v>19</v>
      </c>
      <c r="F2672" s="173" t="s">
        <v>207</v>
      </c>
      <c r="H2672" s="174">
        <v>32</v>
      </c>
      <c r="I2672" s="175"/>
      <c r="L2672" s="171"/>
      <c r="M2672" s="176"/>
      <c r="T2672" s="177"/>
      <c r="AT2672" s="172" t="s">
        <v>201</v>
      </c>
      <c r="AU2672" s="172" t="s">
        <v>87</v>
      </c>
      <c r="AV2672" s="15" t="s">
        <v>193</v>
      </c>
      <c r="AW2672" s="15" t="s">
        <v>33</v>
      </c>
      <c r="AX2672" s="15" t="s">
        <v>81</v>
      </c>
      <c r="AY2672" s="172" t="s">
        <v>187</v>
      </c>
    </row>
    <row r="2673" spans="2:65" s="1" customFormat="1" ht="37.950000000000003" customHeight="1">
      <c r="B2673" s="33"/>
      <c r="C2673" s="133" t="s">
        <v>3520</v>
      </c>
      <c r="D2673" s="133" t="s">
        <v>189</v>
      </c>
      <c r="E2673" s="134" t="s">
        <v>3521</v>
      </c>
      <c r="F2673" s="135" t="s">
        <v>3522</v>
      </c>
      <c r="G2673" s="136" t="s">
        <v>138</v>
      </c>
      <c r="H2673" s="137">
        <v>36.112000000000002</v>
      </c>
      <c r="I2673" s="138"/>
      <c r="J2673" s="139">
        <f>ROUND(I2673*H2673,2)</f>
        <v>0</v>
      </c>
      <c r="K2673" s="135" t="s">
        <v>197</v>
      </c>
      <c r="L2673" s="33"/>
      <c r="M2673" s="140" t="s">
        <v>19</v>
      </c>
      <c r="N2673" s="141" t="s">
        <v>46</v>
      </c>
      <c r="P2673" s="142">
        <f>O2673*H2673</f>
        <v>0</v>
      </c>
      <c r="Q2673" s="142">
        <v>8.0000000000000007E-5</v>
      </c>
      <c r="R2673" s="142">
        <f>Q2673*H2673</f>
        <v>2.8889600000000003E-3</v>
      </c>
      <c r="S2673" s="142">
        <v>0</v>
      </c>
      <c r="T2673" s="143">
        <f>S2673*H2673</f>
        <v>0</v>
      </c>
      <c r="AR2673" s="144" t="s">
        <v>320</v>
      </c>
      <c r="AT2673" s="144" t="s">
        <v>189</v>
      </c>
      <c r="AU2673" s="144" t="s">
        <v>87</v>
      </c>
      <c r="AY2673" s="18" t="s">
        <v>187</v>
      </c>
      <c r="BE2673" s="145">
        <f>IF(N2673="základní",J2673,0)</f>
        <v>0</v>
      </c>
      <c r="BF2673" s="145">
        <f>IF(N2673="snížená",J2673,0)</f>
        <v>0</v>
      </c>
      <c r="BG2673" s="145">
        <f>IF(N2673="zákl. přenesená",J2673,0)</f>
        <v>0</v>
      </c>
      <c r="BH2673" s="145">
        <f>IF(N2673="sníž. přenesená",J2673,0)</f>
        <v>0</v>
      </c>
      <c r="BI2673" s="145">
        <f>IF(N2673="nulová",J2673,0)</f>
        <v>0</v>
      </c>
      <c r="BJ2673" s="18" t="s">
        <v>87</v>
      </c>
      <c r="BK2673" s="145">
        <f>ROUND(I2673*H2673,2)</f>
        <v>0</v>
      </c>
      <c r="BL2673" s="18" t="s">
        <v>320</v>
      </c>
      <c r="BM2673" s="144" t="s">
        <v>3523</v>
      </c>
    </row>
    <row r="2674" spans="2:65" s="1" customFormat="1">
      <c r="B2674" s="33"/>
      <c r="D2674" s="146" t="s">
        <v>199</v>
      </c>
      <c r="F2674" s="147" t="s">
        <v>3524</v>
      </c>
      <c r="I2674" s="148"/>
      <c r="L2674" s="33"/>
      <c r="M2674" s="149"/>
      <c r="T2674" s="52"/>
      <c r="AT2674" s="18" t="s">
        <v>199</v>
      </c>
      <c r="AU2674" s="18" t="s">
        <v>87</v>
      </c>
    </row>
    <row r="2675" spans="2:65" s="13" customFormat="1">
      <c r="B2675" s="157"/>
      <c r="D2675" s="151" t="s">
        <v>201</v>
      </c>
      <c r="E2675" s="158" t="s">
        <v>19</v>
      </c>
      <c r="F2675" s="159" t="s">
        <v>3525</v>
      </c>
      <c r="H2675" s="160">
        <v>36.112000000000002</v>
      </c>
      <c r="I2675" s="161"/>
      <c r="L2675" s="157"/>
      <c r="M2675" s="162"/>
      <c r="T2675" s="163"/>
      <c r="AT2675" s="158" t="s">
        <v>201</v>
      </c>
      <c r="AU2675" s="158" t="s">
        <v>87</v>
      </c>
      <c r="AV2675" s="13" t="s">
        <v>87</v>
      </c>
      <c r="AW2675" s="13" t="s">
        <v>33</v>
      </c>
      <c r="AX2675" s="13" t="s">
        <v>74</v>
      </c>
      <c r="AY2675" s="158" t="s">
        <v>187</v>
      </c>
    </row>
    <row r="2676" spans="2:65" s="15" customFormat="1">
      <c r="B2676" s="171"/>
      <c r="D2676" s="151" t="s">
        <v>201</v>
      </c>
      <c r="E2676" s="172" t="s">
        <v>19</v>
      </c>
      <c r="F2676" s="173" t="s">
        <v>207</v>
      </c>
      <c r="H2676" s="174">
        <v>36.112000000000002</v>
      </c>
      <c r="I2676" s="175"/>
      <c r="L2676" s="171"/>
      <c r="M2676" s="176"/>
      <c r="T2676" s="177"/>
      <c r="AT2676" s="172" t="s">
        <v>201</v>
      </c>
      <c r="AU2676" s="172" t="s">
        <v>87</v>
      </c>
      <c r="AV2676" s="15" t="s">
        <v>193</v>
      </c>
      <c r="AW2676" s="15" t="s">
        <v>33</v>
      </c>
      <c r="AX2676" s="15" t="s">
        <v>81</v>
      </c>
      <c r="AY2676" s="172" t="s">
        <v>187</v>
      </c>
    </row>
    <row r="2677" spans="2:65" s="1" customFormat="1" ht="24.15" customHeight="1">
      <c r="B2677" s="33"/>
      <c r="C2677" s="133" t="s">
        <v>3526</v>
      </c>
      <c r="D2677" s="133" t="s">
        <v>189</v>
      </c>
      <c r="E2677" s="134" t="s">
        <v>3527</v>
      </c>
      <c r="F2677" s="135" t="s">
        <v>3528</v>
      </c>
      <c r="G2677" s="136" t="s">
        <v>138</v>
      </c>
      <c r="H2677" s="137">
        <v>36.112000000000002</v>
      </c>
      <c r="I2677" s="138"/>
      <c r="J2677" s="139">
        <f>ROUND(I2677*H2677,2)</f>
        <v>0</v>
      </c>
      <c r="K2677" s="135" t="s">
        <v>197</v>
      </c>
      <c r="L2677" s="33"/>
      <c r="M2677" s="140" t="s">
        <v>19</v>
      </c>
      <c r="N2677" s="141" t="s">
        <v>46</v>
      </c>
      <c r="P2677" s="142">
        <f>O2677*H2677</f>
        <v>0</v>
      </c>
      <c r="Q2677" s="142">
        <v>1.35E-4</v>
      </c>
      <c r="R2677" s="142">
        <f>Q2677*H2677</f>
        <v>4.8751200000000001E-3</v>
      </c>
      <c r="S2677" s="142">
        <v>0</v>
      </c>
      <c r="T2677" s="143">
        <f>S2677*H2677</f>
        <v>0</v>
      </c>
      <c r="AR2677" s="144" t="s">
        <v>320</v>
      </c>
      <c r="AT2677" s="144" t="s">
        <v>189</v>
      </c>
      <c r="AU2677" s="144" t="s">
        <v>87</v>
      </c>
      <c r="AY2677" s="18" t="s">
        <v>187</v>
      </c>
      <c r="BE2677" s="145">
        <f>IF(N2677="základní",J2677,0)</f>
        <v>0</v>
      </c>
      <c r="BF2677" s="145">
        <f>IF(N2677="snížená",J2677,0)</f>
        <v>0</v>
      </c>
      <c r="BG2677" s="145">
        <f>IF(N2677="zákl. přenesená",J2677,0)</f>
        <v>0</v>
      </c>
      <c r="BH2677" s="145">
        <f>IF(N2677="sníž. přenesená",J2677,0)</f>
        <v>0</v>
      </c>
      <c r="BI2677" s="145">
        <f>IF(N2677="nulová",J2677,0)</f>
        <v>0</v>
      </c>
      <c r="BJ2677" s="18" t="s">
        <v>87</v>
      </c>
      <c r="BK2677" s="145">
        <f>ROUND(I2677*H2677,2)</f>
        <v>0</v>
      </c>
      <c r="BL2677" s="18" t="s">
        <v>320</v>
      </c>
      <c r="BM2677" s="144" t="s">
        <v>3529</v>
      </c>
    </row>
    <row r="2678" spans="2:65" s="1" customFormat="1">
      <c r="B2678" s="33"/>
      <c r="D2678" s="146" t="s">
        <v>199</v>
      </c>
      <c r="F2678" s="147" t="s">
        <v>3530</v>
      </c>
      <c r="I2678" s="148"/>
      <c r="L2678" s="33"/>
      <c r="M2678" s="149"/>
      <c r="T2678" s="52"/>
      <c r="AT2678" s="18" t="s">
        <v>199</v>
      </c>
      <c r="AU2678" s="18" t="s">
        <v>87</v>
      </c>
    </row>
    <row r="2679" spans="2:65" s="13" customFormat="1">
      <c r="B2679" s="157"/>
      <c r="D2679" s="151" t="s">
        <v>201</v>
      </c>
      <c r="E2679" s="158" t="s">
        <v>19</v>
      </c>
      <c r="F2679" s="159" t="s">
        <v>3525</v>
      </c>
      <c r="H2679" s="160">
        <v>36.112000000000002</v>
      </c>
      <c r="I2679" s="161"/>
      <c r="L2679" s="157"/>
      <c r="M2679" s="162"/>
      <c r="T2679" s="163"/>
      <c r="AT2679" s="158" t="s">
        <v>201</v>
      </c>
      <c r="AU2679" s="158" t="s">
        <v>87</v>
      </c>
      <c r="AV2679" s="13" t="s">
        <v>87</v>
      </c>
      <c r="AW2679" s="13" t="s">
        <v>33</v>
      </c>
      <c r="AX2679" s="13" t="s">
        <v>74</v>
      </c>
      <c r="AY2679" s="158" t="s">
        <v>187</v>
      </c>
    </row>
    <row r="2680" spans="2:65" s="15" customFormat="1">
      <c r="B2680" s="171"/>
      <c r="D2680" s="151" t="s">
        <v>201</v>
      </c>
      <c r="E2680" s="172" t="s">
        <v>19</v>
      </c>
      <c r="F2680" s="173" t="s">
        <v>207</v>
      </c>
      <c r="H2680" s="174">
        <v>36.112000000000002</v>
      </c>
      <c r="I2680" s="175"/>
      <c r="L2680" s="171"/>
      <c r="M2680" s="176"/>
      <c r="T2680" s="177"/>
      <c r="AT2680" s="172" t="s">
        <v>201</v>
      </c>
      <c r="AU2680" s="172" t="s">
        <v>87</v>
      </c>
      <c r="AV2680" s="15" t="s">
        <v>193</v>
      </c>
      <c r="AW2680" s="15" t="s">
        <v>33</v>
      </c>
      <c r="AX2680" s="15" t="s">
        <v>81</v>
      </c>
      <c r="AY2680" s="172" t="s">
        <v>187</v>
      </c>
    </row>
    <row r="2681" spans="2:65" s="1" customFormat="1" ht="24.15" customHeight="1">
      <c r="B2681" s="33"/>
      <c r="C2681" s="133" t="s">
        <v>3531</v>
      </c>
      <c r="D2681" s="133" t="s">
        <v>189</v>
      </c>
      <c r="E2681" s="134" t="s">
        <v>3532</v>
      </c>
      <c r="F2681" s="135" t="s">
        <v>3533</v>
      </c>
      <c r="G2681" s="136" t="s">
        <v>138</v>
      </c>
      <c r="H2681" s="137">
        <v>36.112000000000002</v>
      </c>
      <c r="I2681" s="138"/>
      <c r="J2681" s="139">
        <f>ROUND(I2681*H2681,2)</f>
        <v>0</v>
      </c>
      <c r="K2681" s="135" t="s">
        <v>197</v>
      </c>
      <c r="L2681" s="33"/>
      <c r="M2681" s="140" t="s">
        <v>19</v>
      </c>
      <c r="N2681" s="141" t="s">
        <v>46</v>
      </c>
      <c r="P2681" s="142">
        <f>O2681*H2681</f>
        <v>0</v>
      </c>
      <c r="Q2681" s="142">
        <v>1.2305000000000001E-4</v>
      </c>
      <c r="R2681" s="142">
        <f>Q2681*H2681</f>
        <v>4.4435816000000005E-3</v>
      </c>
      <c r="S2681" s="142">
        <v>0</v>
      </c>
      <c r="T2681" s="143">
        <f>S2681*H2681</f>
        <v>0</v>
      </c>
      <c r="AR2681" s="144" t="s">
        <v>320</v>
      </c>
      <c r="AT2681" s="144" t="s">
        <v>189</v>
      </c>
      <c r="AU2681" s="144" t="s">
        <v>87</v>
      </c>
      <c r="AY2681" s="18" t="s">
        <v>187</v>
      </c>
      <c r="BE2681" s="145">
        <f>IF(N2681="základní",J2681,0)</f>
        <v>0</v>
      </c>
      <c r="BF2681" s="145">
        <f>IF(N2681="snížená",J2681,0)</f>
        <v>0</v>
      </c>
      <c r="BG2681" s="145">
        <f>IF(N2681="zákl. přenesená",J2681,0)</f>
        <v>0</v>
      </c>
      <c r="BH2681" s="145">
        <f>IF(N2681="sníž. přenesená",J2681,0)</f>
        <v>0</v>
      </c>
      <c r="BI2681" s="145">
        <f>IF(N2681="nulová",J2681,0)</f>
        <v>0</v>
      </c>
      <c r="BJ2681" s="18" t="s">
        <v>87</v>
      </c>
      <c r="BK2681" s="145">
        <f>ROUND(I2681*H2681,2)</f>
        <v>0</v>
      </c>
      <c r="BL2681" s="18" t="s">
        <v>320</v>
      </c>
      <c r="BM2681" s="144" t="s">
        <v>3534</v>
      </c>
    </row>
    <row r="2682" spans="2:65" s="1" customFormat="1">
      <c r="B2682" s="33"/>
      <c r="D2682" s="146" t="s">
        <v>199</v>
      </c>
      <c r="F2682" s="147" t="s">
        <v>3535</v>
      </c>
      <c r="I2682" s="148"/>
      <c r="L2682" s="33"/>
      <c r="M2682" s="149"/>
      <c r="T2682" s="52"/>
      <c r="AT2682" s="18" t="s">
        <v>199</v>
      </c>
      <c r="AU2682" s="18" t="s">
        <v>87</v>
      </c>
    </row>
    <row r="2683" spans="2:65" s="12" customFormat="1">
      <c r="B2683" s="150"/>
      <c r="D2683" s="151" t="s">
        <v>201</v>
      </c>
      <c r="E2683" s="152" t="s">
        <v>19</v>
      </c>
      <c r="F2683" s="153" t="s">
        <v>1697</v>
      </c>
      <c r="H2683" s="152" t="s">
        <v>19</v>
      </c>
      <c r="I2683" s="154"/>
      <c r="L2683" s="150"/>
      <c r="M2683" s="155"/>
      <c r="T2683" s="156"/>
      <c r="AT2683" s="152" t="s">
        <v>201</v>
      </c>
      <c r="AU2683" s="152" t="s">
        <v>87</v>
      </c>
      <c r="AV2683" s="12" t="s">
        <v>81</v>
      </c>
      <c r="AW2683" s="12" t="s">
        <v>33</v>
      </c>
      <c r="AX2683" s="12" t="s">
        <v>74</v>
      </c>
      <c r="AY2683" s="152" t="s">
        <v>187</v>
      </c>
    </row>
    <row r="2684" spans="2:65" s="12" customFormat="1">
      <c r="B2684" s="150"/>
      <c r="D2684" s="151" t="s">
        <v>201</v>
      </c>
      <c r="E2684" s="152" t="s">
        <v>19</v>
      </c>
      <c r="F2684" s="153" t="s">
        <v>3168</v>
      </c>
      <c r="H2684" s="152" t="s">
        <v>19</v>
      </c>
      <c r="I2684" s="154"/>
      <c r="L2684" s="150"/>
      <c r="M2684" s="155"/>
      <c r="T2684" s="156"/>
      <c r="AT2684" s="152" t="s">
        <v>201</v>
      </c>
      <c r="AU2684" s="152" t="s">
        <v>87</v>
      </c>
      <c r="AV2684" s="12" t="s">
        <v>81</v>
      </c>
      <c r="AW2684" s="12" t="s">
        <v>33</v>
      </c>
      <c r="AX2684" s="12" t="s">
        <v>74</v>
      </c>
      <c r="AY2684" s="152" t="s">
        <v>187</v>
      </c>
    </row>
    <row r="2685" spans="2:65" s="13" customFormat="1">
      <c r="B2685" s="157"/>
      <c r="D2685" s="151" t="s">
        <v>201</v>
      </c>
      <c r="E2685" s="158" t="s">
        <v>19</v>
      </c>
      <c r="F2685" s="159" t="s">
        <v>3536</v>
      </c>
      <c r="H2685" s="160">
        <v>11.423999999999999</v>
      </c>
      <c r="I2685" s="161"/>
      <c r="L2685" s="157"/>
      <c r="M2685" s="162"/>
      <c r="T2685" s="163"/>
      <c r="AT2685" s="158" t="s">
        <v>201</v>
      </c>
      <c r="AU2685" s="158" t="s">
        <v>87</v>
      </c>
      <c r="AV2685" s="13" t="s">
        <v>87</v>
      </c>
      <c r="AW2685" s="13" t="s">
        <v>33</v>
      </c>
      <c r="AX2685" s="13" t="s">
        <v>74</v>
      </c>
      <c r="AY2685" s="158" t="s">
        <v>187</v>
      </c>
    </row>
    <row r="2686" spans="2:65" s="13" customFormat="1">
      <c r="B2686" s="157"/>
      <c r="D2686" s="151" t="s">
        <v>201</v>
      </c>
      <c r="E2686" s="158" t="s">
        <v>19</v>
      </c>
      <c r="F2686" s="159" t="s">
        <v>3537</v>
      </c>
      <c r="H2686" s="160">
        <v>0.1</v>
      </c>
      <c r="I2686" s="161"/>
      <c r="L2686" s="157"/>
      <c r="M2686" s="162"/>
      <c r="T2686" s="163"/>
      <c r="AT2686" s="158" t="s">
        <v>201</v>
      </c>
      <c r="AU2686" s="158" t="s">
        <v>87</v>
      </c>
      <c r="AV2686" s="13" t="s">
        <v>87</v>
      </c>
      <c r="AW2686" s="13" t="s">
        <v>33</v>
      </c>
      <c r="AX2686" s="13" t="s">
        <v>74</v>
      </c>
      <c r="AY2686" s="158" t="s">
        <v>187</v>
      </c>
    </row>
    <row r="2687" spans="2:65" s="14" customFormat="1">
      <c r="B2687" s="164"/>
      <c r="D2687" s="151" t="s">
        <v>201</v>
      </c>
      <c r="E2687" s="165" t="s">
        <v>918</v>
      </c>
      <c r="F2687" s="166" t="s">
        <v>204</v>
      </c>
      <c r="H2687" s="167">
        <v>11.523999999999999</v>
      </c>
      <c r="I2687" s="168"/>
      <c r="L2687" s="164"/>
      <c r="M2687" s="169"/>
      <c r="T2687" s="170"/>
      <c r="AT2687" s="165" t="s">
        <v>201</v>
      </c>
      <c r="AU2687" s="165" t="s">
        <v>87</v>
      </c>
      <c r="AV2687" s="14" t="s">
        <v>96</v>
      </c>
      <c r="AW2687" s="14" t="s">
        <v>33</v>
      </c>
      <c r="AX2687" s="14" t="s">
        <v>74</v>
      </c>
      <c r="AY2687" s="165" t="s">
        <v>187</v>
      </c>
    </row>
    <row r="2688" spans="2:65" s="12" customFormat="1">
      <c r="B2688" s="150"/>
      <c r="D2688" s="151" t="s">
        <v>201</v>
      </c>
      <c r="E2688" s="152" t="s">
        <v>19</v>
      </c>
      <c r="F2688" s="153" t="s">
        <v>1745</v>
      </c>
      <c r="H2688" s="152" t="s">
        <v>19</v>
      </c>
      <c r="I2688" s="154"/>
      <c r="L2688" s="150"/>
      <c r="M2688" s="155"/>
      <c r="T2688" s="156"/>
      <c r="AT2688" s="152" t="s">
        <v>201</v>
      </c>
      <c r="AU2688" s="152" t="s">
        <v>87</v>
      </c>
      <c r="AV2688" s="12" t="s">
        <v>81</v>
      </c>
      <c r="AW2688" s="12" t="s">
        <v>33</v>
      </c>
      <c r="AX2688" s="12" t="s">
        <v>74</v>
      </c>
      <c r="AY2688" s="152" t="s">
        <v>187</v>
      </c>
    </row>
    <row r="2689" spans="2:63" s="13" customFormat="1">
      <c r="B2689" s="157"/>
      <c r="D2689" s="151" t="s">
        <v>201</v>
      </c>
      <c r="E2689" s="158" t="s">
        <v>19</v>
      </c>
      <c r="F2689" s="159" t="s">
        <v>3538</v>
      </c>
      <c r="H2689" s="160">
        <v>1.452</v>
      </c>
      <c r="I2689" s="161"/>
      <c r="L2689" s="157"/>
      <c r="M2689" s="162"/>
      <c r="T2689" s="163"/>
      <c r="AT2689" s="158" t="s">
        <v>201</v>
      </c>
      <c r="AU2689" s="158" t="s">
        <v>87</v>
      </c>
      <c r="AV2689" s="13" t="s">
        <v>87</v>
      </c>
      <c r="AW2689" s="13" t="s">
        <v>33</v>
      </c>
      <c r="AX2689" s="13" t="s">
        <v>74</v>
      </c>
      <c r="AY2689" s="158" t="s">
        <v>187</v>
      </c>
    </row>
    <row r="2690" spans="2:63" s="13" customFormat="1">
      <c r="B2690" s="157"/>
      <c r="D2690" s="151" t="s">
        <v>201</v>
      </c>
      <c r="E2690" s="158" t="s">
        <v>19</v>
      </c>
      <c r="F2690" s="159" t="s">
        <v>3539</v>
      </c>
      <c r="H2690" s="160">
        <v>2.8439999999999999</v>
      </c>
      <c r="I2690" s="161"/>
      <c r="L2690" s="157"/>
      <c r="M2690" s="162"/>
      <c r="T2690" s="163"/>
      <c r="AT2690" s="158" t="s">
        <v>201</v>
      </c>
      <c r="AU2690" s="158" t="s">
        <v>87</v>
      </c>
      <c r="AV2690" s="13" t="s">
        <v>87</v>
      </c>
      <c r="AW2690" s="13" t="s">
        <v>33</v>
      </c>
      <c r="AX2690" s="13" t="s">
        <v>74</v>
      </c>
      <c r="AY2690" s="158" t="s">
        <v>187</v>
      </c>
    </row>
    <row r="2691" spans="2:63" s="13" customFormat="1">
      <c r="B2691" s="157"/>
      <c r="D2691" s="151" t="s">
        <v>201</v>
      </c>
      <c r="E2691" s="158" t="s">
        <v>19</v>
      </c>
      <c r="F2691" s="159" t="s">
        <v>3540</v>
      </c>
      <c r="H2691" s="160">
        <v>2.8439999999999999</v>
      </c>
      <c r="I2691" s="161"/>
      <c r="L2691" s="157"/>
      <c r="M2691" s="162"/>
      <c r="T2691" s="163"/>
      <c r="AT2691" s="158" t="s">
        <v>201</v>
      </c>
      <c r="AU2691" s="158" t="s">
        <v>87</v>
      </c>
      <c r="AV2691" s="13" t="s">
        <v>87</v>
      </c>
      <c r="AW2691" s="13" t="s">
        <v>33</v>
      </c>
      <c r="AX2691" s="13" t="s">
        <v>74</v>
      </c>
      <c r="AY2691" s="158" t="s">
        <v>187</v>
      </c>
    </row>
    <row r="2692" spans="2:63" s="13" customFormat="1">
      <c r="B2692" s="157"/>
      <c r="D2692" s="151" t="s">
        <v>201</v>
      </c>
      <c r="E2692" s="158" t="s">
        <v>19</v>
      </c>
      <c r="F2692" s="159" t="s">
        <v>3541</v>
      </c>
      <c r="H2692" s="160">
        <v>0.94799999999999995</v>
      </c>
      <c r="I2692" s="161"/>
      <c r="L2692" s="157"/>
      <c r="M2692" s="162"/>
      <c r="T2692" s="163"/>
      <c r="AT2692" s="158" t="s">
        <v>201</v>
      </c>
      <c r="AU2692" s="158" t="s">
        <v>87</v>
      </c>
      <c r="AV2692" s="13" t="s">
        <v>87</v>
      </c>
      <c r="AW2692" s="13" t="s">
        <v>33</v>
      </c>
      <c r="AX2692" s="13" t="s">
        <v>74</v>
      </c>
      <c r="AY2692" s="158" t="s">
        <v>187</v>
      </c>
    </row>
    <row r="2693" spans="2:63" s="13" customFormat="1">
      <c r="B2693" s="157"/>
      <c r="D2693" s="151" t="s">
        <v>201</v>
      </c>
      <c r="E2693" s="158" t="s">
        <v>19</v>
      </c>
      <c r="F2693" s="159" t="s">
        <v>3542</v>
      </c>
      <c r="H2693" s="160">
        <v>1.3919999999999999</v>
      </c>
      <c r="I2693" s="161"/>
      <c r="L2693" s="157"/>
      <c r="M2693" s="162"/>
      <c r="T2693" s="163"/>
      <c r="AT2693" s="158" t="s">
        <v>201</v>
      </c>
      <c r="AU2693" s="158" t="s">
        <v>87</v>
      </c>
      <c r="AV2693" s="13" t="s">
        <v>87</v>
      </c>
      <c r="AW2693" s="13" t="s">
        <v>33</v>
      </c>
      <c r="AX2693" s="13" t="s">
        <v>74</v>
      </c>
      <c r="AY2693" s="158" t="s">
        <v>187</v>
      </c>
    </row>
    <row r="2694" spans="2:63" s="13" customFormat="1">
      <c r="B2694" s="157"/>
      <c r="D2694" s="151" t="s">
        <v>201</v>
      </c>
      <c r="E2694" s="158" t="s">
        <v>19</v>
      </c>
      <c r="F2694" s="159" t="s">
        <v>3543</v>
      </c>
      <c r="H2694" s="160">
        <v>4.1760000000000002</v>
      </c>
      <c r="I2694" s="161"/>
      <c r="L2694" s="157"/>
      <c r="M2694" s="162"/>
      <c r="T2694" s="163"/>
      <c r="AT2694" s="158" t="s">
        <v>201</v>
      </c>
      <c r="AU2694" s="158" t="s">
        <v>87</v>
      </c>
      <c r="AV2694" s="13" t="s">
        <v>87</v>
      </c>
      <c r="AW2694" s="13" t="s">
        <v>33</v>
      </c>
      <c r="AX2694" s="13" t="s">
        <v>74</v>
      </c>
      <c r="AY2694" s="158" t="s">
        <v>187</v>
      </c>
    </row>
    <row r="2695" spans="2:63" s="13" customFormat="1">
      <c r="B2695" s="157"/>
      <c r="D2695" s="151" t="s">
        <v>201</v>
      </c>
      <c r="E2695" s="158" t="s">
        <v>19</v>
      </c>
      <c r="F2695" s="159" t="s">
        <v>3544</v>
      </c>
      <c r="H2695" s="160">
        <v>1.452</v>
      </c>
      <c r="I2695" s="161"/>
      <c r="L2695" s="157"/>
      <c r="M2695" s="162"/>
      <c r="T2695" s="163"/>
      <c r="AT2695" s="158" t="s">
        <v>201</v>
      </c>
      <c r="AU2695" s="158" t="s">
        <v>87</v>
      </c>
      <c r="AV2695" s="13" t="s">
        <v>87</v>
      </c>
      <c r="AW2695" s="13" t="s">
        <v>33</v>
      </c>
      <c r="AX2695" s="13" t="s">
        <v>74</v>
      </c>
      <c r="AY2695" s="158" t="s">
        <v>187</v>
      </c>
    </row>
    <row r="2696" spans="2:63" s="13" customFormat="1">
      <c r="B2696" s="157"/>
      <c r="D2696" s="151" t="s">
        <v>201</v>
      </c>
      <c r="E2696" s="158" t="s">
        <v>19</v>
      </c>
      <c r="F2696" s="159" t="s">
        <v>3545</v>
      </c>
      <c r="H2696" s="160">
        <v>1.4219999999999999</v>
      </c>
      <c r="I2696" s="161"/>
      <c r="L2696" s="157"/>
      <c r="M2696" s="162"/>
      <c r="T2696" s="163"/>
      <c r="AT2696" s="158" t="s">
        <v>201</v>
      </c>
      <c r="AU2696" s="158" t="s">
        <v>87</v>
      </c>
      <c r="AV2696" s="13" t="s">
        <v>87</v>
      </c>
      <c r="AW2696" s="13" t="s">
        <v>33</v>
      </c>
      <c r="AX2696" s="13" t="s">
        <v>74</v>
      </c>
      <c r="AY2696" s="158" t="s">
        <v>187</v>
      </c>
    </row>
    <row r="2697" spans="2:63" s="13" customFormat="1">
      <c r="B2697" s="157"/>
      <c r="D2697" s="151" t="s">
        <v>201</v>
      </c>
      <c r="E2697" s="158" t="s">
        <v>19</v>
      </c>
      <c r="F2697" s="159" t="s">
        <v>3546</v>
      </c>
      <c r="H2697" s="160">
        <v>1.4219999999999999</v>
      </c>
      <c r="I2697" s="161"/>
      <c r="L2697" s="157"/>
      <c r="M2697" s="162"/>
      <c r="T2697" s="163"/>
      <c r="AT2697" s="158" t="s">
        <v>201</v>
      </c>
      <c r="AU2697" s="158" t="s">
        <v>87</v>
      </c>
      <c r="AV2697" s="13" t="s">
        <v>87</v>
      </c>
      <c r="AW2697" s="13" t="s">
        <v>33</v>
      </c>
      <c r="AX2697" s="13" t="s">
        <v>74</v>
      </c>
      <c r="AY2697" s="158" t="s">
        <v>187</v>
      </c>
    </row>
    <row r="2698" spans="2:63" s="13" customFormat="1">
      <c r="B2698" s="157"/>
      <c r="D2698" s="151" t="s">
        <v>201</v>
      </c>
      <c r="E2698" s="158" t="s">
        <v>19</v>
      </c>
      <c r="F2698" s="159" t="s">
        <v>3547</v>
      </c>
      <c r="H2698" s="160">
        <v>1.8959999999999999</v>
      </c>
      <c r="I2698" s="161"/>
      <c r="L2698" s="157"/>
      <c r="M2698" s="162"/>
      <c r="T2698" s="163"/>
      <c r="AT2698" s="158" t="s">
        <v>201</v>
      </c>
      <c r="AU2698" s="158" t="s">
        <v>87</v>
      </c>
      <c r="AV2698" s="13" t="s">
        <v>87</v>
      </c>
      <c r="AW2698" s="13" t="s">
        <v>33</v>
      </c>
      <c r="AX2698" s="13" t="s">
        <v>74</v>
      </c>
      <c r="AY2698" s="158" t="s">
        <v>187</v>
      </c>
    </row>
    <row r="2699" spans="2:63" s="13" customFormat="1">
      <c r="B2699" s="157"/>
      <c r="D2699" s="151" t="s">
        <v>201</v>
      </c>
      <c r="E2699" s="158" t="s">
        <v>19</v>
      </c>
      <c r="F2699" s="159" t="s">
        <v>3548</v>
      </c>
      <c r="H2699" s="160">
        <v>0.94799999999999995</v>
      </c>
      <c r="I2699" s="161"/>
      <c r="L2699" s="157"/>
      <c r="M2699" s="162"/>
      <c r="T2699" s="163"/>
      <c r="AT2699" s="158" t="s">
        <v>201</v>
      </c>
      <c r="AU2699" s="158" t="s">
        <v>87</v>
      </c>
      <c r="AV2699" s="13" t="s">
        <v>87</v>
      </c>
      <c r="AW2699" s="13" t="s">
        <v>33</v>
      </c>
      <c r="AX2699" s="13" t="s">
        <v>74</v>
      </c>
      <c r="AY2699" s="158" t="s">
        <v>187</v>
      </c>
    </row>
    <row r="2700" spans="2:63" s="13" customFormat="1">
      <c r="B2700" s="157"/>
      <c r="D2700" s="151" t="s">
        <v>201</v>
      </c>
      <c r="E2700" s="158" t="s">
        <v>19</v>
      </c>
      <c r="F2700" s="159" t="s">
        <v>3549</v>
      </c>
      <c r="H2700" s="160">
        <v>1.8959999999999999</v>
      </c>
      <c r="I2700" s="161"/>
      <c r="L2700" s="157"/>
      <c r="M2700" s="162"/>
      <c r="T2700" s="163"/>
      <c r="AT2700" s="158" t="s">
        <v>201</v>
      </c>
      <c r="AU2700" s="158" t="s">
        <v>87</v>
      </c>
      <c r="AV2700" s="13" t="s">
        <v>87</v>
      </c>
      <c r="AW2700" s="13" t="s">
        <v>33</v>
      </c>
      <c r="AX2700" s="13" t="s">
        <v>74</v>
      </c>
      <c r="AY2700" s="158" t="s">
        <v>187</v>
      </c>
    </row>
    <row r="2701" spans="2:63" s="13" customFormat="1">
      <c r="B2701" s="157"/>
      <c r="D2701" s="151" t="s">
        <v>201</v>
      </c>
      <c r="E2701" s="158" t="s">
        <v>19</v>
      </c>
      <c r="F2701" s="159" t="s">
        <v>3550</v>
      </c>
      <c r="H2701" s="160">
        <v>1.8959999999999999</v>
      </c>
      <c r="I2701" s="161"/>
      <c r="L2701" s="157"/>
      <c r="M2701" s="162"/>
      <c r="T2701" s="163"/>
      <c r="AT2701" s="158" t="s">
        <v>201</v>
      </c>
      <c r="AU2701" s="158" t="s">
        <v>87</v>
      </c>
      <c r="AV2701" s="13" t="s">
        <v>87</v>
      </c>
      <c r="AW2701" s="13" t="s">
        <v>33</v>
      </c>
      <c r="AX2701" s="13" t="s">
        <v>74</v>
      </c>
      <c r="AY2701" s="158" t="s">
        <v>187</v>
      </c>
    </row>
    <row r="2702" spans="2:63" s="14" customFormat="1">
      <c r="B2702" s="164"/>
      <c r="D2702" s="151" t="s">
        <v>201</v>
      </c>
      <c r="E2702" s="165" t="s">
        <v>921</v>
      </c>
      <c r="F2702" s="166" t="s">
        <v>204</v>
      </c>
      <c r="H2702" s="167">
        <v>24.588000000000001</v>
      </c>
      <c r="I2702" s="168"/>
      <c r="L2702" s="164"/>
      <c r="M2702" s="169"/>
      <c r="T2702" s="170"/>
      <c r="AT2702" s="165" t="s">
        <v>201</v>
      </c>
      <c r="AU2702" s="165" t="s">
        <v>87</v>
      </c>
      <c r="AV2702" s="14" t="s">
        <v>96</v>
      </c>
      <c r="AW2702" s="14" t="s">
        <v>33</v>
      </c>
      <c r="AX2702" s="14" t="s">
        <v>74</v>
      </c>
      <c r="AY2702" s="165" t="s">
        <v>187</v>
      </c>
    </row>
    <row r="2703" spans="2:63" s="15" customFormat="1">
      <c r="B2703" s="171"/>
      <c r="D2703" s="151" t="s">
        <v>201</v>
      </c>
      <c r="E2703" s="172" t="s">
        <v>19</v>
      </c>
      <c r="F2703" s="173" t="s">
        <v>207</v>
      </c>
      <c r="H2703" s="174">
        <v>36.112000000000002</v>
      </c>
      <c r="I2703" s="175"/>
      <c r="L2703" s="171"/>
      <c r="M2703" s="176"/>
      <c r="T2703" s="177"/>
      <c r="AT2703" s="172" t="s">
        <v>201</v>
      </c>
      <c r="AU2703" s="172" t="s">
        <v>87</v>
      </c>
      <c r="AV2703" s="15" t="s">
        <v>193</v>
      </c>
      <c r="AW2703" s="15" t="s">
        <v>33</v>
      </c>
      <c r="AX2703" s="15" t="s">
        <v>81</v>
      </c>
      <c r="AY2703" s="172" t="s">
        <v>187</v>
      </c>
    </row>
    <row r="2704" spans="2:63" s="11" customFormat="1" ht="22.95" customHeight="1">
      <c r="B2704" s="121"/>
      <c r="D2704" s="122" t="s">
        <v>73</v>
      </c>
      <c r="E2704" s="131" t="s">
        <v>3551</v>
      </c>
      <c r="F2704" s="131" t="s">
        <v>3552</v>
      </c>
      <c r="I2704" s="124"/>
      <c r="J2704" s="132">
        <f>BK2704</f>
        <v>0</v>
      </c>
      <c r="L2704" s="121"/>
      <c r="M2704" s="126"/>
      <c r="P2704" s="127">
        <f>SUM(P2705:P2733)</f>
        <v>0</v>
      </c>
      <c r="R2704" s="127">
        <f>SUM(R2705:R2733)</f>
        <v>1.5981749729999999</v>
      </c>
      <c r="T2704" s="128">
        <f>SUM(T2705:T2733)</f>
        <v>0.26323029999999997</v>
      </c>
      <c r="AR2704" s="122" t="s">
        <v>87</v>
      </c>
      <c r="AT2704" s="129" t="s">
        <v>73</v>
      </c>
      <c r="AU2704" s="129" t="s">
        <v>81</v>
      </c>
      <c r="AY2704" s="122" t="s">
        <v>187</v>
      </c>
      <c r="BK2704" s="130">
        <f>SUM(BK2705:BK2733)</f>
        <v>0</v>
      </c>
    </row>
    <row r="2705" spans="2:65" s="1" customFormat="1" ht="16.5" customHeight="1">
      <c r="B2705" s="33"/>
      <c r="C2705" s="133" t="s">
        <v>3553</v>
      </c>
      <c r="D2705" s="133" t="s">
        <v>189</v>
      </c>
      <c r="E2705" s="134" t="s">
        <v>3554</v>
      </c>
      <c r="F2705" s="135" t="s">
        <v>3555</v>
      </c>
      <c r="G2705" s="136" t="s">
        <v>138</v>
      </c>
      <c r="H2705" s="137">
        <v>817.13</v>
      </c>
      <c r="I2705" s="138"/>
      <c r="J2705" s="139">
        <f>ROUND(I2705*H2705,2)</f>
        <v>0</v>
      </c>
      <c r="K2705" s="135" t="s">
        <v>197</v>
      </c>
      <c r="L2705" s="33"/>
      <c r="M2705" s="140" t="s">
        <v>19</v>
      </c>
      <c r="N2705" s="141" t="s">
        <v>46</v>
      </c>
      <c r="P2705" s="142">
        <f>O2705*H2705</f>
        <v>0</v>
      </c>
      <c r="Q2705" s="142">
        <v>1E-3</v>
      </c>
      <c r="R2705" s="142">
        <f>Q2705*H2705</f>
        <v>0.81713000000000002</v>
      </c>
      <c r="S2705" s="142">
        <v>3.1E-4</v>
      </c>
      <c r="T2705" s="143">
        <f>S2705*H2705</f>
        <v>0.25331029999999999</v>
      </c>
      <c r="AR2705" s="144" t="s">
        <v>320</v>
      </c>
      <c r="AT2705" s="144" t="s">
        <v>189</v>
      </c>
      <c r="AU2705" s="144" t="s">
        <v>87</v>
      </c>
      <c r="AY2705" s="18" t="s">
        <v>187</v>
      </c>
      <c r="BE2705" s="145">
        <f>IF(N2705="základní",J2705,0)</f>
        <v>0</v>
      </c>
      <c r="BF2705" s="145">
        <f>IF(N2705="snížená",J2705,0)</f>
        <v>0</v>
      </c>
      <c r="BG2705" s="145">
        <f>IF(N2705="zákl. přenesená",J2705,0)</f>
        <v>0</v>
      </c>
      <c r="BH2705" s="145">
        <f>IF(N2705="sníž. přenesená",J2705,0)</f>
        <v>0</v>
      </c>
      <c r="BI2705" s="145">
        <f>IF(N2705="nulová",J2705,0)</f>
        <v>0</v>
      </c>
      <c r="BJ2705" s="18" t="s">
        <v>87</v>
      </c>
      <c r="BK2705" s="145">
        <f>ROUND(I2705*H2705,2)</f>
        <v>0</v>
      </c>
      <c r="BL2705" s="18" t="s">
        <v>320</v>
      </c>
      <c r="BM2705" s="144" t="s">
        <v>3556</v>
      </c>
    </row>
    <row r="2706" spans="2:65" s="1" customFormat="1">
      <c r="B2706" s="33"/>
      <c r="D2706" s="146" t="s">
        <v>199</v>
      </c>
      <c r="F2706" s="147" t="s">
        <v>3557</v>
      </c>
      <c r="I2706" s="148"/>
      <c r="L2706" s="33"/>
      <c r="M2706" s="149"/>
      <c r="T2706" s="52"/>
      <c r="AT2706" s="18" t="s">
        <v>199</v>
      </c>
      <c r="AU2706" s="18" t="s">
        <v>87</v>
      </c>
    </row>
    <row r="2707" spans="2:65" s="13" customFormat="1">
      <c r="B2707" s="157"/>
      <c r="D2707" s="151" t="s">
        <v>201</v>
      </c>
      <c r="E2707" s="158" t="s">
        <v>19</v>
      </c>
      <c r="F2707" s="159" t="s">
        <v>1412</v>
      </c>
      <c r="H2707" s="160">
        <v>817.13</v>
      </c>
      <c r="I2707" s="161"/>
      <c r="L2707" s="157"/>
      <c r="M2707" s="162"/>
      <c r="T2707" s="163"/>
      <c r="AT2707" s="158" t="s">
        <v>201</v>
      </c>
      <c r="AU2707" s="158" t="s">
        <v>87</v>
      </c>
      <c r="AV2707" s="13" t="s">
        <v>87</v>
      </c>
      <c r="AW2707" s="13" t="s">
        <v>33</v>
      </c>
      <c r="AX2707" s="13" t="s">
        <v>74</v>
      </c>
      <c r="AY2707" s="158" t="s">
        <v>187</v>
      </c>
    </row>
    <row r="2708" spans="2:65" s="15" customFormat="1">
      <c r="B2708" s="171"/>
      <c r="D2708" s="151" t="s">
        <v>201</v>
      </c>
      <c r="E2708" s="172" t="s">
        <v>19</v>
      </c>
      <c r="F2708" s="173" t="s">
        <v>207</v>
      </c>
      <c r="H2708" s="174">
        <v>817.13</v>
      </c>
      <c r="I2708" s="175"/>
      <c r="L2708" s="171"/>
      <c r="M2708" s="176"/>
      <c r="T2708" s="177"/>
      <c r="AT2708" s="172" t="s">
        <v>201</v>
      </c>
      <c r="AU2708" s="172" t="s">
        <v>87</v>
      </c>
      <c r="AV2708" s="15" t="s">
        <v>193</v>
      </c>
      <c r="AW2708" s="15" t="s">
        <v>33</v>
      </c>
      <c r="AX2708" s="15" t="s">
        <v>81</v>
      </c>
      <c r="AY2708" s="172" t="s">
        <v>187</v>
      </c>
    </row>
    <row r="2709" spans="2:65" s="1" customFormat="1" ht="24.15" customHeight="1">
      <c r="B2709" s="33"/>
      <c r="C2709" s="133" t="s">
        <v>3558</v>
      </c>
      <c r="D2709" s="133" t="s">
        <v>189</v>
      </c>
      <c r="E2709" s="134" t="s">
        <v>3559</v>
      </c>
      <c r="F2709" s="135" t="s">
        <v>3560</v>
      </c>
      <c r="G2709" s="136" t="s">
        <v>138</v>
      </c>
      <c r="H2709" s="137">
        <v>32</v>
      </c>
      <c r="I2709" s="138"/>
      <c r="J2709" s="139">
        <f>ROUND(I2709*H2709,2)</f>
        <v>0</v>
      </c>
      <c r="K2709" s="135" t="s">
        <v>19</v>
      </c>
      <c r="L2709" s="33"/>
      <c r="M2709" s="140" t="s">
        <v>19</v>
      </c>
      <c r="N2709" s="141" t="s">
        <v>46</v>
      </c>
      <c r="P2709" s="142">
        <f>O2709*H2709</f>
        <v>0</v>
      </c>
      <c r="Q2709" s="142">
        <v>1E-3</v>
      </c>
      <c r="R2709" s="142">
        <f>Q2709*H2709</f>
        <v>3.2000000000000001E-2</v>
      </c>
      <c r="S2709" s="142">
        <v>3.1E-4</v>
      </c>
      <c r="T2709" s="143">
        <f>S2709*H2709</f>
        <v>9.92E-3</v>
      </c>
      <c r="AR2709" s="144" t="s">
        <v>320</v>
      </c>
      <c r="AT2709" s="144" t="s">
        <v>189</v>
      </c>
      <c r="AU2709" s="144" t="s">
        <v>87</v>
      </c>
      <c r="AY2709" s="18" t="s">
        <v>187</v>
      </c>
      <c r="BE2709" s="145">
        <f>IF(N2709="základní",J2709,0)</f>
        <v>0</v>
      </c>
      <c r="BF2709" s="145">
        <f>IF(N2709="snížená",J2709,0)</f>
        <v>0</v>
      </c>
      <c r="BG2709" s="145">
        <f>IF(N2709="zákl. přenesená",J2709,0)</f>
        <v>0</v>
      </c>
      <c r="BH2709" s="145">
        <f>IF(N2709="sníž. přenesená",J2709,0)</f>
        <v>0</v>
      </c>
      <c r="BI2709" s="145">
        <f>IF(N2709="nulová",J2709,0)</f>
        <v>0</v>
      </c>
      <c r="BJ2709" s="18" t="s">
        <v>87</v>
      </c>
      <c r="BK2709" s="145">
        <f>ROUND(I2709*H2709,2)</f>
        <v>0</v>
      </c>
      <c r="BL2709" s="18" t="s">
        <v>320</v>
      </c>
      <c r="BM2709" s="144" t="s">
        <v>3561</v>
      </c>
    </row>
    <row r="2710" spans="2:65" s="12" customFormat="1">
      <c r="B2710" s="150"/>
      <c r="D2710" s="151" t="s">
        <v>201</v>
      </c>
      <c r="E2710" s="152" t="s">
        <v>19</v>
      </c>
      <c r="F2710" s="153" t="s">
        <v>2991</v>
      </c>
      <c r="H2710" s="152" t="s">
        <v>19</v>
      </c>
      <c r="I2710" s="154"/>
      <c r="L2710" s="150"/>
      <c r="M2710" s="155"/>
      <c r="T2710" s="156"/>
      <c r="AT2710" s="152" t="s">
        <v>201</v>
      </c>
      <c r="AU2710" s="152" t="s">
        <v>87</v>
      </c>
      <c r="AV2710" s="12" t="s">
        <v>81</v>
      </c>
      <c r="AW2710" s="12" t="s">
        <v>33</v>
      </c>
      <c r="AX2710" s="12" t="s">
        <v>74</v>
      </c>
      <c r="AY2710" s="152" t="s">
        <v>187</v>
      </c>
    </row>
    <row r="2711" spans="2:65" s="13" customFormat="1">
      <c r="B2711" s="157"/>
      <c r="D2711" s="151" t="s">
        <v>201</v>
      </c>
      <c r="E2711" s="158" t="s">
        <v>19</v>
      </c>
      <c r="F2711" s="159" t="s">
        <v>425</v>
      </c>
      <c r="H2711" s="160">
        <v>32</v>
      </c>
      <c r="I2711" s="161"/>
      <c r="L2711" s="157"/>
      <c r="M2711" s="162"/>
      <c r="T2711" s="163"/>
      <c r="AT2711" s="158" t="s">
        <v>201</v>
      </c>
      <c r="AU2711" s="158" t="s">
        <v>87</v>
      </c>
      <c r="AV2711" s="13" t="s">
        <v>87</v>
      </c>
      <c r="AW2711" s="13" t="s">
        <v>33</v>
      </c>
      <c r="AX2711" s="13" t="s">
        <v>74</v>
      </c>
      <c r="AY2711" s="158" t="s">
        <v>187</v>
      </c>
    </row>
    <row r="2712" spans="2:65" s="15" customFormat="1">
      <c r="B2712" s="171"/>
      <c r="D2712" s="151" t="s">
        <v>201</v>
      </c>
      <c r="E2712" s="172" t="s">
        <v>19</v>
      </c>
      <c r="F2712" s="173" t="s">
        <v>207</v>
      </c>
      <c r="H2712" s="174">
        <v>32</v>
      </c>
      <c r="I2712" s="175"/>
      <c r="L2712" s="171"/>
      <c r="M2712" s="176"/>
      <c r="T2712" s="177"/>
      <c r="AT2712" s="172" t="s">
        <v>201</v>
      </c>
      <c r="AU2712" s="172" t="s">
        <v>87</v>
      </c>
      <c r="AV2712" s="15" t="s">
        <v>193</v>
      </c>
      <c r="AW2712" s="15" t="s">
        <v>33</v>
      </c>
      <c r="AX2712" s="15" t="s">
        <v>81</v>
      </c>
      <c r="AY2712" s="172" t="s">
        <v>187</v>
      </c>
    </row>
    <row r="2713" spans="2:65" s="1" customFormat="1" ht="24.15" customHeight="1">
      <c r="B2713" s="33"/>
      <c r="C2713" s="133" t="s">
        <v>3562</v>
      </c>
      <c r="D2713" s="133" t="s">
        <v>189</v>
      </c>
      <c r="E2713" s="134" t="s">
        <v>3563</v>
      </c>
      <c r="F2713" s="135" t="s">
        <v>3564</v>
      </c>
      <c r="G2713" s="136" t="s">
        <v>138</v>
      </c>
      <c r="H2713" s="137">
        <v>817.13</v>
      </c>
      <c r="I2713" s="138"/>
      <c r="J2713" s="139">
        <f>ROUND(I2713*H2713,2)</f>
        <v>0</v>
      </c>
      <c r="K2713" s="135" t="s">
        <v>197</v>
      </c>
      <c r="L2713" s="33"/>
      <c r="M2713" s="140" t="s">
        <v>19</v>
      </c>
      <c r="N2713" s="141" t="s">
        <v>46</v>
      </c>
      <c r="P2713" s="142">
        <f>O2713*H2713</f>
        <v>0</v>
      </c>
      <c r="Q2713" s="142">
        <v>0</v>
      </c>
      <c r="R2713" s="142">
        <f>Q2713*H2713</f>
        <v>0</v>
      </c>
      <c r="S2713" s="142">
        <v>0</v>
      </c>
      <c r="T2713" s="143">
        <f>S2713*H2713</f>
        <v>0</v>
      </c>
      <c r="AR2713" s="144" t="s">
        <v>320</v>
      </c>
      <c r="AT2713" s="144" t="s">
        <v>189</v>
      </c>
      <c r="AU2713" s="144" t="s">
        <v>87</v>
      </c>
      <c r="AY2713" s="18" t="s">
        <v>187</v>
      </c>
      <c r="BE2713" s="145">
        <f>IF(N2713="základní",J2713,0)</f>
        <v>0</v>
      </c>
      <c r="BF2713" s="145">
        <f>IF(N2713="snížená",J2713,0)</f>
        <v>0</v>
      </c>
      <c r="BG2713" s="145">
        <f>IF(N2713="zákl. přenesená",J2713,0)</f>
        <v>0</v>
      </c>
      <c r="BH2713" s="145">
        <f>IF(N2713="sníž. přenesená",J2713,0)</f>
        <v>0</v>
      </c>
      <c r="BI2713" s="145">
        <f>IF(N2713="nulová",J2713,0)</f>
        <v>0</v>
      </c>
      <c r="BJ2713" s="18" t="s">
        <v>87</v>
      </c>
      <c r="BK2713" s="145">
        <f>ROUND(I2713*H2713,2)</f>
        <v>0</v>
      </c>
      <c r="BL2713" s="18" t="s">
        <v>320</v>
      </c>
      <c r="BM2713" s="144" t="s">
        <v>3565</v>
      </c>
    </row>
    <row r="2714" spans="2:65" s="1" customFormat="1">
      <c r="B2714" s="33"/>
      <c r="D2714" s="146" t="s">
        <v>199</v>
      </c>
      <c r="F2714" s="147" t="s">
        <v>3566</v>
      </c>
      <c r="I2714" s="148"/>
      <c r="L2714" s="33"/>
      <c r="M2714" s="149"/>
      <c r="T2714" s="52"/>
      <c r="AT2714" s="18" t="s">
        <v>199</v>
      </c>
      <c r="AU2714" s="18" t="s">
        <v>87</v>
      </c>
    </row>
    <row r="2715" spans="2:65" s="13" customFormat="1">
      <c r="B2715" s="157"/>
      <c r="D2715" s="151" t="s">
        <v>201</v>
      </c>
      <c r="E2715" s="158" t="s">
        <v>19</v>
      </c>
      <c r="F2715" s="159" t="s">
        <v>1412</v>
      </c>
      <c r="H2715" s="160">
        <v>817.13</v>
      </c>
      <c r="I2715" s="161"/>
      <c r="L2715" s="157"/>
      <c r="M2715" s="162"/>
      <c r="T2715" s="163"/>
      <c r="AT2715" s="158" t="s">
        <v>201</v>
      </c>
      <c r="AU2715" s="158" t="s">
        <v>87</v>
      </c>
      <c r="AV2715" s="13" t="s">
        <v>87</v>
      </c>
      <c r="AW2715" s="13" t="s">
        <v>33</v>
      </c>
      <c r="AX2715" s="13" t="s">
        <v>74</v>
      </c>
      <c r="AY2715" s="158" t="s">
        <v>187</v>
      </c>
    </row>
    <row r="2716" spans="2:65" s="15" customFormat="1">
      <c r="B2716" s="171"/>
      <c r="D2716" s="151" t="s">
        <v>201</v>
      </c>
      <c r="E2716" s="172" t="s">
        <v>19</v>
      </c>
      <c r="F2716" s="173" t="s">
        <v>207</v>
      </c>
      <c r="H2716" s="174">
        <v>817.13</v>
      </c>
      <c r="I2716" s="175"/>
      <c r="L2716" s="171"/>
      <c r="M2716" s="176"/>
      <c r="T2716" s="177"/>
      <c r="AT2716" s="172" t="s">
        <v>201</v>
      </c>
      <c r="AU2716" s="172" t="s">
        <v>87</v>
      </c>
      <c r="AV2716" s="15" t="s">
        <v>193</v>
      </c>
      <c r="AW2716" s="15" t="s">
        <v>33</v>
      </c>
      <c r="AX2716" s="15" t="s">
        <v>81</v>
      </c>
      <c r="AY2716" s="172" t="s">
        <v>187</v>
      </c>
    </row>
    <row r="2717" spans="2:65" s="1" customFormat="1" ht="33" customHeight="1">
      <c r="B2717" s="33"/>
      <c r="C2717" s="133" t="s">
        <v>3567</v>
      </c>
      <c r="D2717" s="133" t="s">
        <v>189</v>
      </c>
      <c r="E2717" s="134" t="s">
        <v>3568</v>
      </c>
      <c r="F2717" s="135" t="s">
        <v>3569</v>
      </c>
      <c r="G2717" s="136" t="s">
        <v>138</v>
      </c>
      <c r="H2717" s="137">
        <v>1519.3610000000001</v>
      </c>
      <c r="I2717" s="138"/>
      <c r="J2717" s="139">
        <f>ROUND(I2717*H2717,2)</f>
        <v>0</v>
      </c>
      <c r="K2717" s="135" t="s">
        <v>197</v>
      </c>
      <c r="L2717" s="33"/>
      <c r="M2717" s="140" t="s">
        <v>19</v>
      </c>
      <c r="N2717" s="141" t="s">
        <v>46</v>
      </c>
      <c r="P2717" s="142">
        <f>O2717*H2717</f>
        <v>0</v>
      </c>
      <c r="Q2717" s="142">
        <v>2.0799999999999999E-4</v>
      </c>
      <c r="R2717" s="142">
        <f>Q2717*H2717</f>
        <v>0.31602708800000001</v>
      </c>
      <c r="S2717" s="142">
        <v>0</v>
      </c>
      <c r="T2717" s="143">
        <f>S2717*H2717</f>
        <v>0</v>
      </c>
      <c r="AR2717" s="144" t="s">
        <v>320</v>
      </c>
      <c r="AT2717" s="144" t="s">
        <v>189</v>
      </c>
      <c r="AU2717" s="144" t="s">
        <v>87</v>
      </c>
      <c r="AY2717" s="18" t="s">
        <v>187</v>
      </c>
      <c r="BE2717" s="145">
        <f>IF(N2717="základní",J2717,0)</f>
        <v>0</v>
      </c>
      <c r="BF2717" s="145">
        <f>IF(N2717="snížená",J2717,0)</f>
        <v>0</v>
      </c>
      <c r="BG2717" s="145">
        <f>IF(N2717="zákl. přenesená",J2717,0)</f>
        <v>0</v>
      </c>
      <c r="BH2717" s="145">
        <f>IF(N2717="sníž. přenesená",J2717,0)</f>
        <v>0</v>
      </c>
      <c r="BI2717" s="145">
        <f>IF(N2717="nulová",J2717,0)</f>
        <v>0</v>
      </c>
      <c r="BJ2717" s="18" t="s">
        <v>87</v>
      </c>
      <c r="BK2717" s="145">
        <f>ROUND(I2717*H2717,2)</f>
        <v>0</v>
      </c>
      <c r="BL2717" s="18" t="s">
        <v>320</v>
      </c>
      <c r="BM2717" s="144" t="s">
        <v>3570</v>
      </c>
    </row>
    <row r="2718" spans="2:65" s="1" customFormat="1">
      <c r="B2718" s="33"/>
      <c r="D2718" s="146" t="s">
        <v>199</v>
      </c>
      <c r="F2718" s="147" t="s">
        <v>3571</v>
      </c>
      <c r="I2718" s="148"/>
      <c r="L2718" s="33"/>
      <c r="M2718" s="149"/>
      <c r="T2718" s="52"/>
      <c r="AT2718" s="18" t="s">
        <v>199</v>
      </c>
      <c r="AU2718" s="18" t="s">
        <v>87</v>
      </c>
    </row>
    <row r="2719" spans="2:65" s="13" customFormat="1">
      <c r="B2719" s="157"/>
      <c r="D2719" s="151" t="s">
        <v>201</v>
      </c>
      <c r="E2719" s="158" t="s">
        <v>19</v>
      </c>
      <c r="F2719" s="159" t="s">
        <v>1000</v>
      </c>
      <c r="H2719" s="160">
        <v>1519.3610000000001</v>
      </c>
      <c r="I2719" s="161"/>
      <c r="L2719" s="157"/>
      <c r="M2719" s="162"/>
      <c r="T2719" s="163"/>
      <c r="AT2719" s="158" t="s">
        <v>201</v>
      </c>
      <c r="AU2719" s="158" t="s">
        <v>87</v>
      </c>
      <c r="AV2719" s="13" t="s">
        <v>87</v>
      </c>
      <c r="AW2719" s="13" t="s">
        <v>33</v>
      </c>
      <c r="AX2719" s="13" t="s">
        <v>74</v>
      </c>
      <c r="AY2719" s="158" t="s">
        <v>187</v>
      </c>
    </row>
    <row r="2720" spans="2:65" s="15" customFormat="1">
      <c r="B2720" s="171"/>
      <c r="D2720" s="151" t="s">
        <v>201</v>
      </c>
      <c r="E2720" s="172" t="s">
        <v>19</v>
      </c>
      <c r="F2720" s="173" t="s">
        <v>207</v>
      </c>
      <c r="H2720" s="174">
        <v>1519.3610000000001</v>
      </c>
      <c r="I2720" s="175"/>
      <c r="L2720" s="171"/>
      <c r="M2720" s="176"/>
      <c r="T2720" s="177"/>
      <c r="AT2720" s="172" t="s">
        <v>201</v>
      </c>
      <c r="AU2720" s="172" t="s">
        <v>87</v>
      </c>
      <c r="AV2720" s="15" t="s">
        <v>193</v>
      </c>
      <c r="AW2720" s="15" t="s">
        <v>33</v>
      </c>
      <c r="AX2720" s="15" t="s">
        <v>81</v>
      </c>
      <c r="AY2720" s="172" t="s">
        <v>187</v>
      </c>
    </row>
    <row r="2721" spans="2:65" s="1" customFormat="1" ht="37.950000000000003" customHeight="1">
      <c r="B2721" s="33"/>
      <c r="C2721" s="133" t="s">
        <v>3572</v>
      </c>
      <c r="D2721" s="133" t="s">
        <v>189</v>
      </c>
      <c r="E2721" s="134" t="s">
        <v>3573</v>
      </c>
      <c r="F2721" s="135" t="s">
        <v>3574</v>
      </c>
      <c r="G2721" s="136" t="s">
        <v>138</v>
      </c>
      <c r="H2721" s="137">
        <v>1519.3610000000001</v>
      </c>
      <c r="I2721" s="138"/>
      <c r="J2721" s="139">
        <f>ROUND(I2721*H2721,2)</f>
        <v>0</v>
      </c>
      <c r="K2721" s="135" t="s">
        <v>197</v>
      </c>
      <c r="L2721" s="33"/>
      <c r="M2721" s="140" t="s">
        <v>19</v>
      </c>
      <c r="N2721" s="141" t="s">
        <v>46</v>
      </c>
      <c r="P2721" s="142">
        <f>O2721*H2721</f>
        <v>0</v>
      </c>
      <c r="Q2721" s="142">
        <v>2.8499999999999999E-4</v>
      </c>
      <c r="R2721" s="142">
        <f>Q2721*H2721</f>
        <v>0.43301788499999999</v>
      </c>
      <c r="S2721" s="142">
        <v>0</v>
      </c>
      <c r="T2721" s="143">
        <f>S2721*H2721</f>
        <v>0</v>
      </c>
      <c r="AR2721" s="144" t="s">
        <v>320</v>
      </c>
      <c r="AT2721" s="144" t="s">
        <v>189</v>
      </c>
      <c r="AU2721" s="144" t="s">
        <v>87</v>
      </c>
      <c r="AY2721" s="18" t="s">
        <v>187</v>
      </c>
      <c r="BE2721" s="145">
        <f>IF(N2721="základní",J2721,0)</f>
        <v>0</v>
      </c>
      <c r="BF2721" s="145">
        <f>IF(N2721="snížená",J2721,0)</f>
        <v>0</v>
      </c>
      <c r="BG2721" s="145">
        <f>IF(N2721="zákl. přenesená",J2721,0)</f>
        <v>0</v>
      </c>
      <c r="BH2721" s="145">
        <f>IF(N2721="sníž. přenesená",J2721,0)</f>
        <v>0</v>
      </c>
      <c r="BI2721" s="145">
        <f>IF(N2721="nulová",J2721,0)</f>
        <v>0</v>
      </c>
      <c r="BJ2721" s="18" t="s">
        <v>87</v>
      </c>
      <c r="BK2721" s="145">
        <f>ROUND(I2721*H2721,2)</f>
        <v>0</v>
      </c>
      <c r="BL2721" s="18" t="s">
        <v>320</v>
      </c>
      <c r="BM2721" s="144" t="s">
        <v>3575</v>
      </c>
    </row>
    <row r="2722" spans="2:65" s="1" customFormat="1">
      <c r="B2722" s="33"/>
      <c r="D2722" s="146" t="s">
        <v>199</v>
      </c>
      <c r="F2722" s="147" t="s">
        <v>3576</v>
      </c>
      <c r="I2722" s="148"/>
      <c r="L2722" s="33"/>
      <c r="M2722" s="149"/>
      <c r="T2722" s="52"/>
      <c r="AT2722" s="18" t="s">
        <v>199</v>
      </c>
      <c r="AU2722" s="18" t="s">
        <v>87</v>
      </c>
    </row>
    <row r="2723" spans="2:65" s="12" customFormat="1">
      <c r="B2723" s="150"/>
      <c r="D2723" s="151" t="s">
        <v>201</v>
      </c>
      <c r="E2723" s="152" t="s">
        <v>19</v>
      </c>
      <c r="F2723" s="153" t="s">
        <v>3577</v>
      </c>
      <c r="H2723" s="152" t="s">
        <v>19</v>
      </c>
      <c r="I2723" s="154"/>
      <c r="L2723" s="150"/>
      <c r="M2723" s="155"/>
      <c r="T2723" s="156"/>
      <c r="AT2723" s="152" t="s">
        <v>201</v>
      </c>
      <c r="AU2723" s="152" t="s">
        <v>87</v>
      </c>
      <c r="AV2723" s="12" t="s">
        <v>81</v>
      </c>
      <c r="AW2723" s="12" t="s">
        <v>33</v>
      </c>
      <c r="AX2723" s="12" t="s">
        <v>74</v>
      </c>
      <c r="AY2723" s="152" t="s">
        <v>187</v>
      </c>
    </row>
    <row r="2724" spans="2:65" s="13" customFormat="1" ht="30.6">
      <c r="B2724" s="157"/>
      <c r="D2724" s="151" t="s">
        <v>201</v>
      </c>
      <c r="E2724" s="158" t="s">
        <v>19</v>
      </c>
      <c r="F2724" s="159" t="s">
        <v>3578</v>
      </c>
      <c r="H2724" s="160">
        <v>347.83699999999999</v>
      </c>
      <c r="I2724" s="161"/>
      <c r="L2724" s="157"/>
      <c r="M2724" s="162"/>
      <c r="T2724" s="163"/>
      <c r="AT2724" s="158" t="s">
        <v>201</v>
      </c>
      <c r="AU2724" s="158" t="s">
        <v>87</v>
      </c>
      <c r="AV2724" s="13" t="s">
        <v>87</v>
      </c>
      <c r="AW2724" s="13" t="s">
        <v>33</v>
      </c>
      <c r="AX2724" s="13" t="s">
        <v>74</v>
      </c>
      <c r="AY2724" s="158" t="s">
        <v>187</v>
      </c>
    </row>
    <row r="2725" spans="2:65" s="13" customFormat="1">
      <c r="B2725" s="157"/>
      <c r="D2725" s="151" t="s">
        <v>201</v>
      </c>
      <c r="E2725" s="158" t="s">
        <v>19</v>
      </c>
      <c r="F2725" s="159" t="s">
        <v>3579</v>
      </c>
      <c r="H2725" s="160">
        <v>270.584</v>
      </c>
      <c r="I2725" s="161"/>
      <c r="L2725" s="157"/>
      <c r="M2725" s="162"/>
      <c r="T2725" s="163"/>
      <c r="AT2725" s="158" t="s">
        <v>201</v>
      </c>
      <c r="AU2725" s="158" t="s">
        <v>87</v>
      </c>
      <c r="AV2725" s="13" t="s">
        <v>87</v>
      </c>
      <c r="AW2725" s="13" t="s">
        <v>33</v>
      </c>
      <c r="AX2725" s="13" t="s">
        <v>74</v>
      </c>
      <c r="AY2725" s="158" t="s">
        <v>187</v>
      </c>
    </row>
    <row r="2726" spans="2:65" s="14" customFormat="1">
      <c r="B2726" s="164"/>
      <c r="D2726" s="151" t="s">
        <v>201</v>
      </c>
      <c r="E2726" s="165" t="s">
        <v>19</v>
      </c>
      <c r="F2726" s="166" t="s">
        <v>204</v>
      </c>
      <c r="H2726" s="167">
        <v>618.42100000000005</v>
      </c>
      <c r="I2726" s="168"/>
      <c r="L2726" s="164"/>
      <c r="M2726" s="169"/>
      <c r="T2726" s="170"/>
      <c r="AT2726" s="165" t="s">
        <v>201</v>
      </c>
      <c r="AU2726" s="165" t="s">
        <v>87</v>
      </c>
      <c r="AV2726" s="14" t="s">
        <v>96</v>
      </c>
      <c r="AW2726" s="14" t="s">
        <v>33</v>
      </c>
      <c r="AX2726" s="14" t="s">
        <v>74</v>
      </c>
      <c r="AY2726" s="165" t="s">
        <v>187</v>
      </c>
    </row>
    <row r="2727" spans="2:65" s="12" customFormat="1">
      <c r="B2727" s="150"/>
      <c r="D2727" s="151" t="s">
        <v>201</v>
      </c>
      <c r="E2727" s="152" t="s">
        <v>19</v>
      </c>
      <c r="F2727" s="153" t="s">
        <v>3580</v>
      </c>
      <c r="H2727" s="152" t="s">
        <v>19</v>
      </c>
      <c r="I2727" s="154"/>
      <c r="L2727" s="150"/>
      <c r="M2727" s="155"/>
      <c r="T2727" s="156"/>
      <c r="AT2727" s="152" t="s">
        <v>201</v>
      </c>
      <c r="AU2727" s="152" t="s">
        <v>87</v>
      </c>
      <c r="AV2727" s="12" t="s">
        <v>81</v>
      </c>
      <c r="AW2727" s="12" t="s">
        <v>33</v>
      </c>
      <c r="AX2727" s="12" t="s">
        <v>74</v>
      </c>
      <c r="AY2727" s="152" t="s">
        <v>187</v>
      </c>
    </row>
    <row r="2728" spans="2:65" s="13" customFormat="1">
      <c r="B2728" s="157"/>
      <c r="D2728" s="151" t="s">
        <v>201</v>
      </c>
      <c r="E2728" s="158" t="s">
        <v>19</v>
      </c>
      <c r="F2728" s="159" t="s">
        <v>3581</v>
      </c>
      <c r="H2728" s="160">
        <v>-160.387</v>
      </c>
      <c r="I2728" s="161"/>
      <c r="L2728" s="157"/>
      <c r="M2728" s="162"/>
      <c r="T2728" s="163"/>
      <c r="AT2728" s="158" t="s">
        <v>201</v>
      </c>
      <c r="AU2728" s="158" t="s">
        <v>87</v>
      </c>
      <c r="AV2728" s="13" t="s">
        <v>87</v>
      </c>
      <c r="AW2728" s="13" t="s">
        <v>33</v>
      </c>
      <c r="AX2728" s="13" t="s">
        <v>74</v>
      </c>
      <c r="AY2728" s="158" t="s">
        <v>187</v>
      </c>
    </row>
    <row r="2729" spans="2:65" s="14" customFormat="1">
      <c r="B2729" s="164"/>
      <c r="D2729" s="151" t="s">
        <v>201</v>
      </c>
      <c r="E2729" s="165" t="s">
        <v>19</v>
      </c>
      <c r="F2729" s="166" t="s">
        <v>204</v>
      </c>
      <c r="H2729" s="167">
        <v>-160.387</v>
      </c>
      <c r="I2729" s="168"/>
      <c r="L2729" s="164"/>
      <c r="M2729" s="169"/>
      <c r="T2729" s="170"/>
      <c r="AT2729" s="165" t="s">
        <v>201</v>
      </c>
      <c r="AU2729" s="165" t="s">
        <v>87</v>
      </c>
      <c r="AV2729" s="14" t="s">
        <v>96</v>
      </c>
      <c r="AW2729" s="14" t="s">
        <v>33</v>
      </c>
      <c r="AX2729" s="14" t="s">
        <v>74</v>
      </c>
      <c r="AY2729" s="165" t="s">
        <v>187</v>
      </c>
    </row>
    <row r="2730" spans="2:65" s="12" customFormat="1">
      <c r="B2730" s="150"/>
      <c r="D2730" s="151" t="s">
        <v>201</v>
      </c>
      <c r="E2730" s="152" t="s">
        <v>19</v>
      </c>
      <c r="F2730" s="153" t="s">
        <v>3582</v>
      </c>
      <c r="H2730" s="152" t="s">
        <v>19</v>
      </c>
      <c r="I2730" s="154"/>
      <c r="L2730" s="150"/>
      <c r="M2730" s="155"/>
      <c r="T2730" s="156"/>
      <c r="AT2730" s="152" t="s">
        <v>201</v>
      </c>
      <c r="AU2730" s="152" t="s">
        <v>87</v>
      </c>
      <c r="AV2730" s="12" t="s">
        <v>81</v>
      </c>
      <c r="AW2730" s="12" t="s">
        <v>33</v>
      </c>
      <c r="AX2730" s="12" t="s">
        <v>74</v>
      </c>
      <c r="AY2730" s="152" t="s">
        <v>187</v>
      </c>
    </row>
    <row r="2731" spans="2:65" s="13" customFormat="1" ht="20.399999999999999">
      <c r="B2731" s="157"/>
      <c r="D2731" s="151" t="s">
        <v>201</v>
      </c>
      <c r="E2731" s="158" t="s">
        <v>19</v>
      </c>
      <c r="F2731" s="159" t="s">
        <v>3583</v>
      </c>
      <c r="H2731" s="160">
        <v>1061.327</v>
      </c>
      <c r="I2731" s="161"/>
      <c r="L2731" s="157"/>
      <c r="M2731" s="162"/>
      <c r="T2731" s="163"/>
      <c r="AT2731" s="158" t="s">
        <v>201</v>
      </c>
      <c r="AU2731" s="158" t="s">
        <v>87</v>
      </c>
      <c r="AV2731" s="13" t="s">
        <v>87</v>
      </c>
      <c r="AW2731" s="13" t="s">
        <v>33</v>
      </c>
      <c r="AX2731" s="13" t="s">
        <v>74</v>
      </c>
      <c r="AY2731" s="158" t="s">
        <v>187</v>
      </c>
    </row>
    <row r="2732" spans="2:65" s="14" customFormat="1">
      <c r="B2732" s="164"/>
      <c r="D2732" s="151" t="s">
        <v>201</v>
      </c>
      <c r="E2732" s="165" t="s">
        <v>19</v>
      </c>
      <c r="F2732" s="166" t="s">
        <v>204</v>
      </c>
      <c r="H2732" s="167">
        <v>1061.327</v>
      </c>
      <c r="I2732" s="168"/>
      <c r="L2732" s="164"/>
      <c r="M2732" s="169"/>
      <c r="T2732" s="170"/>
      <c r="AT2732" s="165" t="s">
        <v>201</v>
      </c>
      <c r="AU2732" s="165" t="s">
        <v>87</v>
      </c>
      <c r="AV2732" s="14" t="s">
        <v>96</v>
      </c>
      <c r="AW2732" s="14" t="s">
        <v>33</v>
      </c>
      <c r="AX2732" s="14" t="s">
        <v>74</v>
      </c>
      <c r="AY2732" s="165" t="s">
        <v>187</v>
      </c>
    </row>
    <row r="2733" spans="2:65" s="15" customFormat="1">
      <c r="B2733" s="171"/>
      <c r="D2733" s="151" t="s">
        <v>201</v>
      </c>
      <c r="E2733" s="172" t="s">
        <v>1000</v>
      </c>
      <c r="F2733" s="173" t="s">
        <v>207</v>
      </c>
      <c r="H2733" s="174">
        <v>1519.3610000000001</v>
      </c>
      <c r="I2733" s="175"/>
      <c r="L2733" s="171"/>
      <c r="M2733" s="176"/>
      <c r="T2733" s="177"/>
      <c r="AT2733" s="172" t="s">
        <v>201</v>
      </c>
      <c r="AU2733" s="172" t="s">
        <v>87</v>
      </c>
      <c r="AV2733" s="15" t="s">
        <v>193</v>
      </c>
      <c r="AW2733" s="15" t="s">
        <v>33</v>
      </c>
      <c r="AX2733" s="15" t="s">
        <v>81</v>
      </c>
      <c r="AY2733" s="172" t="s">
        <v>187</v>
      </c>
    </row>
    <row r="2734" spans="2:65" s="11" customFormat="1" ht="22.95" customHeight="1">
      <c r="B2734" s="121"/>
      <c r="D2734" s="122" t="s">
        <v>73</v>
      </c>
      <c r="E2734" s="131" t="s">
        <v>3584</v>
      </c>
      <c r="F2734" s="131" t="s">
        <v>3585</v>
      </c>
      <c r="I2734" s="124"/>
      <c r="J2734" s="132">
        <f>BK2734</f>
        <v>0</v>
      </c>
      <c r="L2734" s="121"/>
      <c r="M2734" s="126"/>
      <c r="P2734" s="127">
        <f>P2735</f>
        <v>0</v>
      </c>
      <c r="R2734" s="127">
        <f>R2735</f>
        <v>0</v>
      </c>
      <c r="T2734" s="128">
        <f>T2735</f>
        <v>0</v>
      </c>
      <c r="AR2734" s="122" t="s">
        <v>87</v>
      </c>
      <c r="AT2734" s="129" t="s">
        <v>73</v>
      </c>
      <c r="AU2734" s="129" t="s">
        <v>81</v>
      </c>
      <c r="AY2734" s="122" t="s">
        <v>187</v>
      </c>
      <c r="BK2734" s="130">
        <f>BK2735</f>
        <v>0</v>
      </c>
    </row>
    <row r="2735" spans="2:65" s="1" customFormat="1" ht="37.950000000000003" customHeight="1">
      <c r="B2735" s="33"/>
      <c r="C2735" s="133" t="s">
        <v>3586</v>
      </c>
      <c r="D2735" s="133" t="s">
        <v>189</v>
      </c>
      <c r="E2735" s="134" t="s">
        <v>3587</v>
      </c>
      <c r="F2735" s="135" t="s">
        <v>3588</v>
      </c>
      <c r="G2735" s="136" t="s">
        <v>248</v>
      </c>
      <c r="H2735" s="137">
        <v>1</v>
      </c>
      <c r="I2735" s="138"/>
      <c r="J2735" s="139">
        <f>ROUND(I2735*H2735,2)</f>
        <v>0</v>
      </c>
      <c r="K2735" s="135" t="s">
        <v>19</v>
      </c>
      <c r="L2735" s="33"/>
      <c r="M2735" s="195" t="s">
        <v>19</v>
      </c>
      <c r="N2735" s="196" t="s">
        <v>46</v>
      </c>
      <c r="O2735" s="197"/>
      <c r="P2735" s="198">
        <f>O2735*H2735</f>
        <v>0</v>
      </c>
      <c r="Q2735" s="198">
        <v>0</v>
      </c>
      <c r="R2735" s="198">
        <f>Q2735*H2735</f>
        <v>0</v>
      </c>
      <c r="S2735" s="198">
        <v>0</v>
      </c>
      <c r="T2735" s="199">
        <f>S2735*H2735</f>
        <v>0</v>
      </c>
      <c r="AR2735" s="144" t="s">
        <v>320</v>
      </c>
      <c r="AT2735" s="144" t="s">
        <v>189</v>
      </c>
      <c r="AU2735" s="144" t="s">
        <v>87</v>
      </c>
      <c r="AY2735" s="18" t="s">
        <v>187</v>
      </c>
      <c r="BE2735" s="145">
        <f>IF(N2735="základní",J2735,0)</f>
        <v>0</v>
      </c>
      <c r="BF2735" s="145">
        <f>IF(N2735="snížená",J2735,0)</f>
        <v>0</v>
      </c>
      <c r="BG2735" s="145">
        <f>IF(N2735="zákl. přenesená",J2735,0)</f>
        <v>0</v>
      </c>
      <c r="BH2735" s="145">
        <f>IF(N2735="sníž. přenesená",J2735,0)</f>
        <v>0</v>
      </c>
      <c r="BI2735" s="145">
        <f>IF(N2735="nulová",J2735,0)</f>
        <v>0</v>
      </c>
      <c r="BJ2735" s="18" t="s">
        <v>87</v>
      </c>
      <c r="BK2735" s="145">
        <f>ROUND(I2735*H2735,2)</f>
        <v>0</v>
      </c>
      <c r="BL2735" s="18" t="s">
        <v>320</v>
      </c>
      <c r="BM2735" s="144" t="s">
        <v>3589</v>
      </c>
    </row>
    <row r="2736" spans="2:65" s="1" customFormat="1" ht="6.9" customHeight="1">
      <c r="B2736" s="41"/>
      <c r="C2736" s="42"/>
      <c r="D2736" s="42"/>
      <c r="E2736" s="42"/>
      <c r="F2736" s="42"/>
      <c r="G2736" s="42"/>
      <c r="H2736" s="42"/>
      <c r="I2736" s="42"/>
      <c r="J2736" s="42"/>
      <c r="K2736" s="42"/>
      <c r="L2736" s="33"/>
    </row>
  </sheetData>
  <sheetProtection algorithmName="SHA-512" hashValue="dezPwyEkrtTGIU7WbIOKihbgodPth32/cM2wFYFNPM8Ndf+APaexUKw07p9f735+z/TxsO3rRSDkF4yJdgsx3Q==" saltValue="Zs/B9NmDlrK4JxKZ50g1T6/pfe41wNBGx2Y9J9+dExNEmHGcLZgiWxQ3xML9RW2rdoKgzntYy7ZRBjE/h7KA0g==" spinCount="100000" sheet="1" objects="1" scenarios="1" formatColumns="0" formatRows="0" autoFilter="0"/>
  <autoFilter ref="C113:K2735" xr:uid="{00000000-0009-0000-0000-000002000000}"/>
  <mergeCells count="12">
    <mergeCell ref="E106:H106"/>
    <mergeCell ref="L2:V2"/>
    <mergeCell ref="E50:H50"/>
    <mergeCell ref="E52:H52"/>
    <mergeCell ref="E54:H54"/>
    <mergeCell ref="E102:H102"/>
    <mergeCell ref="E104:H104"/>
    <mergeCell ref="E7:H7"/>
    <mergeCell ref="E9:H9"/>
    <mergeCell ref="E11:H11"/>
    <mergeCell ref="E20:H20"/>
    <mergeCell ref="E29:H29"/>
  </mergeCells>
  <hyperlinks>
    <hyperlink ref="F118" r:id="rId1" xr:uid="{00000000-0004-0000-0200-000000000000}"/>
    <hyperlink ref="F122" r:id="rId2" xr:uid="{00000000-0004-0000-0200-000001000000}"/>
    <hyperlink ref="F129" r:id="rId3" xr:uid="{00000000-0004-0000-0200-000002000000}"/>
    <hyperlink ref="F145" r:id="rId4" xr:uid="{00000000-0004-0000-0200-000003000000}"/>
    <hyperlink ref="F155" r:id="rId5" xr:uid="{00000000-0004-0000-0200-000004000000}"/>
    <hyperlink ref="F159" r:id="rId6" xr:uid="{00000000-0004-0000-0200-000005000000}"/>
    <hyperlink ref="F166" r:id="rId7" xr:uid="{00000000-0004-0000-0200-000006000000}"/>
    <hyperlink ref="F177" r:id="rId8" xr:uid="{00000000-0004-0000-0200-000007000000}"/>
    <hyperlink ref="F184" r:id="rId9" xr:uid="{00000000-0004-0000-0200-000008000000}"/>
    <hyperlink ref="F190" r:id="rId10" xr:uid="{00000000-0004-0000-0200-000009000000}"/>
    <hyperlink ref="F201" r:id="rId11" xr:uid="{00000000-0004-0000-0200-00000A000000}"/>
    <hyperlink ref="F208" r:id="rId12" xr:uid="{00000000-0004-0000-0200-00000B000000}"/>
    <hyperlink ref="F215" r:id="rId13" xr:uid="{00000000-0004-0000-0200-00000C000000}"/>
    <hyperlink ref="F221" r:id="rId14" xr:uid="{00000000-0004-0000-0200-00000D000000}"/>
    <hyperlink ref="F241" r:id="rId15" xr:uid="{00000000-0004-0000-0200-00000E000000}"/>
    <hyperlink ref="F248" r:id="rId16" xr:uid="{00000000-0004-0000-0200-00000F000000}"/>
    <hyperlink ref="F255" r:id="rId17" xr:uid="{00000000-0004-0000-0200-000010000000}"/>
    <hyperlink ref="F257" r:id="rId18" xr:uid="{00000000-0004-0000-0200-000011000000}"/>
    <hyperlink ref="F264" r:id="rId19" xr:uid="{00000000-0004-0000-0200-000012000000}"/>
    <hyperlink ref="F281" r:id="rId20" xr:uid="{00000000-0004-0000-0200-000013000000}"/>
    <hyperlink ref="F286" r:id="rId21" xr:uid="{00000000-0004-0000-0200-000014000000}"/>
    <hyperlink ref="F292" r:id="rId22" xr:uid="{00000000-0004-0000-0200-000015000000}"/>
    <hyperlink ref="F298" r:id="rId23" xr:uid="{00000000-0004-0000-0200-000016000000}"/>
    <hyperlink ref="F305" r:id="rId24" xr:uid="{00000000-0004-0000-0200-000017000000}"/>
    <hyperlink ref="F313" r:id="rId25" xr:uid="{00000000-0004-0000-0200-000018000000}"/>
    <hyperlink ref="F326" r:id="rId26" xr:uid="{00000000-0004-0000-0200-000019000000}"/>
    <hyperlink ref="F331" r:id="rId27" xr:uid="{00000000-0004-0000-0200-00001A000000}"/>
    <hyperlink ref="F336" r:id="rId28" xr:uid="{00000000-0004-0000-0200-00001B000000}"/>
    <hyperlink ref="F348" r:id="rId29" xr:uid="{00000000-0004-0000-0200-00001C000000}"/>
    <hyperlink ref="F353" r:id="rId30" xr:uid="{00000000-0004-0000-0200-00001D000000}"/>
    <hyperlink ref="F359" r:id="rId31" xr:uid="{00000000-0004-0000-0200-00001E000000}"/>
    <hyperlink ref="F364" r:id="rId32" xr:uid="{00000000-0004-0000-0200-00001F000000}"/>
    <hyperlink ref="F369" r:id="rId33" xr:uid="{00000000-0004-0000-0200-000020000000}"/>
    <hyperlink ref="F374" r:id="rId34" xr:uid="{00000000-0004-0000-0200-000021000000}"/>
    <hyperlink ref="F383" r:id="rId35" xr:uid="{00000000-0004-0000-0200-000022000000}"/>
    <hyperlink ref="F388" r:id="rId36" xr:uid="{00000000-0004-0000-0200-000023000000}"/>
    <hyperlink ref="F393" r:id="rId37" xr:uid="{00000000-0004-0000-0200-000024000000}"/>
    <hyperlink ref="F398" r:id="rId38" xr:uid="{00000000-0004-0000-0200-000025000000}"/>
    <hyperlink ref="F404" r:id="rId39" xr:uid="{00000000-0004-0000-0200-000026000000}"/>
    <hyperlink ref="F413" r:id="rId40" xr:uid="{00000000-0004-0000-0200-000027000000}"/>
    <hyperlink ref="F415" r:id="rId41" xr:uid="{00000000-0004-0000-0200-000028000000}"/>
    <hyperlink ref="F421" r:id="rId42" xr:uid="{00000000-0004-0000-0200-000029000000}"/>
    <hyperlink ref="F426" r:id="rId43" xr:uid="{00000000-0004-0000-0200-00002A000000}"/>
    <hyperlink ref="F431" r:id="rId44" xr:uid="{00000000-0004-0000-0200-00002B000000}"/>
    <hyperlink ref="F440" r:id="rId45" xr:uid="{00000000-0004-0000-0200-00002C000000}"/>
    <hyperlink ref="F446" r:id="rId46" xr:uid="{00000000-0004-0000-0200-00002D000000}"/>
    <hyperlink ref="F456" r:id="rId47" xr:uid="{00000000-0004-0000-0200-00002E000000}"/>
    <hyperlink ref="F471" r:id="rId48" xr:uid="{00000000-0004-0000-0200-00002F000000}"/>
    <hyperlink ref="F481" r:id="rId49" xr:uid="{00000000-0004-0000-0200-000030000000}"/>
    <hyperlink ref="F483" r:id="rId50" xr:uid="{00000000-0004-0000-0200-000031000000}"/>
    <hyperlink ref="F505" r:id="rId51" xr:uid="{00000000-0004-0000-0200-000032000000}"/>
    <hyperlink ref="F523" r:id="rId52" xr:uid="{00000000-0004-0000-0200-000033000000}"/>
    <hyperlink ref="F530" r:id="rId53" xr:uid="{00000000-0004-0000-0200-000034000000}"/>
    <hyperlink ref="F545" r:id="rId54" xr:uid="{00000000-0004-0000-0200-000035000000}"/>
    <hyperlink ref="F557" r:id="rId55" xr:uid="{00000000-0004-0000-0200-000036000000}"/>
    <hyperlink ref="F576" r:id="rId56" xr:uid="{00000000-0004-0000-0200-000037000000}"/>
    <hyperlink ref="F600" r:id="rId57" xr:uid="{00000000-0004-0000-0200-000038000000}"/>
    <hyperlink ref="F602" r:id="rId58" xr:uid="{00000000-0004-0000-0200-000039000000}"/>
    <hyperlink ref="F621" r:id="rId59" xr:uid="{00000000-0004-0000-0200-00003A000000}"/>
    <hyperlink ref="F633" r:id="rId60" xr:uid="{00000000-0004-0000-0200-00003B000000}"/>
    <hyperlink ref="F635" r:id="rId61" xr:uid="{00000000-0004-0000-0200-00003C000000}"/>
    <hyperlink ref="F639" r:id="rId62" xr:uid="{00000000-0004-0000-0200-00003D000000}"/>
    <hyperlink ref="F643" r:id="rId63" xr:uid="{00000000-0004-0000-0200-00003E000000}"/>
    <hyperlink ref="F647" r:id="rId64" xr:uid="{00000000-0004-0000-0200-00003F000000}"/>
    <hyperlink ref="F663" r:id="rId65" xr:uid="{00000000-0004-0000-0200-000040000000}"/>
    <hyperlink ref="F672" r:id="rId66" xr:uid="{00000000-0004-0000-0200-000041000000}"/>
    <hyperlink ref="F693" r:id="rId67" xr:uid="{00000000-0004-0000-0200-000042000000}"/>
    <hyperlink ref="F706" r:id="rId68" xr:uid="{00000000-0004-0000-0200-000043000000}"/>
    <hyperlink ref="F710" r:id="rId69" xr:uid="{00000000-0004-0000-0200-000044000000}"/>
    <hyperlink ref="F714" r:id="rId70" xr:uid="{00000000-0004-0000-0200-000045000000}"/>
    <hyperlink ref="F724" r:id="rId71" xr:uid="{00000000-0004-0000-0200-000046000000}"/>
    <hyperlink ref="F779" r:id="rId72" xr:uid="{00000000-0004-0000-0200-000047000000}"/>
    <hyperlink ref="F788" r:id="rId73" xr:uid="{00000000-0004-0000-0200-000048000000}"/>
    <hyperlink ref="F803" r:id="rId74" xr:uid="{00000000-0004-0000-0200-000049000000}"/>
    <hyperlink ref="F817" r:id="rId75" xr:uid="{00000000-0004-0000-0200-00004A000000}"/>
    <hyperlink ref="F821" r:id="rId76" xr:uid="{00000000-0004-0000-0200-00004B000000}"/>
    <hyperlink ref="F837" r:id="rId77" xr:uid="{00000000-0004-0000-0200-00004C000000}"/>
    <hyperlink ref="F846" r:id="rId78" xr:uid="{00000000-0004-0000-0200-00004D000000}"/>
    <hyperlink ref="F850" r:id="rId79" xr:uid="{00000000-0004-0000-0200-00004E000000}"/>
    <hyperlink ref="F854" r:id="rId80" xr:uid="{00000000-0004-0000-0200-00004F000000}"/>
    <hyperlink ref="F865" r:id="rId81" xr:uid="{00000000-0004-0000-0200-000050000000}"/>
    <hyperlink ref="F870" r:id="rId82" xr:uid="{00000000-0004-0000-0200-000051000000}"/>
    <hyperlink ref="F886" r:id="rId83" xr:uid="{00000000-0004-0000-0200-000052000000}"/>
    <hyperlink ref="F894" r:id="rId84" xr:uid="{00000000-0004-0000-0200-000053000000}"/>
    <hyperlink ref="F903" r:id="rId85" xr:uid="{00000000-0004-0000-0200-000054000000}"/>
    <hyperlink ref="F908" r:id="rId86" xr:uid="{00000000-0004-0000-0200-000055000000}"/>
    <hyperlink ref="F938" r:id="rId87" xr:uid="{00000000-0004-0000-0200-000056000000}"/>
    <hyperlink ref="F945" r:id="rId88" xr:uid="{00000000-0004-0000-0200-000057000000}"/>
    <hyperlink ref="F952" r:id="rId89" xr:uid="{00000000-0004-0000-0200-000058000000}"/>
    <hyperlink ref="F956" r:id="rId90" xr:uid="{00000000-0004-0000-0200-000059000000}"/>
    <hyperlink ref="F962" r:id="rId91" xr:uid="{00000000-0004-0000-0200-00005A000000}"/>
    <hyperlink ref="F967" r:id="rId92" xr:uid="{00000000-0004-0000-0200-00005B000000}"/>
    <hyperlink ref="F969" r:id="rId93" xr:uid="{00000000-0004-0000-0200-00005C000000}"/>
    <hyperlink ref="F973" r:id="rId94" xr:uid="{00000000-0004-0000-0200-00005D000000}"/>
    <hyperlink ref="F977" r:id="rId95" xr:uid="{00000000-0004-0000-0200-00005E000000}"/>
    <hyperlink ref="F1018" r:id="rId96" xr:uid="{00000000-0004-0000-0200-00005F000000}"/>
    <hyperlink ref="F1034" r:id="rId97" xr:uid="{00000000-0004-0000-0200-000060000000}"/>
    <hyperlink ref="F1038" r:id="rId98" xr:uid="{00000000-0004-0000-0200-000061000000}"/>
    <hyperlink ref="F1043" r:id="rId99" xr:uid="{00000000-0004-0000-0200-000062000000}"/>
    <hyperlink ref="F1049" r:id="rId100" xr:uid="{00000000-0004-0000-0200-000063000000}"/>
    <hyperlink ref="F1055" r:id="rId101" xr:uid="{00000000-0004-0000-0200-000064000000}"/>
    <hyperlink ref="F1065" r:id="rId102" xr:uid="{00000000-0004-0000-0200-000065000000}"/>
    <hyperlink ref="F1072" r:id="rId103" xr:uid="{00000000-0004-0000-0200-000066000000}"/>
    <hyperlink ref="F1076" r:id="rId104" xr:uid="{00000000-0004-0000-0200-000067000000}"/>
    <hyperlink ref="F1083" r:id="rId105" xr:uid="{00000000-0004-0000-0200-000068000000}"/>
    <hyperlink ref="F1088" r:id="rId106" xr:uid="{00000000-0004-0000-0200-000069000000}"/>
    <hyperlink ref="F1094" r:id="rId107" xr:uid="{00000000-0004-0000-0200-00006A000000}"/>
    <hyperlink ref="F1098" r:id="rId108" xr:uid="{00000000-0004-0000-0200-00006B000000}"/>
    <hyperlink ref="F1104" r:id="rId109" xr:uid="{00000000-0004-0000-0200-00006C000000}"/>
    <hyperlink ref="F1106" r:id="rId110" xr:uid="{00000000-0004-0000-0200-00006D000000}"/>
    <hyperlink ref="F1108" r:id="rId111" xr:uid="{00000000-0004-0000-0200-00006E000000}"/>
    <hyperlink ref="F1112" r:id="rId112" xr:uid="{00000000-0004-0000-0200-00006F000000}"/>
    <hyperlink ref="F1116" r:id="rId113" xr:uid="{00000000-0004-0000-0200-000070000000}"/>
    <hyperlink ref="F1121" r:id="rId114" xr:uid="{00000000-0004-0000-0200-000071000000}"/>
    <hyperlink ref="F1125" r:id="rId115" xr:uid="{00000000-0004-0000-0200-000072000000}"/>
    <hyperlink ref="F1143" r:id="rId116" xr:uid="{00000000-0004-0000-0200-000073000000}"/>
    <hyperlink ref="F1161" r:id="rId117" xr:uid="{00000000-0004-0000-0200-000074000000}"/>
    <hyperlink ref="F1173" r:id="rId118" xr:uid="{00000000-0004-0000-0200-000075000000}"/>
    <hyperlink ref="F1185" r:id="rId119" xr:uid="{00000000-0004-0000-0200-000076000000}"/>
    <hyperlink ref="F1192" r:id="rId120" xr:uid="{00000000-0004-0000-0200-000077000000}"/>
    <hyperlink ref="F1199" r:id="rId121" xr:uid="{00000000-0004-0000-0200-000078000000}"/>
    <hyperlink ref="F1202" r:id="rId122" xr:uid="{00000000-0004-0000-0200-000079000000}"/>
    <hyperlink ref="F1211" r:id="rId123" xr:uid="{00000000-0004-0000-0200-00007A000000}"/>
    <hyperlink ref="F1220" r:id="rId124" xr:uid="{00000000-0004-0000-0200-00007B000000}"/>
    <hyperlink ref="F1229" r:id="rId125" xr:uid="{00000000-0004-0000-0200-00007C000000}"/>
    <hyperlink ref="F1238" r:id="rId126" xr:uid="{00000000-0004-0000-0200-00007D000000}"/>
    <hyperlink ref="F1241" r:id="rId127" xr:uid="{00000000-0004-0000-0200-00007E000000}"/>
    <hyperlink ref="F1261" r:id="rId128" xr:uid="{00000000-0004-0000-0200-00007F000000}"/>
    <hyperlink ref="F1267" r:id="rId129" xr:uid="{00000000-0004-0000-0200-000080000000}"/>
    <hyperlink ref="F1297" r:id="rId130" xr:uid="{00000000-0004-0000-0200-000081000000}"/>
    <hyperlink ref="F1304" r:id="rId131" xr:uid="{00000000-0004-0000-0200-000082000000}"/>
    <hyperlink ref="F1313" r:id="rId132" xr:uid="{00000000-0004-0000-0200-000083000000}"/>
    <hyperlink ref="F1327" r:id="rId133" xr:uid="{00000000-0004-0000-0200-000084000000}"/>
    <hyperlink ref="F1336" r:id="rId134" xr:uid="{00000000-0004-0000-0200-000085000000}"/>
    <hyperlink ref="F1347" r:id="rId135" xr:uid="{00000000-0004-0000-0200-000086000000}"/>
    <hyperlink ref="F1359" r:id="rId136" xr:uid="{00000000-0004-0000-0200-000087000000}"/>
    <hyperlink ref="F1365" r:id="rId137" xr:uid="{00000000-0004-0000-0200-000088000000}"/>
    <hyperlink ref="F1371" r:id="rId138" xr:uid="{00000000-0004-0000-0200-000089000000}"/>
    <hyperlink ref="F1384" r:id="rId139" xr:uid="{00000000-0004-0000-0200-00008A000000}"/>
    <hyperlink ref="F1390" r:id="rId140" xr:uid="{00000000-0004-0000-0200-00008B000000}"/>
    <hyperlink ref="F1393" r:id="rId141" xr:uid="{00000000-0004-0000-0200-00008C000000}"/>
    <hyperlink ref="F1401" r:id="rId142" xr:uid="{00000000-0004-0000-0200-00008D000000}"/>
    <hyperlink ref="F1407" r:id="rId143" xr:uid="{00000000-0004-0000-0200-00008E000000}"/>
    <hyperlink ref="F1410" r:id="rId144" xr:uid="{00000000-0004-0000-0200-00008F000000}"/>
    <hyperlink ref="F1422" r:id="rId145" xr:uid="{00000000-0004-0000-0200-000090000000}"/>
    <hyperlink ref="F1435" r:id="rId146" xr:uid="{00000000-0004-0000-0200-000091000000}"/>
    <hyperlink ref="F1450" r:id="rId147" xr:uid="{00000000-0004-0000-0200-000092000000}"/>
    <hyperlink ref="F1463" r:id="rId148" xr:uid="{00000000-0004-0000-0200-000093000000}"/>
    <hyperlink ref="F1468" r:id="rId149" xr:uid="{00000000-0004-0000-0200-000094000000}"/>
    <hyperlink ref="F1485" r:id="rId150" xr:uid="{00000000-0004-0000-0200-000095000000}"/>
    <hyperlink ref="F1500" r:id="rId151" xr:uid="{00000000-0004-0000-0200-000096000000}"/>
    <hyperlink ref="F1511" r:id="rId152" xr:uid="{00000000-0004-0000-0200-000097000000}"/>
    <hyperlink ref="F1522" r:id="rId153" xr:uid="{00000000-0004-0000-0200-000098000000}"/>
    <hyperlink ref="F1535" r:id="rId154" xr:uid="{00000000-0004-0000-0200-000099000000}"/>
    <hyperlink ref="F1549" r:id="rId155" xr:uid="{00000000-0004-0000-0200-00009A000000}"/>
    <hyperlink ref="F1573" r:id="rId156" xr:uid="{00000000-0004-0000-0200-00009B000000}"/>
    <hyperlink ref="F1582" r:id="rId157" xr:uid="{00000000-0004-0000-0200-00009C000000}"/>
    <hyperlink ref="F1595" r:id="rId158" xr:uid="{00000000-0004-0000-0200-00009D000000}"/>
    <hyperlink ref="F1608" r:id="rId159" xr:uid="{00000000-0004-0000-0200-00009E000000}"/>
    <hyperlink ref="F1621" r:id="rId160" xr:uid="{00000000-0004-0000-0200-00009F000000}"/>
    <hyperlink ref="F1627" r:id="rId161" xr:uid="{00000000-0004-0000-0200-0000A0000000}"/>
    <hyperlink ref="F1632" r:id="rId162" xr:uid="{00000000-0004-0000-0200-0000A1000000}"/>
    <hyperlink ref="F1666" r:id="rId163" xr:uid="{00000000-0004-0000-0200-0000A2000000}"/>
    <hyperlink ref="F1677" r:id="rId164" xr:uid="{00000000-0004-0000-0200-0000A3000000}"/>
    <hyperlink ref="F1684" r:id="rId165" xr:uid="{00000000-0004-0000-0200-0000A4000000}"/>
    <hyperlink ref="F1700" r:id="rId166" xr:uid="{00000000-0004-0000-0200-0000A5000000}"/>
    <hyperlink ref="F1715" r:id="rId167" xr:uid="{00000000-0004-0000-0200-0000A6000000}"/>
    <hyperlink ref="F1724" r:id="rId168" xr:uid="{00000000-0004-0000-0200-0000A7000000}"/>
    <hyperlink ref="F1727" r:id="rId169" xr:uid="{00000000-0004-0000-0200-0000A8000000}"/>
    <hyperlink ref="F1733" r:id="rId170" xr:uid="{00000000-0004-0000-0200-0000A9000000}"/>
    <hyperlink ref="F1739" r:id="rId171" xr:uid="{00000000-0004-0000-0200-0000AA000000}"/>
    <hyperlink ref="F1745" r:id="rId172" xr:uid="{00000000-0004-0000-0200-0000AB000000}"/>
    <hyperlink ref="F1751" r:id="rId173" xr:uid="{00000000-0004-0000-0200-0000AC000000}"/>
    <hyperlink ref="F1763" r:id="rId174" xr:uid="{00000000-0004-0000-0200-0000AD000000}"/>
    <hyperlink ref="F1778" r:id="rId175" xr:uid="{00000000-0004-0000-0200-0000AE000000}"/>
    <hyperlink ref="F1783" r:id="rId176" xr:uid="{00000000-0004-0000-0200-0000AF000000}"/>
    <hyperlink ref="F1802" r:id="rId177" xr:uid="{00000000-0004-0000-0200-0000B0000000}"/>
    <hyperlink ref="F1811" r:id="rId178" xr:uid="{00000000-0004-0000-0200-0000B1000000}"/>
    <hyperlink ref="F1819" r:id="rId179" xr:uid="{00000000-0004-0000-0200-0000B2000000}"/>
    <hyperlink ref="F1827" r:id="rId180" xr:uid="{00000000-0004-0000-0200-0000B3000000}"/>
    <hyperlink ref="F1842" r:id="rId181" xr:uid="{00000000-0004-0000-0200-0000B4000000}"/>
    <hyperlink ref="F1849" r:id="rId182" xr:uid="{00000000-0004-0000-0200-0000B5000000}"/>
    <hyperlink ref="F1855" r:id="rId183" xr:uid="{00000000-0004-0000-0200-0000B6000000}"/>
    <hyperlink ref="F1866" r:id="rId184" xr:uid="{00000000-0004-0000-0200-0000B7000000}"/>
    <hyperlink ref="F1869" r:id="rId185" xr:uid="{00000000-0004-0000-0200-0000B8000000}"/>
    <hyperlink ref="F1875" r:id="rId186" xr:uid="{00000000-0004-0000-0200-0000B9000000}"/>
    <hyperlink ref="F1881" r:id="rId187" xr:uid="{00000000-0004-0000-0200-0000BA000000}"/>
    <hyperlink ref="F1886" r:id="rId188" xr:uid="{00000000-0004-0000-0200-0000BB000000}"/>
    <hyperlink ref="F1893" r:id="rId189" xr:uid="{00000000-0004-0000-0200-0000BC000000}"/>
    <hyperlink ref="F1898" r:id="rId190" xr:uid="{00000000-0004-0000-0200-0000BD000000}"/>
    <hyperlink ref="F1903" r:id="rId191" xr:uid="{00000000-0004-0000-0200-0000BE000000}"/>
    <hyperlink ref="F1905" r:id="rId192" xr:uid="{00000000-0004-0000-0200-0000BF000000}"/>
    <hyperlink ref="F1911" r:id="rId193" xr:uid="{00000000-0004-0000-0200-0000C0000000}"/>
    <hyperlink ref="F1918" r:id="rId194" xr:uid="{00000000-0004-0000-0200-0000C1000000}"/>
    <hyperlink ref="F1924" r:id="rId195" xr:uid="{00000000-0004-0000-0200-0000C2000000}"/>
    <hyperlink ref="F1930" r:id="rId196" xr:uid="{00000000-0004-0000-0200-0000C3000000}"/>
    <hyperlink ref="F1937" r:id="rId197" xr:uid="{00000000-0004-0000-0200-0000C4000000}"/>
    <hyperlink ref="F1943" r:id="rId198" xr:uid="{00000000-0004-0000-0200-0000C5000000}"/>
    <hyperlink ref="F1949" r:id="rId199" xr:uid="{00000000-0004-0000-0200-0000C6000000}"/>
    <hyperlink ref="F1964" r:id="rId200" xr:uid="{00000000-0004-0000-0200-0000C7000000}"/>
    <hyperlink ref="F1969" r:id="rId201" xr:uid="{00000000-0004-0000-0200-0000C8000000}"/>
    <hyperlink ref="F1975" r:id="rId202" xr:uid="{00000000-0004-0000-0200-0000C9000000}"/>
    <hyperlink ref="F1984" r:id="rId203" xr:uid="{00000000-0004-0000-0200-0000CA000000}"/>
    <hyperlink ref="F1990" r:id="rId204" xr:uid="{00000000-0004-0000-0200-0000CB000000}"/>
    <hyperlink ref="F1999" r:id="rId205" xr:uid="{00000000-0004-0000-0200-0000CC000000}"/>
    <hyperlink ref="F2005" r:id="rId206" xr:uid="{00000000-0004-0000-0200-0000CD000000}"/>
    <hyperlink ref="F2014" r:id="rId207" xr:uid="{00000000-0004-0000-0200-0000CE000000}"/>
    <hyperlink ref="F2020" r:id="rId208" xr:uid="{00000000-0004-0000-0200-0000CF000000}"/>
    <hyperlink ref="F2023" r:id="rId209" xr:uid="{00000000-0004-0000-0200-0000D0000000}"/>
    <hyperlink ref="F2032" r:id="rId210" xr:uid="{00000000-0004-0000-0200-0000D1000000}"/>
    <hyperlink ref="F2051" r:id="rId211" xr:uid="{00000000-0004-0000-0200-0000D2000000}"/>
    <hyperlink ref="F2057" r:id="rId212" xr:uid="{00000000-0004-0000-0200-0000D3000000}"/>
    <hyperlink ref="F2063" r:id="rId213" xr:uid="{00000000-0004-0000-0200-0000D4000000}"/>
    <hyperlink ref="F2073" r:id="rId214" xr:uid="{00000000-0004-0000-0200-0000D5000000}"/>
    <hyperlink ref="F2136" r:id="rId215" xr:uid="{00000000-0004-0000-0200-0000D6000000}"/>
    <hyperlink ref="F2147" r:id="rId216" xr:uid="{00000000-0004-0000-0200-0000D7000000}"/>
    <hyperlink ref="F2153" r:id="rId217" xr:uid="{00000000-0004-0000-0200-0000D8000000}"/>
    <hyperlink ref="F2156" r:id="rId218" xr:uid="{00000000-0004-0000-0200-0000D9000000}"/>
    <hyperlink ref="F2193" r:id="rId219" xr:uid="{00000000-0004-0000-0200-0000DA000000}"/>
    <hyperlink ref="F2208" r:id="rId220" xr:uid="{00000000-0004-0000-0200-0000DB000000}"/>
    <hyperlink ref="F2240" r:id="rId221" xr:uid="{00000000-0004-0000-0200-0000DC000000}"/>
    <hyperlink ref="F2252" r:id="rId222" xr:uid="{00000000-0004-0000-0200-0000DD000000}"/>
    <hyperlink ref="F2266" r:id="rId223" xr:uid="{00000000-0004-0000-0200-0000DE000000}"/>
    <hyperlink ref="F2284" r:id="rId224" xr:uid="{00000000-0004-0000-0200-0000DF000000}"/>
    <hyperlink ref="F2292" r:id="rId225" xr:uid="{00000000-0004-0000-0200-0000E0000000}"/>
    <hyperlink ref="F2300" r:id="rId226" xr:uid="{00000000-0004-0000-0200-0000E1000000}"/>
    <hyperlink ref="F2309" r:id="rId227" xr:uid="{00000000-0004-0000-0200-0000E2000000}"/>
    <hyperlink ref="F2316" r:id="rId228" xr:uid="{00000000-0004-0000-0200-0000E3000000}"/>
    <hyperlink ref="F2331" r:id="rId229" xr:uid="{00000000-0004-0000-0200-0000E4000000}"/>
    <hyperlink ref="F2334" r:id="rId230" xr:uid="{00000000-0004-0000-0200-0000E5000000}"/>
    <hyperlink ref="F2338" r:id="rId231" xr:uid="{00000000-0004-0000-0200-0000E6000000}"/>
    <hyperlink ref="F2349" r:id="rId232" xr:uid="{00000000-0004-0000-0200-0000E7000000}"/>
    <hyperlink ref="F2362" r:id="rId233" xr:uid="{00000000-0004-0000-0200-0000E8000000}"/>
    <hyperlink ref="F2378" r:id="rId234" xr:uid="{00000000-0004-0000-0200-0000E9000000}"/>
    <hyperlink ref="F2389" r:id="rId235" xr:uid="{00000000-0004-0000-0200-0000EA000000}"/>
    <hyperlink ref="F2393" r:id="rId236" xr:uid="{00000000-0004-0000-0200-0000EB000000}"/>
    <hyperlink ref="F2412" r:id="rId237" xr:uid="{00000000-0004-0000-0200-0000EC000000}"/>
    <hyperlink ref="F2426" r:id="rId238" xr:uid="{00000000-0004-0000-0200-0000ED000000}"/>
    <hyperlink ref="F2430" r:id="rId239" xr:uid="{00000000-0004-0000-0200-0000EE000000}"/>
    <hyperlink ref="F2433" r:id="rId240" xr:uid="{00000000-0004-0000-0200-0000EF000000}"/>
    <hyperlink ref="F2437" r:id="rId241" xr:uid="{00000000-0004-0000-0200-0000F0000000}"/>
    <hyperlink ref="F2441" r:id="rId242" xr:uid="{00000000-0004-0000-0200-0000F1000000}"/>
    <hyperlink ref="F2445" r:id="rId243" xr:uid="{00000000-0004-0000-0200-0000F2000000}"/>
    <hyperlink ref="F2453" r:id="rId244" xr:uid="{00000000-0004-0000-0200-0000F3000000}"/>
    <hyperlink ref="F2461" r:id="rId245" xr:uid="{00000000-0004-0000-0200-0000F4000000}"/>
    <hyperlink ref="F2469" r:id="rId246" xr:uid="{00000000-0004-0000-0200-0000F5000000}"/>
    <hyperlink ref="F2473" r:id="rId247" xr:uid="{00000000-0004-0000-0200-0000F6000000}"/>
    <hyperlink ref="F2476" r:id="rId248" xr:uid="{00000000-0004-0000-0200-0000F7000000}"/>
    <hyperlink ref="F2480" r:id="rId249" xr:uid="{00000000-0004-0000-0200-0000F8000000}"/>
    <hyperlink ref="F2484" r:id="rId250" xr:uid="{00000000-0004-0000-0200-0000F9000000}"/>
    <hyperlink ref="F2490" r:id="rId251" xr:uid="{00000000-0004-0000-0200-0000FA000000}"/>
    <hyperlink ref="F2514" r:id="rId252" xr:uid="{00000000-0004-0000-0200-0000FB000000}"/>
    <hyperlink ref="F2538" r:id="rId253" xr:uid="{00000000-0004-0000-0200-0000FC000000}"/>
    <hyperlink ref="F2542" r:id="rId254" xr:uid="{00000000-0004-0000-0200-0000FD000000}"/>
    <hyperlink ref="F2545" r:id="rId255" xr:uid="{00000000-0004-0000-0200-0000FE000000}"/>
    <hyperlink ref="F2549" r:id="rId256" xr:uid="{00000000-0004-0000-0200-0000FF000000}"/>
    <hyperlink ref="F2557" r:id="rId257" xr:uid="{00000000-0004-0000-0200-000000010000}"/>
    <hyperlink ref="F2565" r:id="rId258" xr:uid="{00000000-0004-0000-0200-000001010000}"/>
    <hyperlink ref="F2583" r:id="rId259" xr:uid="{00000000-0004-0000-0200-000002010000}"/>
    <hyperlink ref="F2601" r:id="rId260" xr:uid="{00000000-0004-0000-0200-000003010000}"/>
    <hyperlink ref="F2617" r:id="rId261" xr:uid="{00000000-0004-0000-0200-000004010000}"/>
    <hyperlink ref="F2621" r:id="rId262" xr:uid="{00000000-0004-0000-0200-000005010000}"/>
    <hyperlink ref="F2630" r:id="rId263" xr:uid="{00000000-0004-0000-0200-000006010000}"/>
    <hyperlink ref="F2633" r:id="rId264" xr:uid="{00000000-0004-0000-0200-000007010000}"/>
    <hyperlink ref="F2637" r:id="rId265" xr:uid="{00000000-0004-0000-0200-000008010000}"/>
    <hyperlink ref="F2641" r:id="rId266" xr:uid="{00000000-0004-0000-0200-000009010000}"/>
    <hyperlink ref="F2646" r:id="rId267" xr:uid="{00000000-0004-0000-0200-00000A010000}"/>
    <hyperlink ref="F2674" r:id="rId268" xr:uid="{00000000-0004-0000-0200-00000B010000}"/>
    <hyperlink ref="F2678" r:id="rId269" xr:uid="{00000000-0004-0000-0200-00000C010000}"/>
    <hyperlink ref="F2682" r:id="rId270" xr:uid="{00000000-0004-0000-0200-00000D010000}"/>
    <hyperlink ref="F2706" r:id="rId271" xr:uid="{00000000-0004-0000-0200-00000E010000}"/>
    <hyperlink ref="F2714" r:id="rId272" xr:uid="{00000000-0004-0000-0200-00000F010000}"/>
    <hyperlink ref="F2718" r:id="rId273" xr:uid="{00000000-0004-0000-0200-000010010000}"/>
    <hyperlink ref="F2722" r:id="rId274" xr:uid="{00000000-0004-0000-0200-00001101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7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34"/>
  <sheetViews>
    <sheetView showGridLines="0" topLeftCell="A19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18" t="s">
        <v>97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" customHeight="1">
      <c r="B4" s="21"/>
      <c r="D4" s="22" t="s">
        <v>144</v>
      </c>
      <c r="L4" s="21"/>
      <c r="M4" s="90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584" t="str">
        <f>'Rekapitulace stavby'!K6</f>
        <v>Stavební úpravy č.p. 11, kú Lhotky - Změna užívání, přístavba a půdní vestavba</v>
      </c>
      <c r="F7" s="585"/>
      <c r="G7" s="585"/>
      <c r="H7" s="585"/>
      <c r="L7" s="21"/>
    </row>
    <row r="8" spans="2:46" ht="13.2">
      <c r="B8" s="21"/>
      <c r="D8" s="28" t="s">
        <v>145</v>
      </c>
      <c r="L8" s="21"/>
    </row>
    <row r="9" spans="2:46" ht="16.5" customHeight="1">
      <c r="B9" s="21"/>
      <c r="E9" s="584" t="s">
        <v>146</v>
      </c>
      <c r="F9" s="558"/>
      <c r="G9" s="558"/>
      <c r="H9" s="558"/>
      <c r="L9" s="21"/>
    </row>
    <row r="10" spans="2:46" ht="12" customHeight="1">
      <c r="B10" s="21"/>
      <c r="D10" s="28" t="s">
        <v>147</v>
      </c>
      <c r="L10" s="21"/>
    </row>
    <row r="11" spans="2:46" s="1" customFormat="1" ht="16.5" customHeight="1">
      <c r="B11" s="33"/>
      <c r="E11" s="581" t="s">
        <v>3590</v>
      </c>
      <c r="F11" s="583"/>
      <c r="G11" s="583"/>
      <c r="H11" s="583"/>
      <c r="L11" s="33"/>
    </row>
    <row r="12" spans="2:46" s="1" customFormat="1" ht="12" customHeight="1">
      <c r="B12" s="33"/>
      <c r="D12" s="28" t="s">
        <v>3591</v>
      </c>
      <c r="L12" s="33"/>
    </row>
    <row r="13" spans="2:46" s="1" customFormat="1" ht="16.5" customHeight="1">
      <c r="B13" s="33"/>
      <c r="E13" s="545" t="s">
        <v>3592</v>
      </c>
      <c r="F13" s="583"/>
      <c r="G13" s="583"/>
      <c r="H13" s="583"/>
      <c r="L13" s="33"/>
    </row>
    <row r="14" spans="2:46" s="1" customFormat="1">
      <c r="B14" s="33"/>
      <c r="L14" s="33"/>
    </row>
    <row r="15" spans="2:46" s="1" customFormat="1" ht="12" customHeight="1">
      <c r="B15" s="33"/>
      <c r="D15" s="28" t="s">
        <v>18</v>
      </c>
      <c r="F15" s="26" t="s">
        <v>19</v>
      </c>
      <c r="I15" s="28" t="s">
        <v>20</v>
      </c>
      <c r="J15" s="26" t="s">
        <v>19</v>
      </c>
      <c r="L15" s="33"/>
    </row>
    <row r="16" spans="2:46" s="1" customFormat="1" ht="12" customHeight="1">
      <c r="B16" s="33"/>
      <c r="D16" s="28" t="s">
        <v>21</v>
      </c>
      <c r="F16" s="26" t="s">
        <v>22</v>
      </c>
      <c r="I16" s="28" t="s">
        <v>23</v>
      </c>
      <c r="J16" s="49" t="str">
        <f>'Rekapitulace stavby'!AN8</f>
        <v>4. 2. 2025</v>
      </c>
      <c r="L16" s="33"/>
    </row>
    <row r="17" spans="2:12" s="1" customFormat="1" ht="10.95" customHeight="1">
      <c r="B17" s="33"/>
      <c r="L17" s="33"/>
    </row>
    <row r="18" spans="2:12" s="1" customFormat="1" ht="12" customHeight="1">
      <c r="B18" s="33"/>
      <c r="D18" s="28" t="s">
        <v>25</v>
      </c>
      <c r="I18" s="28" t="s">
        <v>26</v>
      </c>
      <c r="J18" s="26" t="s">
        <v>19</v>
      </c>
      <c r="L18" s="33"/>
    </row>
    <row r="19" spans="2:12" s="1" customFormat="1" ht="18" customHeight="1">
      <c r="B19" s="33"/>
      <c r="E19" s="26" t="s">
        <v>27</v>
      </c>
      <c r="I19" s="28" t="s">
        <v>28</v>
      </c>
      <c r="J19" s="26" t="s">
        <v>19</v>
      </c>
      <c r="L19" s="33"/>
    </row>
    <row r="20" spans="2:12" s="1" customFormat="1" ht="6.9" customHeight="1">
      <c r="B20" s="33"/>
      <c r="L20" s="33"/>
    </row>
    <row r="21" spans="2:12" s="1" customFormat="1" ht="12" customHeight="1">
      <c r="B21" s="33"/>
      <c r="D21" s="28" t="s">
        <v>29</v>
      </c>
      <c r="I21" s="28" t="s">
        <v>26</v>
      </c>
      <c r="J21" s="29" t="str">
        <f>'Rekapitulace stavby'!AN13</f>
        <v>Vyplň údaj</v>
      </c>
      <c r="L21" s="33"/>
    </row>
    <row r="22" spans="2:12" s="1" customFormat="1" ht="18" customHeight="1">
      <c r="B22" s="33"/>
      <c r="E22" s="586" t="str">
        <f>'Rekapitulace stavby'!E14</f>
        <v>Vyplň údaj</v>
      </c>
      <c r="F22" s="557"/>
      <c r="G22" s="557"/>
      <c r="H22" s="557"/>
      <c r="I22" s="28" t="s">
        <v>28</v>
      </c>
      <c r="J22" s="29" t="str">
        <f>'Rekapitulace stavby'!AN14</f>
        <v>Vyplň údaj</v>
      </c>
      <c r="L22" s="33"/>
    </row>
    <row r="23" spans="2:12" s="1" customFormat="1" ht="6.9" customHeight="1">
      <c r="B23" s="33"/>
      <c r="L23" s="33"/>
    </row>
    <row r="24" spans="2:12" s="1" customFormat="1" ht="12" customHeight="1">
      <c r="B24" s="33"/>
      <c r="D24" s="28" t="s">
        <v>31</v>
      </c>
      <c r="I24" s="28" t="s">
        <v>26</v>
      </c>
      <c r="J24" s="26" t="s">
        <v>19</v>
      </c>
      <c r="L24" s="33"/>
    </row>
    <row r="25" spans="2:12" s="1" customFormat="1" ht="18" customHeight="1">
      <c r="B25" s="33"/>
      <c r="E25" s="26" t="s">
        <v>32</v>
      </c>
      <c r="I25" s="28" t="s">
        <v>28</v>
      </c>
      <c r="J25" s="26" t="s">
        <v>19</v>
      </c>
      <c r="L25" s="33"/>
    </row>
    <row r="26" spans="2:12" s="1" customFormat="1" ht="6.9" customHeight="1">
      <c r="B26" s="33"/>
      <c r="L26" s="33"/>
    </row>
    <row r="27" spans="2:12" s="1" customFormat="1" ht="12" customHeight="1">
      <c r="B27" s="33"/>
      <c r="D27" s="28" t="s">
        <v>34</v>
      </c>
      <c r="I27" s="28" t="s">
        <v>26</v>
      </c>
      <c r="J27" s="26" t="s">
        <v>35</v>
      </c>
      <c r="L27" s="33"/>
    </row>
    <row r="28" spans="2:12" s="1" customFormat="1" ht="18" customHeight="1">
      <c r="B28" s="33"/>
      <c r="E28" s="26" t="s">
        <v>36</v>
      </c>
      <c r="I28" s="28" t="s">
        <v>28</v>
      </c>
      <c r="J28" s="26" t="s">
        <v>37</v>
      </c>
      <c r="L28" s="33"/>
    </row>
    <row r="29" spans="2:12" s="1" customFormat="1" ht="6.9" customHeight="1">
      <c r="B29" s="33"/>
      <c r="L29" s="33"/>
    </row>
    <row r="30" spans="2:12" s="1" customFormat="1" ht="12" customHeight="1">
      <c r="B30" s="33"/>
      <c r="D30" s="28" t="s">
        <v>38</v>
      </c>
      <c r="L30" s="33"/>
    </row>
    <row r="31" spans="2:12" s="7" customFormat="1" ht="16.5" customHeight="1">
      <c r="B31" s="91"/>
      <c r="E31" s="562" t="s">
        <v>19</v>
      </c>
      <c r="F31" s="562"/>
      <c r="G31" s="562"/>
      <c r="H31" s="562"/>
      <c r="L31" s="91"/>
    </row>
    <row r="32" spans="2:12" s="1" customFormat="1" ht="6.9" customHeight="1">
      <c r="B32" s="33"/>
      <c r="L32" s="33"/>
    </row>
    <row r="33" spans="2:12" s="1" customFormat="1" ht="6.9" customHeight="1">
      <c r="B33" s="33"/>
      <c r="D33" s="50"/>
      <c r="E33" s="50"/>
      <c r="F33" s="50"/>
      <c r="G33" s="50"/>
      <c r="H33" s="50"/>
      <c r="I33" s="50"/>
      <c r="J33" s="50"/>
      <c r="K33" s="50"/>
      <c r="L33" s="33"/>
    </row>
    <row r="34" spans="2:12" s="1" customFormat="1" ht="25.35" customHeight="1">
      <c r="B34" s="33"/>
      <c r="D34" s="92" t="s">
        <v>40</v>
      </c>
      <c r="J34" s="62">
        <f>ROUND(J96, 2)</f>
        <v>0</v>
      </c>
      <c r="L34" s="33"/>
    </row>
    <row r="35" spans="2:12" s="1" customFormat="1" ht="6.9" customHeight="1">
      <c r="B35" s="33"/>
      <c r="D35" s="50"/>
      <c r="E35" s="50"/>
      <c r="F35" s="50"/>
      <c r="G35" s="50"/>
      <c r="H35" s="50"/>
      <c r="I35" s="50"/>
      <c r="J35" s="50"/>
      <c r="K35" s="50"/>
      <c r="L35" s="33"/>
    </row>
    <row r="36" spans="2:12" s="1" customFormat="1" ht="14.4" customHeight="1">
      <c r="B36" s="33"/>
      <c r="F36" s="93" t="s">
        <v>42</v>
      </c>
      <c r="I36" s="93" t="s">
        <v>41</v>
      </c>
      <c r="J36" s="93" t="s">
        <v>43</v>
      </c>
      <c r="L36" s="33"/>
    </row>
    <row r="37" spans="2:12" s="1" customFormat="1" ht="14.4" customHeight="1">
      <c r="B37" s="33"/>
      <c r="D37" s="94" t="s">
        <v>44</v>
      </c>
      <c r="E37" s="28" t="s">
        <v>45</v>
      </c>
      <c r="F37" s="82">
        <f>ROUND((SUM(BE96:BE233)),  2)</f>
        <v>0</v>
      </c>
      <c r="I37" s="95">
        <v>0.21</v>
      </c>
      <c r="J37" s="82">
        <f>ROUND(((SUM(BE96:BE233))*I37),  2)</f>
        <v>0</v>
      </c>
      <c r="L37" s="33"/>
    </row>
    <row r="38" spans="2:12" s="1" customFormat="1" ht="14.4" customHeight="1">
      <c r="B38" s="33"/>
      <c r="E38" s="28" t="s">
        <v>46</v>
      </c>
      <c r="F38" s="82">
        <f>ROUND((SUM(BF96:BF233)),  2)</f>
        <v>0</v>
      </c>
      <c r="I38" s="95">
        <v>0.12</v>
      </c>
      <c r="J38" s="82">
        <f>ROUND(((SUM(BF96:BF233))*I38),  2)</f>
        <v>0</v>
      </c>
      <c r="L38" s="33"/>
    </row>
    <row r="39" spans="2:12" s="1" customFormat="1" ht="14.4" hidden="1" customHeight="1">
      <c r="B39" s="33"/>
      <c r="E39" s="28" t="s">
        <v>47</v>
      </c>
      <c r="F39" s="82">
        <f>ROUND((SUM(BG96:BG233)),  2)</f>
        <v>0</v>
      </c>
      <c r="I39" s="95">
        <v>0.21</v>
      </c>
      <c r="J39" s="82">
        <f>0</f>
        <v>0</v>
      </c>
      <c r="L39" s="33"/>
    </row>
    <row r="40" spans="2:12" s="1" customFormat="1" ht="14.4" hidden="1" customHeight="1">
      <c r="B40" s="33"/>
      <c r="E40" s="28" t="s">
        <v>48</v>
      </c>
      <c r="F40" s="82">
        <f>ROUND((SUM(BH96:BH233)),  2)</f>
        <v>0</v>
      </c>
      <c r="I40" s="95">
        <v>0.12</v>
      </c>
      <c r="J40" s="82">
        <f>0</f>
        <v>0</v>
      </c>
      <c r="L40" s="33"/>
    </row>
    <row r="41" spans="2:12" s="1" customFormat="1" ht="14.4" hidden="1" customHeight="1">
      <c r="B41" s="33"/>
      <c r="E41" s="28" t="s">
        <v>49</v>
      </c>
      <c r="F41" s="82">
        <f>ROUND((SUM(BI96:BI233)),  2)</f>
        <v>0</v>
      </c>
      <c r="I41" s="95">
        <v>0</v>
      </c>
      <c r="J41" s="82">
        <f>0</f>
        <v>0</v>
      </c>
      <c r="L41" s="33"/>
    </row>
    <row r="42" spans="2:12" s="1" customFormat="1" ht="6.9" customHeight="1">
      <c r="B42" s="33"/>
      <c r="L42" s="33"/>
    </row>
    <row r="43" spans="2:12" s="1" customFormat="1" ht="25.35" customHeight="1">
      <c r="B43" s="33"/>
      <c r="C43" s="96"/>
      <c r="D43" s="97" t="s">
        <v>50</v>
      </c>
      <c r="E43" s="53"/>
      <c r="F43" s="53"/>
      <c r="G43" s="98" t="s">
        <v>51</v>
      </c>
      <c r="H43" s="99" t="s">
        <v>52</v>
      </c>
      <c r="I43" s="53"/>
      <c r="J43" s="100">
        <f>SUM(J34:J41)</f>
        <v>0</v>
      </c>
      <c r="K43" s="101"/>
      <c r="L43" s="33"/>
    </row>
    <row r="44" spans="2:12" s="1" customFormat="1" ht="14.4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3"/>
    </row>
    <row r="48" spans="2:12" s="1" customFormat="1" ht="6.9" customHeight="1"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33"/>
    </row>
    <row r="49" spans="2:12" s="1" customFormat="1" ht="24.9" customHeight="1">
      <c r="B49" s="33"/>
      <c r="C49" s="22" t="s">
        <v>149</v>
      </c>
      <c r="L49" s="33"/>
    </row>
    <row r="50" spans="2:12" s="1" customFormat="1" ht="6.9" customHeight="1">
      <c r="B50" s="33"/>
      <c r="L50" s="33"/>
    </row>
    <row r="51" spans="2:12" s="1" customFormat="1" ht="12" customHeight="1">
      <c r="B51" s="33"/>
      <c r="C51" s="28" t="s">
        <v>16</v>
      </c>
      <c r="L51" s="33"/>
    </row>
    <row r="52" spans="2:12" s="1" customFormat="1" ht="26.25" customHeight="1">
      <c r="B52" s="33"/>
      <c r="E52" s="584" t="str">
        <f>E7</f>
        <v>Stavební úpravy č.p. 11, kú Lhotky - Změna užívání, přístavba a půdní vestavba</v>
      </c>
      <c r="F52" s="585"/>
      <c r="G52" s="585"/>
      <c r="H52" s="585"/>
      <c r="L52" s="33"/>
    </row>
    <row r="53" spans="2:12" ht="12" customHeight="1">
      <c r="B53" s="21"/>
      <c r="C53" s="28" t="s">
        <v>145</v>
      </c>
      <c r="L53" s="21"/>
    </row>
    <row r="54" spans="2:12" ht="16.5" customHeight="1">
      <c r="B54" s="21"/>
      <c r="E54" s="584" t="s">
        <v>146</v>
      </c>
      <c r="F54" s="558"/>
      <c r="G54" s="558"/>
      <c r="H54" s="558"/>
      <c r="L54" s="21"/>
    </row>
    <row r="55" spans="2:12" ht="12" customHeight="1">
      <c r="B55" s="21"/>
      <c r="C55" s="28" t="s">
        <v>147</v>
      </c>
      <c r="L55" s="21"/>
    </row>
    <row r="56" spans="2:12" s="1" customFormat="1" ht="16.5" customHeight="1">
      <c r="B56" s="33"/>
      <c r="E56" s="581" t="s">
        <v>3590</v>
      </c>
      <c r="F56" s="583"/>
      <c r="G56" s="583"/>
      <c r="H56" s="583"/>
      <c r="L56" s="33"/>
    </row>
    <row r="57" spans="2:12" s="1" customFormat="1" ht="12" customHeight="1">
      <c r="B57" s="33"/>
      <c r="C57" s="28" t="s">
        <v>3591</v>
      </c>
      <c r="L57" s="33"/>
    </row>
    <row r="58" spans="2:12" s="1" customFormat="1" ht="16.5" customHeight="1">
      <c r="B58" s="33"/>
      <c r="E58" s="545" t="str">
        <f>E13</f>
        <v>D.1.4.1 - Zdravotechnika</v>
      </c>
      <c r="F58" s="583"/>
      <c r="G58" s="583"/>
      <c r="H58" s="583"/>
      <c r="L58" s="33"/>
    </row>
    <row r="59" spans="2:12" s="1" customFormat="1" ht="6.9" customHeight="1">
      <c r="B59" s="33"/>
      <c r="L59" s="33"/>
    </row>
    <row r="60" spans="2:12" s="1" customFormat="1" ht="12" customHeight="1">
      <c r="B60" s="33"/>
      <c r="C60" s="28" t="s">
        <v>21</v>
      </c>
      <c r="F60" s="26" t="str">
        <f>F16</f>
        <v>kú Lhotky, p.č. 1,56/1,191,202 a st.č. 16 KN</v>
      </c>
      <c r="I60" s="28" t="s">
        <v>23</v>
      </c>
      <c r="J60" s="49" t="str">
        <f>IF(J16="","",J16)</f>
        <v>4. 2. 2025</v>
      </c>
      <c r="L60" s="33"/>
    </row>
    <row r="61" spans="2:12" s="1" customFormat="1" ht="6.9" customHeight="1">
      <c r="B61" s="33"/>
      <c r="L61" s="33"/>
    </row>
    <row r="62" spans="2:12" s="1" customFormat="1" ht="40.200000000000003" customHeight="1">
      <c r="B62" s="33"/>
      <c r="C62" s="28" t="s">
        <v>25</v>
      </c>
      <c r="F62" s="26" t="str">
        <f>E19</f>
        <v>Obec Kramolna, Kramolna 172, 547 01 Náchod</v>
      </c>
      <c r="I62" s="28" t="s">
        <v>31</v>
      </c>
      <c r="J62" s="31" t="str">
        <f>E25</f>
        <v>Ing. arch. Pavel Hejzlar, Riegrova 194, Náchod</v>
      </c>
      <c r="L62" s="33"/>
    </row>
    <row r="63" spans="2:12" s="1" customFormat="1" ht="15.15" customHeight="1">
      <c r="B63" s="33"/>
      <c r="C63" s="28" t="s">
        <v>29</v>
      </c>
      <c r="F63" s="26" t="str">
        <f>IF(E22="","",E22)</f>
        <v>Vyplň údaj</v>
      </c>
      <c r="I63" s="28" t="s">
        <v>34</v>
      </c>
      <c r="J63" s="31" t="str">
        <f>E28</f>
        <v>BACing s.r.o.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2" t="s">
        <v>150</v>
      </c>
      <c r="D65" s="96"/>
      <c r="E65" s="96"/>
      <c r="F65" s="96"/>
      <c r="G65" s="96"/>
      <c r="H65" s="96"/>
      <c r="I65" s="96"/>
      <c r="J65" s="103" t="s">
        <v>151</v>
      </c>
      <c r="K65" s="96"/>
      <c r="L65" s="33"/>
    </row>
    <row r="66" spans="2:47" s="1" customFormat="1" ht="10.35" customHeight="1">
      <c r="B66" s="33"/>
      <c r="L66" s="33"/>
    </row>
    <row r="67" spans="2:47" s="1" customFormat="1" ht="22.95" customHeight="1">
      <c r="B67" s="33"/>
      <c r="C67" s="104" t="s">
        <v>72</v>
      </c>
      <c r="J67" s="62">
        <f>J96</f>
        <v>0</v>
      </c>
      <c r="L67" s="33"/>
      <c r="AU67" s="18" t="s">
        <v>152</v>
      </c>
    </row>
    <row r="68" spans="2:47" s="8" customFormat="1" ht="24.9" customHeight="1">
      <c r="B68" s="105"/>
      <c r="D68" s="106" t="s">
        <v>159</v>
      </c>
      <c r="E68" s="107"/>
      <c r="F68" s="107"/>
      <c r="G68" s="107"/>
      <c r="H68" s="107"/>
      <c r="I68" s="107"/>
      <c r="J68" s="108">
        <f>J97</f>
        <v>0</v>
      </c>
      <c r="L68" s="105"/>
    </row>
    <row r="69" spans="2:47" s="9" customFormat="1" ht="19.95" customHeight="1">
      <c r="B69" s="109"/>
      <c r="D69" s="110" t="s">
        <v>3593</v>
      </c>
      <c r="E69" s="111"/>
      <c r="F69" s="111"/>
      <c r="G69" s="111"/>
      <c r="H69" s="111"/>
      <c r="I69" s="111"/>
      <c r="J69" s="112">
        <f>J98</f>
        <v>0</v>
      </c>
      <c r="L69" s="109"/>
    </row>
    <row r="70" spans="2:47" s="9" customFormat="1" ht="19.95" customHeight="1">
      <c r="B70" s="109"/>
      <c r="D70" s="110" t="s">
        <v>3594</v>
      </c>
      <c r="E70" s="111"/>
      <c r="F70" s="111"/>
      <c r="G70" s="111"/>
      <c r="H70" s="111"/>
      <c r="I70" s="111"/>
      <c r="J70" s="112">
        <f>J127</f>
        <v>0</v>
      </c>
      <c r="L70" s="109"/>
    </row>
    <row r="71" spans="2:47" s="9" customFormat="1" ht="19.95" customHeight="1">
      <c r="B71" s="109"/>
      <c r="D71" s="110" t="s">
        <v>162</v>
      </c>
      <c r="E71" s="111"/>
      <c r="F71" s="111"/>
      <c r="G71" s="111"/>
      <c r="H71" s="111"/>
      <c r="I71" s="111"/>
      <c r="J71" s="112">
        <f>J168</f>
        <v>0</v>
      </c>
      <c r="L71" s="109"/>
    </row>
    <row r="72" spans="2:47" s="9" customFormat="1" ht="19.95" customHeight="1">
      <c r="B72" s="109"/>
      <c r="D72" s="110" t="s">
        <v>3595</v>
      </c>
      <c r="E72" s="111"/>
      <c r="F72" s="111"/>
      <c r="G72" s="111"/>
      <c r="H72" s="111"/>
      <c r="I72" s="111"/>
      <c r="J72" s="112">
        <f>J219</f>
        <v>0</v>
      </c>
      <c r="L72" s="109"/>
    </row>
    <row r="73" spans="2:47" s="1" customFormat="1" ht="21.75" customHeight="1">
      <c r="B73" s="33"/>
      <c r="L73" s="33"/>
    </row>
    <row r="74" spans="2:47" s="1" customFormat="1" ht="6.9" customHeight="1"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33"/>
    </row>
    <row r="78" spans="2:47" s="1" customFormat="1" ht="6.9" customHeight="1"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33"/>
    </row>
    <row r="79" spans="2:47" s="1" customFormat="1" ht="24.9" customHeight="1">
      <c r="B79" s="33"/>
      <c r="C79" s="22" t="s">
        <v>172</v>
      </c>
      <c r="L79" s="33"/>
    </row>
    <row r="80" spans="2:47" s="1" customFormat="1" ht="6.9" customHeight="1">
      <c r="B80" s="33"/>
      <c r="L80" s="33"/>
    </row>
    <row r="81" spans="2:63" s="1" customFormat="1" ht="12" customHeight="1">
      <c r="B81" s="33"/>
      <c r="C81" s="28" t="s">
        <v>16</v>
      </c>
      <c r="L81" s="33"/>
    </row>
    <row r="82" spans="2:63" s="1" customFormat="1" ht="26.25" customHeight="1">
      <c r="B82" s="33"/>
      <c r="E82" s="584" t="str">
        <f>E7</f>
        <v>Stavební úpravy č.p. 11, kú Lhotky - Změna užívání, přístavba a půdní vestavba</v>
      </c>
      <c r="F82" s="585"/>
      <c r="G82" s="585"/>
      <c r="H82" s="585"/>
      <c r="L82" s="33"/>
    </row>
    <row r="83" spans="2:63" ht="12" customHeight="1">
      <c r="B83" s="21"/>
      <c r="C83" s="28" t="s">
        <v>145</v>
      </c>
      <c r="L83" s="21"/>
    </row>
    <row r="84" spans="2:63" ht="16.5" customHeight="1">
      <c r="B84" s="21"/>
      <c r="E84" s="584" t="s">
        <v>146</v>
      </c>
      <c r="F84" s="558"/>
      <c r="G84" s="558"/>
      <c r="H84" s="558"/>
      <c r="L84" s="21"/>
    </row>
    <row r="85" spans="2:63" ht="12" customHeight="1">
      <c r="B85" s="21"/>
      <c r="C85" s="28" t="s">
        <v>147</v>
      </c>
      <c r="L85" s="21"/>
    </row>
    <row r="86" spans="2:63" s="1" customFormat="1" ht="16.5" customHeight="1">
      <c r="B86" s="33"/>
      <c r="E86" s="581" t="s">
        <v>3590</v>
      </c>
      <c r="F86" s="583"/>
      <c r="G86" s="583"/>
      <c r="H86" s="583"/>
      <c r="L86" s="33"/>
    </row>
    <row r="87" spans="2:63" s="1" customFormat="1" ht="12" customHeight="1">
      <c r="B87" s="33"/>
      <c r="C87" s="28" t="s">
        <v>3591</v>
      </c>
      <c r="L87" s="33"/>
    </row>
    <row r="88" spans="2:63" s="1" customFormat="1" ht="16.5" customHeight="1">
      <c r="B88" s="33"/>
      <c r="E88" s="545" t="str">
        <f>E13</f>
        <v>D.1.4.1 - Zdravotechnika</v>
      </c>
      <c r="F88" s="583"/>
      <c r="G88" s="583"/>
      <c r="H88" s="583"/>
      <c r="L88" s="33"/>
    </row>
    <row r="89" spans="2:63" s="1" customFormat="1" ht="6.9" customHeight="1">
      <c r="B89" s="33"/>
      <c r="L89" s="33"/>
    </row>
    <row r="90" spans="2:63" s="1" customFormat="1" ht="12" customHeight="1">
      <c r="B90" s="33"/>
      <c r="C90" s="28" t="s">
        <v>21</v>
      </c>
      <c r="F90" s="26" t="str">
        <f>F16</f>
        <v>kú Lhotky, p.č. 1,56/1,191,202 a st.č. 16 KN</v>
      </c>
      <c r="I90" s="28" t="s">
        <v>23</v>
      </c>
      <c r="J90" s="49" t="str">
        <f>IF(J16="","",J16)</f>
        <v>4. 2. 2025</v>
      </c>
      <c r="L90" s="33"/>
    </row>
    <row r="91" spans="2:63" s="1" customFormat="1" ht="6.9" customHeight="1">
      <c r="B91" s="33"/>
      <c r="L91" s="33"/>
    </row>
    <row r="92" spans="2:63" s="1" customFormat="1" ht="40.200000000000003" customHeight="1">
      <c r="B92" s="33"/>
      <c r="C92" s="28" t="s">
        <v>25</v>
      </c>
      <c r="F92" s="26" t="str">
        <f>E19</f>
        <v>Obec Kramolna, Kramolna 172, 547 01 Náchod</v>
      </c>
      <c r="I92" s="28" t="s">
        <v>31</v>
      </c>
      <c r="J92" s="31" t="str">
        <f>E25</f>
        <v>Ing. arch. Pavel Hejzlar, Riegrova 194, Náchod</v>
      </c>
      <c r="L92" s="33"/>
    </row>
    <row r="93" spans="2:63" s="1" customFormat="1" ht="15.15" customHeight="1">
      <c r="B93" s="33"/>
      <c r="C93" s="28" t="s">
        <v>29</v>
      </c>
      <c r="F93" s="26" t="str">
        <f>IF(E22="","",E22)</f>
        <v>Vyplň údaj</v>
      </c>
      <c r="I93" s="28" t="s">
        <v>34</v>
      </c>
      <c r="J93" s="31" t="str">
        <f>E28</f>
        <v>BACing s.r.o.</v>
      </c>
      <c r="L93" s="33"/>
    </row>
    <row r="94" spans="2:63" s="1" customFormat="1" ht="10.35" customHeight="1">
      <c r="B94" s="33"/>
      <c r="L94" s="33"/>
    </row>
    <row r="95" spans="2:63" s="10" customFormat="1" ht="29.25" customHeight="1">
      <c r="B95" s="113"/>
      <c r="C95" s="114" t="s">
        <v>173</v>
      </c>
      <c r="D95" s="115" t="s">
        <v>59</v>
      </c>
      <c r="E95" s="115" t="s">
        <v>55</v>
      </c>
      <c r="F95" s="115" t="s">
        <v>56</v>
      </c>
      <c r="G95" s="115" t="s">
        <v>174</v>
      </c>
      <c r="H95" s="115" t="s">
        <v>175</v>
      </c>
      <c r="I95" s="115" t="s">
        <v>176</v>
      </c>
      <c r="J95" s="115" t="s">
        <v>151</v>
      </c>
      <c r="K95" s="116" t="s">
        <v>177</v>
      </c>
      <c r="L95" s="113"/>
      <c r="M95" s="55" t="s">
        <v>19</v>
      </c>
      <c r="N95" s="56" t="s">
        <v>44</v>
      </c>
      <c r="O95" s="56" t="s">
        <v>178</v>
      </c>
      <c r="P95" s="56" t="s">
        <v>179</v>
      </c>
      <c r="Q95" s="56" t="s">
        <v>180</v>
      </c>
      <c r="R95" s="56" t="s">
        <v>181</v>
      </c>
      <c r="S95" s="56" t="s">
        <v>182</v>
      </c>
      <c r="T95" s="57" t="s">
        <v>183</v>
      </c>
    </row>
    <row r="96" spans="2:63" s="1" customFormat="1" ht="22.95" customHeight="1">
      <c r="B96" s="33"/>
      <c r="C96" s="60" t="s">
        <v>184</v>
      </c>
      <c r="J96" s="117">
        <f>BK96</f>
        <v>0</v>
      </c>
      <c r="L96" s="33"/>
      <c r="M96" s="58"/>
      <c r="N96" s="50"/>
      <c r="O96" s="50"/>
      <c r="P96" s="118">
        <f>P97</f>
        <v>0</v>
      </c>
      <c r="Q96" s="50"/>
      <c r="R96" s="118">
        <f>R97</f>
        <v>1.2846907782000001</v>
      </c>
      <c r="S96" s="50"/>
      <c r="T96" s="119">
        <f>T97</f>
        <v>0</v>
      </c>
      <c r="AT96" s="18" t="s">
        <v>73</v>
      </c>
      <c r="AU96" s="18" t="s">
        <v>152</v>
      </c>
      <c r="BK96" s="120">
        <f>BK97</f>
        <v>0</v>
      </c>
    </row>
    <row r="97" spans="2:65" s="11" customFormat="1" ht="25.95" customHeight="1">
      <c r="B97" s="121"/>
      <c r="D97" s="122" t="s">
        <v>73</v>
      </c>
      <c r="E97" s="123" t="s">
        <v>586</v>
      </c>
      <c r="F97" s="123" t="s">
        <v>587</v>
      </c>
      <c r="I97" s="124"/>
      <c r="J97" s="125">
        <f>BK97</f>
        <v>0</v>
      </c>
      <c r="L97" s="121"/>
      <c r="M97" s="126"/>
      <c r="P97" s="127">
        <f>P98+P127+P168+P219</f>
        <v>0</v>
      </c>
      <c r="R97" s="127">
        <f>R98+R127+R168+R219</f>
        <v>1.2846907782000001</v>
      </c>
      <c r="T97" s="128">
        <f>T98+T127+T168+T219</f>
        <v>0</v>
      </c>
      <c r="AR97" s="122" t="s">
        <v>87</v>
      </c>
      <c r="AT97" s="129" t="s">
        <v>73</v>
      </c>
      <c r="AU97" s="129" t="s">
        <v>74</v>
      </c>
      <c r="AY97" s="122" t="s">
        <v>187</v>
      </c>
      <c r="BK97" s="130">
        <f>BK98+BK127+BK168+BK219</f>
        <v>0</v>
      </c>
    </row>
    <row r="98" spans="2:65" s="11" customFormat="1" ht="22.95" customHeight="1">
      <c r="B98" s="121"/>
      <c r="D98" s="122" t="s">
        <v>73</v>
      </c>
      <c r="E98" s="131" t="s">
        <v>3596</v>
      </c>
      <c r="F98" s="131" t="s">
        <v>3597</v>
      </c>
      <c r="I98" s="124"/>
      <c r="J98" s="132">
        <f>BK98</f>
        <v>0</v>
      </c>
      <c r="L98" s="121"/>
      <c r="M98" s="126"/>
      <c r="P98" s="127">
        <f>SUM(P99:P126)</f>
        <v>0</v>
      </c>
      <c r="R98" s="127">
        <f>SUM(R99:R126)</f>
        <v>0.15160744999999998</v>
      </c>
      <c r="T98" s="128">
        <f>SUM(T99:T126)</f>
        <v>0</v>
      </c>
      <c r="AR98" s="122" t="s">
        <v>87</v>
      </c>
      <c r="AT98" s="129" t="s">
        <v>73</v>
      </c>
      <c r="AU98" s="129" t="s">
        <v>81</v>
      </c>
      <c r="AY98" s="122" t="s">
        <v>187</v>
      </c>
      <c r="BK98" s="130">
        <f>SUM(BK99:BK126)</f>
        <v>0</v>
      </c>
    </row>
    <row r="99" spans="2:65" s="1" customFormat="1" ht="21.75" customHeight="1">
      <c r="B99" s="33"/>
      <c r="C99" s="133" t="s">
        <v>81</v>
      </c>
      <c r="D99" s="133" t="s">
        <v>189</v>
      </c>
      <c r="E99" s="134" t="s">
        <v>3598</v>
      </c>
      <c r="F99" s="135" t="s">
        <v>3599</v>
      </c>
      <c r="G99" s="136" t="s">
        <v>384</v>
      </c>
      <c r="H99" s="137">
        <v>27</v>
      </c>
      <c r="I99" s="138"/>
      <c r="J99" s="139">
        <f>ROUND(I99*H99,2)</f>
        <v>0</v>
      </c>
      <c r="K99" s="135" t="s">
        <v>197</v>
      </c>
      <c r="L99" s="33"/>
      <c r="M99" s="140" t="s">
        <v>19</v>
      </c>
      <c r="N99" s="141" t="s">
        <v>46</v>
      </c>
      <c r="P99" s="142">
        <f>O99*H99</f>
        <v>0</v>
      </c>
      <c r="Q99" s="142">
        <v>1.4215499999999999E-3</v>
      </c>
      <c r="R99" s="142">
        <f>Q99*H99</f>
        <v>3.8381849999999995E-2</v>
      </c>
      <c r="S99" s="142">
        <v>0</v>
      </c>
      <c r="T99" s="143">
        <f>S99*H99</f>
        <v>0</v>
      </c>
      <c r="AR99" s="144" t="s">
        <v>320</v>
      </c>
      <c r="AT99" s="144" t="s">
        <v>189</v>
      </c>
      <c r="AU99" s="144" t="s">
        <v>87</v>
      </c>
      <c r="AY99" s="18" t="s">
        <v>187</v>
      </c>
      <c r="BE99" s="145">
        <f>IF(N99="základní",J99,0)</f>
        <v>0</v>
      </c>
      <c r="BF99" s="145">
        <f>IF(N99="snížená",J99,0)</f>
        <v>0</v>
      </c>
      <c r="BG99" s="145">
        <f>IF(N99="zákl. přenesená",J99,0)</f>
        <v>0</v>
      </c>
      <c r="BH99" s="145">
        <f>IF(N99="sníž. přenesená",J99,0)</f>
        <v>0</v>
      </c>
      <c r="BI99" s="145">
        <f>IF(N99="nulová",J99,0)</f>
        <v>0</v>
      </c>
      <c r="BJ99" s="18" t="s">
        <v>87</v>
      </c>
      <c r="BK99" s="145">
        <f>ROUND(I99*H99,2)</f>
        <v>0</v>
      </c>
      <c r="BL99" s="18" t="s">
        <v>320</v>
      </c>
      <c r="BM99" s="144" t="s">
        <v>3600</v>
      </c>
    </row>
    <row r="100" spans="2:65" s="1" customFormat="1">
      <c r="B100" s="33"/>
      <c r="D100" s="146" t="s">
        <v>199</v>
      </c>
      <c r="F100" s="147" t="s">
        <v>3601</v>
      </c>
      <c r="I100" s="148"/>
      <c r="L100" s="33"/>
      <c r="M100" s="149"/>
      <c r="T100" s="52"/>
      <c r="AT100" s="18" t="s">
        <v>199</v>
      </c>
      <c r="AU100" s="18" t="s">
        <v>87</v>
      </c>
    </row>
    <row r="101" spans="2:65" s="1" customFormat="1" ht="21.75" customHeight="1">
      <c r="B101" s="33"/>
      <c r="C101" s="133" t="s">
        <v>87</v>
      </c>
      <c r="D101" s="133" t="s">
        <v>189</v>
      </c>
      <c r="E101" s="134" t="s">
        <v>3602</v>
      </c>
      <c r="F101" s="135" t="s">
        <v>3603</v>
      </c>
      <c r="G101" s="136" t="s">
        <v>384</v>
      </c>
      <c r="H101" s="137">
        <v>11</v>
      </c>
      <c r="I101" s="138"/>
      <c r="J101" s="139">
        <f>ROUND(I101*H101,2)</f>
        <v>0</v>
      </c>
      <c r="K101" s="135" t="s">
        <v>197</v>
      </c>
      <c r="L101" s="33"/>
      <c r="M101" s="140" t="s">
        <v>19</v>
      </c>
      <c r="N101" s="141" t="s">
        <v>46</v>
      </c>
      <c r="P101" s="142">
        <f>O101*H101</f>
        <v>0</v>
      </c>
      <c r="Q101" s="142">
        <v>1.9729999999999999E-3</v>
      </c>
      <c r="R101" s="142">
        <f>Q101*H101</f>
        <v>2.1703E-2</v>
      </c>
      <c r="S101" s="142">
        <v>0</v>
      </c>
      <c r="T101" s="143">
        <f>S101*H101</f>
        <v>0</v>
      </c>
      <c r="AR101" s="144" t="s">
        <v>320</v>
      </c>
      <c r="AT101" s="144" t="s">
        <v>189</v>
      </c>
      <c r="AU101" s="144" t="s">
        <v>87</v>
      </c>
      <c r="AY101" s="18" t="s">
        <v>187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8" t="s">
        <v>87</v>
      </c>
      <c r="BK101" s="145">
        <f>ROUND(I101*H101,2)</f>
        <v>0</v>
      </c>
      <c r="BL101" s="18" t="s">
        <v>320</v>
      </c>
      <c r="BM101" s="144" t="s">
        <v>3604</v>
      </c>
    </row>
    <row r="102" spans="2:65" s="1" customFormat="1">
      <c r="B102" s="33"/>
      <c r="D102" s="146" t="s">
        <v>199</v>
      </c>
      <c r="F102" s="147" t="s">
        <v>3605</v>
      </c>
      <c r="I102" s="148"/>
      <c r="L102" s="33"/>
      <c r="M102" s="149"/>
      <c r="T102" s="52"/>
      <c r="AT102" s="18" t="s">
        <v>199</v>
      </c>
      <c r="AU102" s="18" t="s">
        <v>87</v>
      </c>
    </row>
    <row r="103" spans="2:65" s="1" customFormat="1" ht="21.75" customHeight="1">
      <c r="B103" s="33"/>
      <c r="C103" s="133" t="s">
        <v>96</v>
      </c>
      <c r="D103" s="133" t="s">
        <v>189</v>
      </c>
      <c r="E103" s="134" t="s">
        <v>3606</v>
      </c>
      <c r="F103" s="135" t="s">
        <v>3607</v>
      </c>
      <c r="G103" s="136" t="s">
        <v>384</v>
      </c>
      <c r="H103" s="137">
        <v>14</v>
      </c>
      <c r="I103" s="138"/>
      <c r="J103" s="139">
        <f>ROUND(I103*H103,2)</f>
        <v>0</v>
      </c>
      <c r="K103" s="135" t="s">
        <v>197</v>
      </c>
      <c r="L103" s="33"/>
      <c r="M103" s="140" t="s">
        <v>19</v>
      </c>
      <c r="N103" s="141" t="s">
        <v>46</v>
      </c>
      <c r="P103" s="142">
        <f>O103*H103</f>
        <v>0</v>
      </c>
      <c r="Q103" s="142">
        <v>3.0422499999999998E-3</v>
      </c>
      <c r="R103" s="142">
        <f>Q103*H103</f>
        <v>4.2591499999999997E-2</v>
      </c>
      <c r="S103" s="142">
        <v>0</v>
      </c>
      <c r="T103" s="143">
        <f>S103*H103</f>
        <v>0</v>
      </c>
      <c r="AR103" s="144" t="s">
        <v>320</v>
      </c>
      <c r="AT103" s="144" t="s">
        <v>189</v>
      </c>
      <c r="AU103" s="144" t="s">
        <v>87</v>
      </c>
      <c r="AY103" s="18" t="s">
        <v>187</v>
      </c>
      <c r="BE103" s="145">
        <f>IF(N103="základní",J103,0)</f>
        <v>0</v>
      </c>
      <c r="BF103" s="145">
        <f>IF(N103="snížená",J103,0)</f>
        <v>0</v>
      </c>
      <c r="BG103" s="145">
        <f>IF(N103="zákl. přenesená",J103,0)</f>
        <v>0</v>
      </c>
      <c r="BH103" s="145">
        <f>IF(N103="sníž. přenesená",J103,0)</f>
        <v>0</v>
      </c>
      <c r="BI103" s="145">
        <f>IF(N103="nulová",J103,0)</f>
        <v>0</v>
      </c>
      <c r="BJ103" s="18" t="s">
        <v>87</v>
      </c>
      <c r="BK103" s="145">
        <f>ROUND(I103*H103,2)</f>
        <v>0</v>
      </c>
      <c r="BL103" s="18" t="s">
        <v>320</v>
      </c>
      <c r="BM103" s="144" t="s">
        <v>3608</v>
      </c>
    </row>
    <row r="104" spans="2:65" s="1" customFormat="1">
      <c r="B104" s="33"/>
      <c r="D104" s="146" t="s">
        <v>199</v>
      </c>
      <c r="F104" s="147" t="s">
        <v>3609</v>
      </c>
      <c r="I104" s="148"/>
      <c r="L104" s="33"/>
      <c r="M104" s="149"/>
      <c r="T104" s="52"/>
      <c r="AT104" s="18" t="s">
        <v>199</v>
      </c>
      <c r="AU104" s="18" t="s">
        <v>87</v>
      </c>
    </row>
    <row r="105" spans="2:65" s="1" customFormat="1" ht="24.15" customHeight="1">
      <c r="B105" s="33"/>
      <c r="C105" s="133" t="s">
        <v>193</v>
      </c>
      <c r="D105" s="133" t="s">
        <v>189</v>
      </c>
      <c r="E105" s="134" t="s">
        <v>3610</v>
      </c>
      <c r="F105" s="135" t="s">
        <v>3611</v>
      </c>
      <c r="G105" s="136" t="s">
        <v>384</v>
      </c>
      <c r="H105" s="137">
        <v>10</v>
      </c>
      <c r="I105" s="138"/>
      <c r="J105" s="139">
        <f>ROUND(I105*H105,2)</f>
        <v>0</v>
      </c>
      <c r="K105" s="135" t="s">
        <v>197</v>
      </c>
      <c r="L105" s="33"/>
      <c r="M105" s="140" t="s">
        <v>19</v>
      </c>
      <c r="N105" s="141" t="s">
        <v>46</v>
      </c>
      <c r="P105" s="142">
        <f>O105*H105</f>
        <v>0</v>
      </c>
      <c r="Q105" s="142">
        <v>6.3480000000000003E-4</v>
      </c>
      <c r="R105" s="142">
        <f>Q105*H105</f>
        <v>6.3480000000000003E-3</v>
      </c>
      <c r="S105" s="142">
        <v>0</v>
      </c>
      <c r="T105" s="143">
        <f>S105*H105</f>
        <v>0</v>
      </c>
      <c r="AR105" s="144" t="s">
        <v>320</v>
      </c>
      <c r="AT105" s="144" t="s">
        <v>189</v>
      </c>
      <c r="AU105" s="144" t="s">
        <v>87</v>
      </c>
      <c r="AY105" s="18" t="s">
        <v>187</v>
      </c>
      <c r="BE105" s="145">
        <f>IF(N105="základní",J105,0)</f>
        <v>0</v>
      </c>
      <c r="BF105" s="145">
        <f>IF(N105="snížená",J105,0)</f>
        <v>0</v>
      </c>
      <c r="BG105" s="145">
        <f>IF(N105="zákl. přenesená",J105,0)</f>
        <v>0</v>
      </c>
      <c r="BH105" s="145">
        <f>IF(N105="sníž. přenesená",J105,0)</f>
        <v>0</v>
      </c>
      <c r="BI105" s="145">
        <f>IF(N105="nulová",J105,0)</f>
        <v>0</v>
      </c>
      <c r="BJ105" s="18" t="s">
        <v>87</v>
      </c>
      <c r="BK105" s="145">
        <f>ROUND(I105*H105,2)</f>
        <v>0</v>
      </c>
      <c r="BL105" s="18" t="s">
        <v>320</v>
      </c>
      <c r="BM105" s="144" t="s">
        <v>3612</v>
      </c>
    </row>
    <row r="106" spans="2:65" s="1" customFormat="1">
      <c r="B106" s="33"/>
      <c r="D106" s="146" t="s">
        <v>199</v>
      </c>
      <c r="F106" s="147" t="s">
        <v>3613</v>
      </c>
      <c r="I106" s="148"/>
      <c r="L106" s="33"/>
      <c r="M106" s="149"/>
      <c r="T106" s="52"/>
      <c r="AT106" s="18" t="s">
        <v>199</v>
      </c>
      <c r="AU106" s="18" t="s">
        <v>87</v>
      </c>
    </row>
    <row r="107" spans="2:65" s="1" customFormat="1" ht="24.15" customHeight="1">
      <c r="B107" s="33"/>
      <c r="C107" s="133" t="s">
        <v>219</v>
      </c>
      <c r="D107" s="133" t="s">
        <v>189</v>
      </c>
      <c r="E107" s="134" t="s">
        <v>3614</v>
      </c>
      <c r="F107" s="135" t="s">
        <v>3615</v>
      </c>
      <c r="G107" s="136" t="s">
        <v>384</v>
      </c>
      <c r="H107" s="137">
        <v>20</v>
      </c>
      <c r="I107" s="138"/>
      <c r="J107" s="139">
        <f>ROUND(I107*H107,2)</f>
        <v>0</v>
      </c>
      <c r="K107" s="135" t="s">
        <v>197</v>
      </c>
      <c r="L107" s="33"/>
      <c r="M107" s="140" t="s">
        <v>19</v>
      </c>
      <c r="N107" s="141" t="s">
        <v>46</v>
      </c>
      <c r="P107" s="142">
        <f>O107*H107</f>
        <v>0</v>
      </c>
      <c r="Q107" s="142">
        <v>1.2995000000000001E-3</v>
      </c>
      <c r="R107" s="142">
        <f>Q107*H107</f>
        <v>2.5990000000000003E-2</v>
      </c>
      <c r="S107" s="142">
        <v>0</v>
      </c>
      <c r="T107" s="143">
        <f>S107*H107</f>
        <v>0</v>
      </c>
      <c r="AR107" s="144" t="s">
        <v>320</v>
      </c>
      <c r="AT107" s="144" t="s">
        <v>189</v>
      </c>
      <c r="AU107" s="144" t="s">
        <v>87</v>
      </c>
      <c r="AY107" s="18" t="s">
        <v>187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8" t="s">
        <v>87</v>
      </c>
      <c r="BK107" s="145">
        <f>ROUND(I107*H107,2)</f>
        <v>0</v>
      </c>
      <c r="BL107" s="18" t="s">
        <v>320</v>
      </c>
      <c r="BM107" s="144" t="s">
        <v>3616</v>
      </c>
    </row>
    <row r="108" spans="2:65" s="1" customFormat="1">
      <c r="B108" s="33"/>
      <c r="D108" s="146" t="s">
        <v>199</v>
      </c>
      <c r="F108" s="147" t="s">
        <v>3617</v>
      </c>
      <c r="I108" s="148"/>
      <c r="L108" s="33"/>
      <c r="M108" s="149"/>
      <c r="T108" s="52"/>
      <c r="AT108" s="18" t="s">
        <v>199</v>
      </c>
      <c r="AU108" s="18" t="s">
        <v>87</v>
      </c>
    </row>
    <row r="109" spans="2:65" s="1" customFormat="1" ht="21.75" customHeight="1">
      <c r="B109" s="33"/>
      <c r="C109" s="133" t="s">
        <v>224</v>
      </c>
      <c r="D109" s="133" t="s">
        <v>189</v>
      </c>
      <c r="E109" s="134" t="s">
        <v>3618</v>
      </c>
      <c r="F109" s="135" t="s">
        <v>3619</v>
      </c>
      <c r="G109" s="136" t="s">
        <v>384</v>
      </c>
      <c r="H109" s="137">
        <v>12</v>
      </c>
      <c r="I109" s="138"/>
      <c r="J109" s="139">
        <f>ROUND(I109*H109,2)</f>
        <v>0</v>
      </c>
      <c r="K109" s="135" t="s">
        <v>197</v>
      </c>
      <c r="L109" s="33"/>
      <c r="M109" s="140" t="s">
        <v>19</v>
      </c>
      <c r="N109" s="141" t="s">
        <v>46</v>
      </c>
      <c r="P109" s="142">
        <f>O109*H109</f>
        <v>0</v>
      </c>
      <c r="Q109" s="142">
        <v>4.3110000000000002E-4</v>
      </c>
      <c r="R109" s="142">
        <f>Q109*H109</f>
        <v>5.1732000000000002E-3</v>
      </c>
      <c r="S109" s="142">
        <v>0</v>
      </c>
      <c r="T109" s="143">
        <f>S109*H109</f>
        <v>0</v>
      </c>
      <c r="AR109" s="144" t="s">
        <v>320</v>
      </c>
      <c r="AT109" s="144" t="s">
        <v>189</v>
      </c>
      <c r="AU109" s="144" t="s">
        <v>87</v>
      </c>
      <c r="AY109" s="18" t="s">
        <v>187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8" t="s">
        <v>87</v>
      </c>
      <c r="BK109" s="145">
        <f>ROUND(I109*H109,2)</f>
        <v>0</v>
      </c>
      <c r="BL109" s="18" t="s">
        <v>320</v>
      </c>
      <c r="BM109" s="144" t="s">
        <v>3620</v>
      </c>
    </row>
    <row r="110" spans="2:65" s="1" customFormat="1">
      <c r="B110" s="33"/>
      <c r="D110" s="146" t="s">
        <v>199</v>
      </c>
      <c r="F110" s="147" t="s">
        <v>3621</v>
      </c>
      <c r="I110" s="148"/>
      <c r="L110" s="33"/>
      <c r="M110" s="149"/>
      <c r="T110" s="52"/>
      <c r="AT110" s="18" t="s">
        <v>199</v>
      </c>
      <c r="AU110" s="18" t="s">
        <v>87</v>
      </c>
    </row>
    <row r="111" spans="2:65" s="1" customFormat="1" ht="21.75" customHeight="1">
      <c r="B111" s="33"/>
      <c r="C111" s="133" t="s">
        <v>230</v>
      </c>
      <c r="D111" s="133" t="s">
        <v>189</v>
      </c>
      <c r="E111" s="134" t="s">
        <v>3622</v>
      </c>
      <c r="F111" s="135" t="s">
        <v>3623</v>
      </c>
      <c r="G111" s="136" t="s">
        <v>384</v>
      </c>
      <c r="H111" s="137">
        <v>12</v>
      </c>
      <c r="I111" s="138"/>
      <c r="J111" s="139">
        <f>ROUND(I111*H111,2)</f>
        <v>0</v>
      </c>
      <c r="K111" s="135" t="s">
        <v>197</v>
      </c>
      <c r="L111" s="33"/>
      <c r="M111" s="140" t="s">
        <v>19</v>
      </c>
      <c r="N111" s="141" t="s">
        <v>46</v>
      </c>
      <c r="P111" s="142">
        <f>O111*H111</f>
        <v>0</v>
      </c>
      <c r="Q111" s="142">
        <v>4.9569999999999996E-4</v>
      </c>
      <c r="R111" s="142">
        <f>Q111*H111</f>
        <v>5.9483999999999995E-3</v>
      </c>
      <c r="S111" s="142">
        <v>0</v>
      </c>
      <c r="T111" s="143">
        <f>S111*H111</f>
        <v>0</v>
      </c>
      <c r="AR111" s="144" t="s">
        <v>320</v>
      </c>
      <c r="AT111" s="144" t="s">
        <v>189</v>
      </c>
      <c r="AU111" s="144" t="s">
        <v>87</v>
      </c>
      <c r="AY111" s="18" t="s">
        <v>187</v>
      </c>
      <c r="BE111" s="145">
        <f>IF(N111="základní",J111,0)</f>
        <v>0</v>
      </c>
      <c r="BF111" s="145">
        <f>IF(N111="snížená",J111,0)</f>
        <v>0</v>
      </c>
      <c r="BG111" s="145">
        <f>IF(N111="zákl. přenesená",J111,0)</f>
        <v>0</v>
      </c>
      <c r="BH111" s="145">
        <f>IF(N111="sníž. přenesená",J111,0)</f>
        <v>0</v>
      </c>
      <c r="BI111" s="145">
        <f>IF(N111="nulová",J111,0)</f>
        <v>0</v>
      </c>
      <c r="BJ111" s="18" t="s">
        <v>87</v>
      </c>
      <c r="BK111" s="145">
        <f>ROUND(I111*H111,2)</f>
        <v>0</v>
      </c>
      <c r="BL111" s="18" t="s">
        <v>320</v>
      </c>
      <c r="BM111" s="144" t="s">
        <v>3624</v>
      </c>
    </row>
    <row r="112" spans="2:65" s="1" customFormat="1">
      <c r="B112" s="33"/>
      <c r="D112" s="146" t="s">
        <v>199</v>
      </c>
      <c r="F112" s="147" t="s">
        <v>3625</v>
      </c>
      <c r="I112" s="148"/>
      <c r="L112" s="33"/>
      <c r="M112" s="149"/>
      <c r="T112" s="52"/>
      <c r="AT112" s="18" t="s">
        <v>199</v>
      </c>
      <c r="AU112" s="18" t="s">
        <v>87</v>
      </c>
    </row>
    <row r="113" spans="2:65" s="1" customFormat="1" ht="24.15" customHeight="1">
      <c r="B113" s="33"/>
      <c r="C113" s="133" t="s">
        <v>237</v>
      </c>
      <c r="D113" s="133" t="s">
        <v>189</v>
      </c>
      <c r="E113" s="134" t="s">
        <v>3626</v>
      </c>
      <c r="F113" s="135" t="s">
        <v>3627</v>
      </c>
      <c r="G113" s="136" t="s">
        <v>248</v>
      </c>
      <c r="H113" s="137">
        <v>1</v>
      </c>
      <c r="I113" s="138"/>
      <c r="J113" s="139">
        <f>ROUND(I113*H113,2)</f>
        <v>0</v>
      </c>
      <c r="K113" s="135" t="s">
        <v>197</v>
      </c>
      <c r="L113" s="33"/>
      <c r="M113" s="140" t="s">
        <v>19</v>
      </c>
      <c r="N113" s="141" t="s">
        <v>46</v>
      </c>
      <c r="P113" s="142">
        <f>O113*H113</f>
        <v>0</v>
      </c>
      <c r="Q113" s="142">
        <v>4.7914999999999998E-3</v>
      </c>
      <c r="R113" s="142">
        <f>Q113*H113</f>
        <v>4.7914999999999998E-3</v>
      </c>
      <c r="S113" s="142">
        <v>0</v>
      </c>
      <c r="T113" s="143">
        <f>S113*H113</f>
        <v>0</v>
      </c>
      <c r="AR113" s="144" t="s">
        <v>320</v>
      </c>
      <c r="AT113" s="144" t="s">
        <v>189</v>
      </c>
      <c r="AU113" s="144" t="s">
        <v>87</v>
      </c>
      <c r="AY113" s="18" t="s">
        <v>187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8" t="s">
        <v>87</v>
      </c>
      <c r="BK113" s="145">
        <f>ROUND(I113*H113,2)</f>
        <v>0</v>
      </c>
      <c r="BL113" s="18" t="s">
        <v>320</v>
      </c>
      <c r="BM113" s="144" t="s">
        <v>3628</v>
      </c>
    </row>
    <row r="114" spans="2:65" s="1" customFormat="1">
      <c r="B114" s="33"/>
      <c r="D114" s="146" t="s">
        <v>199</v>
      </c>
      <c r="F114" s="147" t="s">
        <v>3629</v>
      </c>
      <c r="I114" s="148"/>
      <c r="L114" s="33"/>
      <c r="M114" s="149"/>
      <c r="T114" s="52"/>
      <c r="AT114" s="18" t="s">
        <v>199</v>
      </c>
      <c r="AU114" s="18" t="s">
        <v>87</v>
      </c>
    </row>
    <row r="115" spans="2:65" s="1" customFormat="1" ht="24.15" customHeight="1">
      <c r="B115" s="33"/>
      <c r="C115" s="133" t="s">
        <v>245</v>
      </c>
      <c r="D115" s="133" t="s">
        <v>189</v>
      </c>
      <c r="E115" s="134" t="s">
        <v>3630</v>
      </c>
      <c r="F115" s="135" t="s">
        <v>3631</v>
      </c>
      <c r="G115" s="136" t="s">
        <v>248</v>
      </c>
      <c r="H115" s="137">
        <v>2</v>
      </c>
      <c r="I115" s="138"/>
      <c r="J115" s="139">
        <f>ROUND(I115*H115,2)</f>
        <v>0</v>
      </c>
      <c r="K115" s="135" t="s">
        <v>197</v>
      </c>
      <c r="L115" s="33"/>
      <c r="M115" s="140" t="s">
        <v>19</v>
      </c>
      <c r="N115" s="141" t="s">
        <v>46</v>
      </c>
      <c r="P115" s="142">
        <f>O115*H115</f>
        <v>0</v>
      </c>
      <c r="Q115" s="142">
        <v>3.4000000000000002E-4</v>
      </c>
      <c r="R115" s="142">
        <f>Q115*H115</f>
        <v>6.8000000000000005E-4</v>
      </c>
      <c r="S115" s="142">
        <v>0</v>
      </c>
      <c r="T115" s="143">
        <f>S115*H115</f>
        <v>0</v>
      </c>
      <c r="AR115" s="144" t="s">
        <v>320</v>
      </c>
      <c r="AT115" s="144" t="s">
        <v>189</v>
      </c>
      <c r="AU115" s="144" t="s">
        <v>87</v>
      </c>
      <c r="AY115" s="18" t="s">
        <v>187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8" t="s">
        <v>87</v>
      </c>
      <c r="BK115" s="145">
        <f>ROUND(I115*H115,2)</f>
        <v>0</v>
      </c>
      <c r="BL115" s="18" t="s">
        <v>320</v>
      </c>
      <c r="BM115" s="144" t="s">
        <v>3632</v>
      </c>
    </row>
    <row r="116" spans="2:65" s="1" customFormat="1">
      <c r="B116" s="33"/>
      <c r="D116" s="146" t="s">
        <v>199</v>
      </c>
      <c r="F116" s="147" t="s">
        <v>3633</v>
      </c>
      <c r="I116" s="148"/>
      <c r="L116" s="33"/>
      <c r="M116" s="149"/>
      <c r="T116" s="52"/>
      <c r="AT116" s="18" t="s">
        <v>199</v>
      </c>
      <c r="AU116" s="18" t="s">
        <v>87</v>
      </c>
    </row>
    <row r="117" spans="2:65" s="1" customFormat="1" ht="24.15" customHeight="1">
      <c r="B117" s="33"/>
      <c r="C117" s="133" t="s">
        <v>255</v>
      </c>
      <c r="D117" s="133" t="s">
        <v>189</v>
      </c>
      <c r="E117" s="134" t="s">
        <v>3634</v>
      </c>
      <c r="F117" s="135" t="s">
        <v>3635</v>
      </c>
      <c r="G117" s="136" t="s">
        <v>384</v>
      </c>
      <c r="H117" s="137">
        <v>93</v>
      </c>
      <c r="I117" s="138"/>
      <c r="J117" s="139">
        <f>ROUND(I117*H117,2)</f>
        <v>0</v>
      </c>
      <c r="K117" s="135" t="s">
        <v>197</v>
      </c>
      <c r="L117" s="33"/>
      <c r="M117" s="140" t="s">
        <v>19</v>
      </c>
      <c r="N117" s="141" t="s">
        <v>46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320</v>
      </c>
      <c r="AT117" s="144" t="s">
        <v>189</v>
      </c>
      <c r="AU117" s="144" t="s">
        <v>87</v>
      </c>
      <c r="AY117" s="18" t="s">
        <v>187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8" t="s">
        <v>87</v>
      </c>
      <c r="BK117" s="145">
        <f>ROUND(I117*H117,2)</f>
        <v>0</v>
      </c>
      <c r="BL117" s="18" t="s">
        <v>320</v>
      </c>
      <c r="BM117" s="144" t="s">
        <v>3636</v>
      </c>
    </row>
    <row r="118" spans="2:65" s="1" customFormat="1">
      <c r="B118" s="33"/>
      <c r="D118" s="146" t="s">
        <v>199</v>
      </c>
      <c r="F118" s="147" t="s">
        <v>3637</v>
      </c>
      <c r="I118" s="148"/>
      <c r="L118" s="33"/>
      <c r="M118" s="149"/>
      <c r="T118" s="52"/>
      <c r="AT118" s="18" t="s">
        <v>199</v>
      </c>
      <c r="AU118" s="18" t="s">
        <v>87</v>
      </c>
    </row>
    <row r="119" spans="2:65" s="13" customFormat="1">
      <c r="B119" s="157"/>
      <c r="D119" s="151" t="s">
        <v>201</v>
      </c>
      <c r="E119" s="158" t="s">
        <v>19</v>
      </c>
      <c r="F119" s="159" t="s">
        <v>3638</v>
      </c>
      <c r="H119" s="160">
        <v>93</v>
      </c>
      <c r="I119" s="161"/>
      <c r="L119" s="157"/>
      <c r="M119" s="162"/>
      <c r="T119" s="163"/>
      <c r="AT119" s="158" t="s">
        <v>201</v>
      </c>
      <c r="AU119" s="158" t="s">
        <v>87</v>
      </c>
      <c r="AV119" s="13" t="s">
        <v>87</v>
      </c>
      <c r="AW119" s="13" t="s">
        <v>33</v>
      </c>
      <c r="AX119" s="13" t="s">
        <v>74</v>
      </c>
      <c r="AY119" s="158" t="s">
        <v>187</v>
      </c>
    </row>
    <row r="120" spans="2:65" s="15" customFormat="1">
      <c r="B120" s="171"/>
      <c r="D120" s="151" t="s">
        <v>201</v>
      </c>
      <c r="E120" s="172" t="s">
        <v>19</v>
      </c>
      <c r="F120" s="173" t="s">
        <v>207</v>
      </c>
      <c r="H120" s="174">
        <v>93</v>
      </c>
      <c r="I120" s="175"/>
      <c r="L120" s="171"/>
      <c r="M120" s="176"/>
      <c r="T120" s="177"/>
      <c r="AT120" s="172" t="s">
        <v>201</v>
      </c>
      <c r="AU120" s="172" t="s">
        <v>87</v>
      </c>
      <c r="AV120" s="15" t="s">
        <v>193</v>
      </c>
      <c r="AW120" s="15" t="s">
        <v>33</v>
      </c>
      <c r="AX120" s="15" t="s">
        <v>81</v>
      </c>
      <c r="AY120" s="172" t="s">
        <v>187</v>
      </c>
    </row>
    <row r="121" spans="2:65" s="1" customFormat="1" ht="24.15" customHeight="1">
      <c r="B121" s="33"/>
      <c r="C121" s="133" t="s">
        <v>262</v>
      </c>
      <c r="D121" s="133" t="s">
        <v>189</v>
      </c>
      <c r="E121" s="134" t="s">
        <v>3639</v>
      </c>
      <c r="F121" s="135" t="s">
        <v>3640</v>
      </c>
      <c r="G121" s="136" t="s">
        <v>384</v>
      </c>
      <c r="H121" s="137">
        <v>14</v>
      </c>
      <c r="I121" s="138"/>
      <c r="J121" s="139">
        <f>ROUND(I121*H121,2)</f>
        <v>0</v>
      </c>
      <c r="K121" s="135" t="s">
        <v>197</v>
      </c>
      <c r="L121" s="33"/>
      <c r="M121" s="140" t="s">
        <v>19</v>
      </c>
      <c r="N121" s="141" t="s">
        <v>46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320</v>
      </c>
      <c r="AT121" s="144" t="s">
        <v>189</v>
      </c>
      <c r="AU121" s="144" t="s">
        <v>87</v>
      </c>
      <c r="AY121" s="18" t="s">
        <v>187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8" t="s">
        <v>87</v>
      </c>
      <c r="BK121" s="145">
        <f>ROUND(I121*H121,2)</f>
        <v>0</v>
      </c>
      <c r="BL121" s="18" t="s">
        <v>320</v>
      </c>
      <c r="BM121" s="144" t="s">
        <v>3641</v>
      </c>
    </row>
    <row r="122" spans="2:65" s="1" customFormat="1">
      <c r="B122" s="33"/>
      <c r="D122" s="146" t="s">
        <v>199</v>
      </c>
      <c r="F122" s="147" t="s">
        <v>3642</v>
      </c>
      <c r="I122" s="148"/>
      <c r="L122" s="33"/>
      <c r="M122" s="149"/>
      <c r="T122" s="52"/>
      <c r="AT122" s="18" t="s">
        <v>199</v>
      </c>
      <c r="AU122" s="18" t="s">
        <v>87</v>
      </c>
    </row>
    <row r="123" spans="2:65" s="1" customFormat="1" ht="16.5" customHeight="1">
      <c r="B123" s="33"/>
      <c r="C123" s="133" t="s">
        <v>8</v>
      </c>
      <c r="D123" s="133" t="s">
        <v>189</v>
      </c>
      <c r="E123" s="134" t="s">
        <v>3643</v>
      </c>
      <c r="F123" s="135" t="s">
        <v>3644</v>
      </c>
      <c r="G123" s="136" t="s">
        <v>2235</v>
      </c>
      <c r="H123" s="137">
        <v>1</v>
      </c>
      <c r="I123" s="138"/>
      <c r="J123" s="139">
        <f>ROUND(I123*H123,2)</f>
        <v>0</v>
      </c>
      <c r="K123" s="135" t="s">
        <v>19</v>
      </c>
      <c r="L123" s="33"/>
      <c r="M123" s="140" t="s">
        <v>19</v>
      </c>
      <c r="N123" s="141" t="s">
        <v>46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320</v>
      </c>
      <c r="AT123" s="144" t="s">
        <v>189</v>
      </c>
      <c r="AU123" s="144" t="s">
        <v>87</v>
      </c>
      <c r="AY123" s="18" t="s">
        <v>187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8" t="s">
        <v>87</v>
      </c>
      <c r="BK123" s="145">
        <f>ROUND(I123*H123,2)</f>
        <v>0</v>
      </c>
      <c r="BL123" s="18" t="s">
        <v>320</v>
      </c>
      <c r="BM123" s="144" t="s">
        <v>3645</v>
      </c>
    </row>
    <row r="124" spans="2:65" s="1" customFormat="1" ht="16.5" customHeight="1">
      <c r="B124" s="33"/>
      <c r="C124" s="133" t="s">
        <v>283</v>
      </c>
      <c r="D124" s="133" t="s">
        <v>189</v>
      </c>
      <c r="E124" s="134" t="s">
        <v>3646</v>
      </c>
      <c r="F124" s="135" t="s">
        <v>3647</v>
      </c>
      <c r="G124" s="136" t="s">
        <v>2235</v>
      </c>
      <c r="H124" s="137">
        <v>1</v>
      </c>
      <c r="I124" s="138"/>
      <c r="J124" s="139">
        <f>ROUND(I124*H124,2)</f>
        <v>0</v>
      </c>
      <c r="K124" s="135" t="s">
        <v>19</v>
      </c>
      <c r="L124" s="33"/>
      <c r="M124" s="140" t="s">
        <v>19</v>
      </c>
      <c r="N124" s="141" t="s">
        <v>46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320</v>
      </c>
      <c r="AT124" s="144" t="s">
        <v>189</v>
      </c>
      <c r="AU124" s="144" t="s">
        <v>87</v>
      </c>
      <c r="AY124" s="18" t="s">
        <v>187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87</v>
      </c>
      <c r="BK124" s="145">
        <f>ROUND(I124*H124,2)</f>
        <v>0</v>
      </c>
      <c r="BL124" s="18" t="s">
        <v>320</v>
      </c>
      <c r="BM124" s="144" t="s">
        <v>3648</v>
      </c>
    </row>
    <row r="125" spans="2:65" s="1" customFormat="1" ht="44.25" customHeight="1">
      <c r="B125" s="33"/>
      <c r="C125" s="133" t="s">
        <v>295</v>
      </c>
      <c r="D125" s="133" t="s">
        <v>189</v>
      </c>
      <c r="E125" s="134" t="s">
        <v>3649</v>
      </c>
      <c r="F125" s="135" t="s">
        <v>3650</v>
      </c>
      <c r="G125" s="136" t="s">
        <v>2018</v>
      </c>
      <c r="H125" s="194"/>
      <c r="I125" s="138"/>
      <c r="J125" s="139">
        <f>ROUND(I125*H125,2)</f>
        <v>0</v>
      </c>
      <c r="K125" s="135" t="s">
        <v>197</v>
      </c>
      <c r="L125" s="33"/>
      <c r="M125" s="140" t="s">
        <v>19</v>
      </c>
      <c r="N125" s="141" t="s">
        <v>46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320</v>
      </c>
      <c r="AT125" s="144" t="s">
        <v>189</v>
      </c>
      <c r="AU125" s="144" t="s">
        <v>87</v>
      </c>
      <c r="AY125" s="18" t="s">
        <v>187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8" t="s">
        <v>87</v>
      </c>
      <c r="BK125" s="145">
        <f>ROUND(I125*H125,2)</f>
        <v>0</v>
      </c>
      <c r="BL125" s="18" t="s">
        <v>320</v>
      </c>
      <c r="BM125" s="144" t="s">
        <v>3651</v>
      </c>
    </row>
    <row r="126" spans="2:65" s="1" customFormat="1">
      <c r="B126" s="33"/>
      <c r="D126" s="146" t="s">
        <v>199</v>
      </c>
      <c r="F126" s="147" t="s">
        <v>3652</v>
      </c>
      <c r="I126" s="148"/>
      <c r="L126" s="33"/>
      <c r="M126" s="149"/>
      <c r="T126" s="52"/>
      <c r="AT126" s="18" t="s">
        <v>199</v>
      </c>
      <c r="AU126" s="18" t="s">
        <v>87</v>
      </c>
    </row>
    <row r="127" spans="2:65" s="11" customFormat="1" ht="22.95" customHeight="1">
      <c r="B127" s="121"/>
      <c r="D127" s="122" t="s">
        <v>73</v>
      </c>
      <c r="E127" s="131" t="s">
        <v>3653</v>
      </c>
      <c r="F127" s="131" t="s">
        <v>3654</v>
      </c>
      <c r="I127" s="124"/>
      <c r="J127" s="132">
        <f>BK127</f>
        <v>0</v>
      </c>
      <c r="L127" s="121"/>
      <c r="M127" s="126"/>
      <c r="P127" s="127">
        <f>SUM(P128:P167)</f>
        <v>0</v>
      </c>
      <c r="R127" s="127">
        <f>SUM(R128:R167)</f>
        <v>0.30527046919999995</v>
      </c>
      <c r="T127" s="128">
        <f>SUM(T128:T167)</f>
        <v>0</v>
      </c>
      <c r="AR127" s="122" t="s">
        <v>87</v>
      </c>
      <c r="AT127" s="129" t="s">
        <v>73</v>
      </c>
      <c r="AU127" s="129" t="s">
        <v>81</v>
      </c>
      <c r="AY127" s="122" t="s">
        <v>187</v>
      </c>
      <c r="BK127" s="130">
        <f>SUM(BK128:BK167)</f>
        <v>0</v>
      </c>
    </row>
    <row r="128" spans="2:65" s="1" customFormat="1" ht="33" customHeight="1">
      <c r="B128" s="33"/>
      <c r="C128" s="133" t="s">
        <v>303</v>
      </c>
      <c r="D128" s="133" t="s">
        <v>189</v>
      </c>
      <c r="E128" s="134" t="s">
        <v>3655</v>
      </c>
      <c r="F128" s="135" t="s">
        <v>3656</v>
      </c>
      <c r="G128" s="136" t="s">
        <v>384</v>
      </c>
      <c r="H128" s="137">
        <v>39</v>
      </c>
      <c r="I128" s="138"/>
      <c r="J128" s="139">
        <f>ROUND(I128*H128,2)</f>
        <v>0</v>
      </c>
      <c r="K128" s="135" t="s">
        <v>197</v>
      </c>
      <c r="L128" s="33"/>
      <c r="M128" s="140" t="s">
        <v>19</v>
      </c>
      <c r="N128" s="141" t="s">
        <v>46</v>
      </c>
      <c r="P128" s="142">
        <f>O128*H128</f>
        <v>0</v>
      </c>
      <c r="Q128" s="142">
        <v>7.5230000000000002E-4</v>
      </c>
      <c r="R128" s="142">
        <f>Q128*H128</f>
        <v>2.93397E-2</v>
      </c>
      <c r="S128" s="142">
        <v>0</v>
      </c>
      <c r="T128" s="143">
        <f>S128*H128</f>
        <v>0</v>
      </c>
      <c r="AR128" s="144" t="s">
        <v>320</v>
      </c>
      <c r="AT128" s="144" t="s">
        <v>189</v>
      </c>
      <c r="AU128" s="144" t="s">
        <v>87</v>
      </c>
      <c r="AY128" s="18" t="s">
        <v>187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8" t="s">
        <v>87</v>
      </c>
      <c r="BK128" s="145">
        <f>ROUND(I128*H128,2)</f>
        <v>0</v>
      </c>
      <c r="BL128" s="18" t="s">
        <v>320</v>
      </c>
      <c r="BM128" s="144" t="s">
        <v>3657</v>
      </c>
    </row>
    <row r="129" spans="2:65" s="1" customFormat="1">
      <c r="B129" s="33"/>
      <c r="D129" s="146" t="s">
        <v>199</v>
      </c>
      <c r="F129" s="147" t="s">
        <v>3658</v>
      </c>
      <c r="I129" s="148"/>
      <c r="L129" s="33"/>
      <c r="M129" s="149"/>
      <c r="T129" s="52"/>
      <c r="AT129" s="18" t="s">
        <v>199</v>
      </c>
      <c r="AU129" s="18" t="s">
        <v>87</v>
      </c>
    </row>
    <row r="130" spans="2:65" s="1" customFormat="1" ht="33" customHeight="1">
      <c r="B130" s="33"/>
      <c r="C130" s="133" t="s">
        <v>320</v>
      </c>
      <c r="D130" s="133" t="s">
        <v>189</v>
      </c>
      <c r="E130" s="134" t="s">
        <v>3659</v>
      </c>
      <c r="F130" s="135" t="s">
        <v>3660</v>
      </c>
      <c r="G130" s="136" t="s">
        <v>384</v>
      </c>
      <c r="H130" s="137">
        <v>39</v>
      </c>
      <c r="I130" s="138"/>
      <c r="J130" s="139">
        <f>ROUND(I130*H130,2)</f>
        <v>0</v>
      </c>
      <c r="K130" s="135" t="s">
        <v>197</v>
      </c>
      <c r="L130" s="33"/>
      <c r="M130" s="140" t="s">
        <v>19</v>
      </c>
      <c r="N130" s="141" t="s">
        <v>46</v>
      </c>
      <c r="P130" s="142">
        <f>O130*H130</f>
        <v>0</v>
      </c>
      <c r="Q130" s="142">
        <v>1.1548999999999999E-3</v>
      </c>
      <c r="R130" s="142">
        <f>Q130*H130</f>
        <v>4.5041100000000001E-2</v>
      </c>
      <c r="S130" s="142">
        <v>0</v>
      </c>
      <c r="T130" s="143">
        <f>S130*H130</f>
        <v>0</v>
      </c>
      <c r="AR130" s="144" t="s">
        <v>320</v>
      </c>
      <c r="AT130" s="144" t="s">
        <v>189</v>
      </c>
      <c r="AU130" s="144" t="s">
        <v>87</v>
      </c>
      <c r="AY130" s="18" t="s">
        <v>187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87</v>
      </c>
      <c r="BK130" s="145">
        <f>ROUND(I130*H130,2)</f>
        <v>0</v>
      </c>
      <c r="BL130" s="18" t="s">
        <v>320</v>
      </c>
      <c r="BM130" s="144" t="s">
        <v>3661</v>
      </c>
    </row>
    <row r="131" spans="2:65" s="1" customFormat="1">
      <c r="B131" s="33"/>
      <c r="D131" s="146" t="s">
        <v>199</v>
      </c>
      <c r="F131" s="147" t="s">
        <v>3662</v>
      </c>
      <c r="I131" s="148"/>
      <c r="L131" s="33"/>
      <c r="M131" s="149"/>
      <c r="T131" s="52"/>
      <c r="AT131" s="18" t="s">
        <v>199</v>
      </c>
      <c r="AU131" s="18" t="s">
        <v>87</v>
      </c>
    </row>
    <row r="132" spans="2:65" s="1" customFormat="1" ht="33" customHeight="1">
      <c r="B132" s="33"/>
      <c r="C132" s="133" t="s">
        <v>327</v>
      </c>
      <c r="D132" s="133" t="s">
        <v>189</v>
      </c>
      <c r="E132" s="134" t="s">
        <v>3663</v>
      </c>
      <c r="F132" s="135" t="s">
        <v>3664</v>
      </c>
      <c r="G132" s="136" t="s">
        <v>384</v>
      </c>
      <c r="H132" s="137">
        <v>22</v>
      </c>
      <c r="I132" s="138"/>
      <c r="J132" s="139">
        <f>ROUND(I132*H132,2)</f>
        <v>0</v>
      </c>
      <c r="K132" s="135" t="s">
        <v>197</v>
      </c>
      <c r="L132" s="33"/>
      <c r="M132" s="140" t="s">
        <v>19</v>
      </c>
      <c r="N132" s="141" t="s">
        <v>46</v>
      </c>
      <c r="P132" s="142">
        <f>O132*H132</f>
        <v>0</v>
      </c>
      <c r="Q132" s="142">
        <v>1.2962E-3</v>
      </c>
      <c r="R132" s="142">
        <f>Q132*H132</f>
        <v>2.8516399999999997E-2</v>
      </c>
      <c r="S132" s="142">
        <v>0</v>
      </c>
      <c r="T132" s="143">
        <f>S132*H132</f>
        <v>0</v>
      </c>
      <c r="AR132" s="144" t="s">
        <v>320</v>
      </c>
      <c r="AT132" s="144" t="s">
        <v>189</v>
      </c>
      <c r="AU132" s="144" t="s">
        <v>87</v>
      </c>
      <c r="AY132" s="18" t="s">
        <v>187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8" t="s">
        <v>87</v>
      </c>
      <c r="BK132" s="145">
        <f>ROUND(I132*H132,2)</f>
        <v>0</v>
      </c>
      <c r="BL132" s="18" t="s">
        <v>320</v>
      </c>
      <c r="BM132" s="144" t="s">
        <v>3665</v>
      </c>
    </row>
    <row r="133" spans="2:65" s="1" customFormat="1">
      <c r="B133" s="33"/>
      <c r="D133" s="146" t="s">
        <v>199</v>
      </c>
      <c r="F133" s="147" t="s">
        <v>3666</v>
      </c>
      <c r="I133" s="148"/>
      <c r="L133" s="33"/>
      <c r="M133" s="149"/>
      <c r="T133" s="52"/>
      <c r="AT133" s="18" t="s">
        <v>199</v>
      </c>
      <c r="AU133" s="18" t="s">
        <v>87</v>
      </c>
    </row>
    <row r="134" spans="2:65" s="1" customFormat="1" ht="33" customHeight="1">
      <c r="B134" s="33"/>
      <c r="C134" s="133" t="s">
        <v>332</v>
      </c>
      <c r="D134" s="133" t="s">
        <v>189</v>
      </c>
      <c r="E134" s="134" t="s">
        <v>3667</v>
      </c>
      <c r="F134" s="135" t="s">
        <v>3668</v>
      </c>
      <c r="G134" s="136" t="s">
        <v>384</v>
      </c>
      <c r="H134" s="137">
        <v>43</v>
      </c>
      <c r="I134" s="138"/>
      <c r="J134" s="139">
        <f>ROUND(I134*H134,2)</f>
        <v>0</v>
      </c>
      <c r="K134" s="135" t="s">
        <v>197</v>
      </c>
      <c r="L134" s="33"/>
      <c r="M134" s="140" t="s">
        <v>19</v>
      </c>
      <c r="N134" s="141" t="s">
        <v>46</v>
      </c>
      <c r="P134" s="142">
        <f>O134*H134</f>
        <v>0</v>
      </c>
      <c r="Q134" s="142">
        <v>7.9697199999999996E-4</v>
      </c>
      <c r="R134" s="142">
        <f>Q134*H134</f>
        <v>3.4269795999999998E-2</v>
      </c>
      <c r="S134" s="142">
        <v>0</v>
      </c>
      <c r="T134" s="143">
        <f>S134*H134</f>
        <v>0</v>
      </c>
      <c r="AR134" s="144" t="s">
        <v>320</v>
      </c>
      <c r="AT134" s="144" t="s">
        <v>189</v>
      </c>
      <c r="AU134" s="144" t="s">
        <v>87</v>
      </c>
      <c r="AY134" s="18" t="s">
        <v>187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87</v>
      </c>
      <c r="BK134" s="145">
        <f>ROUND(I134*H134,2)</f>
        <v>0</v>
      </c>
      <c r="BL134" s="18" t="s">
        <v>320</v>
      </c>
      <c r="BM134" s="144" t="s">
        <v>3669</v>
      </c>
    </row>
    <row r="135" spans="2:65" s="1" customFormat="1">
      <c r="B135" s="33"/>
      <c r="D135" s="146" t="s">
        <v>199</v>
      </c>
      <c r="F135" s="147" t="s">
        <v>3670</v>
      </c>
      <c r="I135" s="148"/>
      <c r="L135" s="33"/>
      <c r="M135" s="149"/>
      <c r="T135" s="52"/>
      <c r="AT135" s="18" t="s">
        <v>199</v>
      </c>
      <c r="AU135" s="18" t="s">
        <v>87</v>
      </c>
    </row>
    <row r="136" spans="2:65" s="1" customFormat="1" ht="33" customHeight="1">
      <c r="B136" s="33"/>
      <c r="C136" s="133" t="s">
        <v>338</v>
      </c>
      <c r="D136" s="133" t="s">
        <v>189</v>
      </c>
      <c r="E136" s="134" t="s">
        <v>3671</v>
      </c>
      <c r="F136" s="135" t="s">
        <v>3672</v>
      </c>
      <c r="G136" s="136" t="s">
        <v>384</v>
      </c>
      <c r="H136" s="137">
        <v>40</v>
      </c>
      <c r="I136" s="138"/>
      <c r="J136" s="139">
        <f>ROUND(I136*H136,2)</f>
        <v>0</v>
      </c>
      <c r="K136" s="135" t="s">
        <v>197</v>
      </c>
      <c r="L136" s="33"/>
      <c r="M136" s="140" t="s">
        <v>19</v>
      </c>
      <c r="N136" s="141" t="s">
        <v>46</v>
      </c>
      <c r="P136" s="142">
        <f>O136*H136</f>
        <v>0</v>
      </c>
      <c r="Q136" s="142">
        <v>1.2574000000000001E-3</v>
      </c>
      <c r="R136" s="142">
        <f>Q136*H136</f>
        <v>5.0296000000000007E-2</v>
      </c>
      <c r="S136" s="142">
        <v>0</v>
      </c>
      <c r="T136" s="143">
        <f>S136*H136</f>
        <v>0</v>
      </c>
      <c r="AR136" s="144" t="s">
        <v>320</v>
      </c>
      <c r="AT136" s="144" t="s">
        <v>189</v>
      </c>
      <c r="AU136" s="144" t="s">
        <v>87</v>
      </c>
      <c r="AY136" s="18" t="s">
        <v>187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8" t="s">
        <v>87</v>
      </c>
      <c r="BK136" s="145">
        <f>ROUND(I136*H136,2)</f>
        <v>0</v>
      </c>
      <c r="BL136" s="18" t="s">
        <v>320</v>
      </c>
      <c r="BM136" s="144" t="s">
        <v>3673</v>
      </c>
    </row>
    <row r="137" spans="2:65" s="1" customFormat="1">
      <c r="B137" s="33"/>
      <c r="D137" s="146" t="s">
        <v>199</v>
      </c>
      <c r="F137" s="147" t="s">
        <v>3674</v>
      </c>
      <c r="I137" s="148"/>
      <c r="L137" s="33"/>
      <c r="M137" s="149"/>
      <c r="T137" s="52"/>
      <c r="AT137" s="18" t="s">
        <v>199</v>
      </c>
      <c r="AU137" s="18" t="s">
        <v>87</v>
      </c>
    </row>
    <row r="138" spans="2:65" s="1" customFormat="1" ht="33" customHeight="1">
      <c r="B138" s="33"/>
      <c r="C138" s="133" t="s">
        <v>344</v>
      </c>
      <c r="D138" s="133" t="s">
        <v>189</v>
      </c>
      <c r="E138" s="134" t="s">
        <v>3675</v>
      </c>
      <c r="F138" s="135" t="s">
        <v>3676</v>
      </c>
      <c r="G138" s="136" t="s">
        <v>384</v>
      </c>
      <c r="H138" s="137">
        <v>10</v>
      </c>
      <c r="I138" s="138"/>
      <c r="J138" s="139">
        <f>ROUND(I138*H138,2)</f>
        <v>0</v>
      </c>
      <c r="K138" s="135" t="s">
        <v>197</v>
      </c>
      <c r="L138" s="33"/>
      <c r="M138" s="140" t="s">
        <v>19</v>
      </c>
      <c r="N138" s="141" t="s">
        <v>46</v>
      </c>
      <c r="P138" s="142">
        <f>O138*H138</f>
        <v>0</v>
      </c>
      <c r="Q138" s="142">
        <v>1.3808080000000001E-3</v>
      </c>
      <c r="R138" s="142">
        <f>Q138*H138</f>
        <v>1.380808E-2</v>
      </c>
      <c r="S138" s="142">
        <v>0</v>
      </c>
      <c r="T138" s="143">
        <f>S138*H138</f>
        <v>0</v>
      </c>
      <c r="AR138" s="144" t="s">
        <v>320</v>
      </c>
      <c r="AT138" s="144" t="s">
        <v>189</v>
      </c>
      <c r="AU138" s="144" t="s">
        <v>87</v>
      </c>
      <c r="AY138" s="18" t="s">
        <v>187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87</v>
      </c>
      <c r="BK138" s="145">
        <f>ROUND(I138*H138,2)</f>
        <v>0</v>
      </c>
      <c r="BL138" s="18" t="s">
        <v>320</v>
      </c>
      <c r="BM138" s="144" t="s">
        <v>3677</v>
      </c>
    </row>
    <row r="139" spans="2:65" s="1" customFormat="1">
      <c r="B139" s="33"/>
      <c r="D139" s="146" t="s">
        <v>199</v>
      </c>
      <c r="F139" s="147" t="s">
        <v>3678</v>
      </c>
      <c r="I139" s="148"/>
      <c r="L139" s="33"/>
      <c r="M139" s="149"/>
      <c r="T139" s="52"/>
      <c r="AT139" s="18" t="s">
        <v>199</v>
      </c>
      <c r="AU139" s="18" t="s">
        <v>87</v>
      </c>
    </row>
    <row r="140" spans="2:65" s="1" customFormat="1" ht="55.5" customHeight="1">
      <c r="B140" s="33"/>
      <c r="C140" s="133" t="s">
        <v>7</v>
      </c>
      <c r="D140" s="133" t="s">
        <v>189</v>
      </c>
      <c r="E140" s="134" t="s">
        <v>3679</v>
      </c>
      <c r="F140" s="135" t="s">
        <v>3680</v>
      </c>
      <c r="G140" s="136" t="s">
        <v>384</v>
      </c>
      <c r="H140" s="137">
        <v>82</v>
      </c>
      <c r="I140" s="138"/>
      <c r="J140" s="139">
        <f>ROUND(I140*H140,2)</f>
        <v>0</v>
      </c>
      <c r="K140" s="135" t="s">
        <v>197</v>
      </c>
      <c r="L140" s="33"/>
      <c r="M140" s="140" t="s">
        <v>19</v>
      </c>
      <c r="N140" s="141" t="s">
        <v>46</v>
      </c>
      <c r="P140" s="142">
        <f>O140*H140</f>
        <v>0</v>
      </c>
      <c r="Q140" s="142">
        <v>3.3906000000000002E-4</v>
      </c>
      <c r="R140" s="142">
        <f>Q140*H140</f>
        <v>2.7802920000000002E-2</v>
      </c>
      <c r="S140" s="142">
        <v>0</v>
      </c>
      <c r="T140" s="143">
        <f>S140*H140</f>
        <v>0</v>
      </c>
      <c r="AR140" s="144" t="s">
        <v>320</v>
      </c>
      <c r="AT140" s="144" t="s">
        <v>189</v>
      </c>
      <c r="AU140" s="144" t="s">
        <v>87</v>
      </c>
      <c r="AY140" s="18" t="s">
        <v>187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8" t="s">
        <v>87</v>
      </c>
      <c r="BK140" s="145">
        <f>ROUND(I140*H140,2)</f>
        <v>0</v>
      </c>
      <c r="BL140" s="18" t="s">
        <v>320</v>
      </c>
      <c r="BM140" s="144" t="s">
        <v>3681</v>
      </c>
    </row>
    <row r="141" spans="2:65" s="1" customFormat="1">
      <c r="B141" s="33"/>
      <c r="D141" s="146" t="s">
        <v>199</v>
      </c>
      <c r="F141" s="147" t="s">
        <v>3682</v>
      </c>
      <c r="I141" s="148"/>
      <c r="L141" s="33"/>
      <c r="M141" s="149"/>
      <c r="T141" s="52"/>
      <c r="AT141" s="18" t="s">
        <v>199</v>
      </c>
      <c r="AU141" s="18" t="s">
        <v>87</v>
      </c>
    </row>
    <row r="142" spans="2:65" s="1" customFormat="1" ht="55.5" customHeight="1">
      <c r="B142" s="33"/>
      <c r="C142" s="133" t="s">
        <v>362</v>
      </c>
      <c r="D142" s="133" t="s">
        <v>189</v>
      </c>
      <c r="E142" s="134" t="s">
        <v>3683</v>
      </c>
      <c r="F142" s="135" t="s">
        <v>3684</v>
      </c>
      <c r="G142" s="136" t="s">
        <v>384</v>
      </c>
      <c r="H142" s="137">
        <v>111</v>
      </c>
      <c r="I142" s="138"/>
      <c r="J142" s="139">
        <f>ROUND(I142*H142,2)</f>
        <v>0</v>
      </c>
      <c r="K142" s="135" t="s">
        <v>197</v>
      </c>
      <c r="L142" s="33"/>
      <c r="M142" s="140" t="s">
        <v>19</v>
      </c>
      <c r="N142" s="141" t="s">
        <v>46</v>
      </c>
      <c r="P142" s="142">
        <f>O142*H142</f>
        <v>0</v>
      </c>
      <c r="Q142" s="142">
        <v>1.0484000000000001E-4</v>
      </c>
      <c r="R142" s="142">
        <f>Q142*H142</f>
        <v>1.163724E-2</v>
      </c>
      <c r="S142" s="142">
        <v>0</v>
      </c>
      <c r="T142" s="143">
        <f>S142*H142</f>
        <v>0</v>
      </c>
      <c r="AR142" s="144" t="s">
        <v>320</v>
      </c>
      <c r="AT142" s="144" t="s">
        <v>189</v>
      </c>
      <c r="AU142" s="144" t="s">
        <v>87</v>
      </c>
      <c r="AY142" s="18" t="s">
        <v>187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8" t="s">
        <v>87</v>
      </c>
      <c r="BK142" s="145">
        <f>ROUND(I142*H142,2)</f>
        <v>0</v>
      </c>
      <c r="BL142" s="18" t="s">
        <v>320</v>
      </c>
      <c r="BM142" s="144" t="s">
        <v>3685</v>
      </c>
    </row>
    <row r="143" spans="2:65" s="1" customFormat="1">
      <c r="B143" s="33"/>
      <c r="D143" s="146" t="s">
        <v>199</v>
      </c>
      <c r="F143" s="147" t="s">
        <v>3686</v>
      </c>
      <c r="I143" s="148"/>
      <c r="L143" s="33"/>
      <c r="M143" s="149"/>
      <c r="T143" s="52"/>
      <c r="AT143" s="18" t="s">
        <v>199</v>
      </c>
      <c r="AU143" s="18" t="s">
        <v>87</v>
      </c>
    </row>
    <row r="144" spans="2:65" s="1" customFormat="1" ht="24.15" customHeight="1">
      <c r="B144" s="33"/>
      <c r="C144" s="133" t="s">
        <v>368</v>
      </c>
      <c r="D144" s="133" t="s">
        <v>189</v>
      </c>
      <c r="E144" s="134" t="s">
        <v>3687</v>
      </c>
      <c r="F144" s="135" t="s">
        <v>3688</v>
      </c>
      <c r="G144" s="136" t="s">
        <v>248</v>
      </c>
      <c r="H144" s="137">
        <v>6</v>
      </c>
      <c r="I144" s="138"/>
      <c r="J144" s="139">
        <f>ROUND(I144*H144,2)</f>
        <v>0</v>
      </c>
      <c r="K144" s="135" t="s">
        <v>197</v>
      </c>
      <c r="L144" s="33"/>
      <c r="M144" s="140" t="s">
        <v>19</v>
      </c>
      <c r="N144" s="141" t="s">
        <v>46</v>
      </c>
      <c r="P144" s="142">
        <f>O144*H144</f>
        <v>0</v>
      </c>
      <c r="Q144" s="142">
        <v>2.1956999999999999E-4</v>
      </c>
      <c r="R144" s="142">
        <f>Q144*H144</f>
        <v>1.3174199999999999E-3</v>
      </c>
      <c r="S144" s="142">
        <v>0</v>
      </c>
      <c r="T144" s="143">
        <f>S144*H144</f>
        <v>0</v>
      </c>
      <c r="AR144" s="144" t="s">
        <v>320</v>
      </c>
      <c r="AT144" s="144" t="s">
        <v>189</v>
      </c>
      <c r="AU144" s="144" t="s">
        <v>87</v>
      </c>
      <c r="AY144" s="18" t="s">
        <v>187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8" t="s">
        <v>87</v>
      </c>
      <c r="BK144" s="145">
        <f>ROUND(I144*H144,2)</f>
        <v>0</v>
      </c>
      <c r="BL144" s="18" t="s">
        <v>320</v>
      </c>
      <c r="BM144" s="144" t="s">
        <v>3689</v>
      </c>
    </row>
    <row r="145" spans="2:65" s="1" customFormat="1">
      <c r="B145" s="33"/>
      <c r="D145" s="146" t="s">
        <v>199</v>
      </c>
      <c r="F145" s="147" t="s">
        <v>3690</v>
      </c>
      <c r="I145" s="148"/>
      <c r="L145" s="33"/>
      <c r="M145" s="149"/>
      <c r="T145" s="52"/>
      <c r="AT145" s="18" t="s">
        <v>199</v>
      </c>
      <c r="AU145" s="18" t="s">
        <v>87</v>
      </c>
    </row>
    <row r="146" spans="2:65" s="1" customFormat="1" ht="21.75" customHeight="1">
      <c r="B146" s="33"/>
      <c r="C146" s="133" t="s">
        <v>376</v>
      </c>
      <c r="D146" s="133" t="s">
        <v>189</v>
      </c>
      <c r="E146" s="134" t="s">
        <v>3691</v>
      </c>
      <c r="F146" s="135" t="s">
        <v>3692</v>
      </c>
      <c r="G146" s="136" t="s">
        <v>248</v>
      </c>
      <c r="H146" s="137">
        <v>24</v>
      </c>
      <c r="I146" s="138"/>
      <c r="J146" s="139">
        <f>ROUND(I146*H146,2)</f>
        <v>0</v>
      </c>
      <c r="K146" s="135" t="s">
        <v>197</v>
      </c>
      <c r="L146" s="33"/>
      <c r="M146" s="140" t="s">
        <v>19</v>
      </c>
      <c r="N146" s="141" t="s">
        <v>46</v>
      </c>
      <c r="P146" s="142">
        <f>O146*H146</f>
        <v>0</v>
      </c>
      <c r="Q146" s="142">
        <v>2.8626880000000001E-4</v>
      </c>
      <c r="R146" s="142">
        <f>Q146*H146</f>
        <v>6.8704512000000006E-3</v>
      </c>
      <c r="S146" s="142">
        <v>0</v>
      </c>
      <c r="T146" s="143">
        <f>S146*H146</f>
        <v>0</v>
      </c>
      <c r="AR146" s="144" t="s">
        <v>320</v>
      </c>
      <c r="AT146" s="144" t="s">
        <v>189</v>
      </c>
      <c r="AU146" s="144" t="s">
        <v>87</v>
      </c>
      <c r="AY146" s="18" t="s">
        <v>187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8" t="s">
        <v>87</v>
      </c>
      <c r="BK146" s="145">
        <f>ROUND(I146*H146,2)</f>
        <v>0</v>
      </c>
      <c r="BL146" s="18" t="s">
        <v>320</v>
      </c>
      <c r="BM146" s="144" t="s">
        <v>3693</v>
      </c>
    </row>
    <row r="147" spans="2:65" s="1" customFormat="1">
      <c r="B147" s="33"/>
      <c r="D147" s="146" t="s">
        <v>199</v>
      </c>
      <c r="F147" s="147" t="s">
        <v>3694</v>
      </c>
      <c r="I147" s="148"/>
      <c r="L147" s="33"/>
      <c r="M147" s="149"/>
      <c r="T147" s="52"/>
      <c r="AT147" s="18" t="s">
        <v>199</v>
      </c>
      <c r="AU147" s="18" t="s">
        <v>87</v>
      </c>
    </row>
    <row r="148" spans="2:65" s="1" customFormat="1" ht="24.15" customHeight="1">
      <c r="B148" s="33"/>
      <c r="C148" s="133" t="s">
        <v>381</v>
      </c>
      <c r="D148" s="133" t="s">
        <v>189</v>
      </c>
      <c r="E148" s="134" t="s">
        <v>3695</v>
      </c>
      <c r="F148" s="135" t="s">
        <v>3696</v>
      </c>
      <c r="G148" s="136" t="s">
        <v>248</v>
      </c>
      <c r="H148" s="137">
        <v>6</v>
      </c>
      <c r="I148" s="138"/>
      <c r="J148" s="139">
        <f>ROUND(I148*H148,2)</f>
        <v>0</v>
      </c>
      <c r="K148" s="135" t="s">
        <v>197</v>
      </c>
      <c r="L148" s="33"/>
      <c r="M148" s="140" t="s">
        <v>19</v>
      </c>
      <c r="N148" s="141" t="s">
        <v>46</v>
      </c>
      <c r="P148" s="142">
        <f>O148*H148</f>
        <v>0</v>
      </c>
      <c r="Q148" s="142">
        <v>1.1957E-4</v>
      </c>
      <c r="R148" s="142">
        <f>Q148*H148</f>
        <v>7.1741999999999997E-4</v>
      </c>
      <c r="S148" s="142">
        <v>0</v>
      </c>
      <c r="T148" s="143">
        <f>S148*H148</f>
        <v>0</v>
      </c>
      <c r="AR148" s="144" t="s">
        <v>320</v>
      </c>
      <c r="AT148" s="144" t="s">
        <v>189</v>
      </c>
      <c r="AU148" s="144" t="s">
        <v>87</v>
      </c>
      <c r="AY148" s="18" t="s">
        <v>187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8" t="s">
        <v>87</v>
      </c>
      <c r="BK148" s="145">
        <f>ROUND(I148*H148,2)</f>
        <v>0</v>
      </c>
      <c r="BL148" s="18" t="s">
        <v>320</v>
      </c>
      <c r="BM148" s="144" t="s">
        <v>3697</v>
      </c>
    </row>
    <row r="149" spans="2:65" s="1" customFormat="1">
      <c r="B149" s="33"/>
      <c r="D149" s="146" t="s">
        <v>199</v>
      </c>
      <c r="F149" s="147" t="s">
        <v>3698</v>
      </c>
      <c r="I149" s="148"/>
      <c r="L149" s="33"/>
      <c r="M149" s="149"/>
      <c r="T149" s="52"/>
      <c r="AT149" s="18" t="s">
        <v>199</v>
      </c>
      <c r="AU149" s="18" t="s">
        <v>87</v>
      </c>
    </row>
    <row r="150" spans="2:65" s="1" customFormat="1" ht="24.15" customHeight="1">
      <c r="B150" s="33"/>
      <c r="C150" s="133" t="s">
        <v>390</v>
      </c>
      <c r="D150" s="133" t="s">
        <v>189</v>
      </c>
      <c r="E150" s="134" t="s">
        <v>3699</v>
      </c>
      <c r="F150" s="135" t="s">
        <v>3700</v>
      </c>
      <c r="G150" s="136" t="s">
        <v>248</v>
      </c>
      <c r="H150" s="137">
        <v>6</v>
      </c>
      <c r="I150" s="138"/>
      <c r="J150" s="139">
        <f>ROUND(I150*H150,2)</f>
        <v>0</v>
      </c>
      <c r="K150" s="135" t="s">
        <v>197</v>
      </c>
      <c r="L150" s="33"/>
      <c r="M150" s="140" t="s">
        <v>19</v>
      </c>
      <c r="N150" s="141" t="s">
        <v>46</v>
      </c>
      <c r="P150" s="142">
        <f>O150*H150</f>
        <v>0</v>
      </c>
      <c r="Q150" s="142">
        <v>7.4600000000000003E-4</v>
      </c>
      <c r="R150" s="142">
        <f>Q150*H150</f>
        <v>4.4759999999999999E-3</v>
      </c>
      <c r="S150" s="142">
        <v>0</v>
      </c>
      <c r="T150" s="143">
        <f>S150*H150</f>
        <v>0</v>
      </c>
      <c r="AR150" s="144" t="s">
        <v>320</v>
      </c>
      <c r="AT150" s="144" t="s">
        <v>189</v>
      </c>
      <c r="AU150" s="144" t="s">
        <v>87</v>
      </c>
      <c r="AY150" s="18" t="s">
        <v>187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8" t="s">
        <v>87</v>
      </c>
      <c r="BK150" s="145">
        <f>ROUND(I150*H150,2)</f>
        <v>0</v>
      </c>
      <c r="BL150" s="18" t="s">
        <v>320</v>
      </c>
      <c r="BM150" s="144" t="s">
        <v>3701</v>
      </c>
    </row>
    <row r="151" spans="2:65" s="1" customFormat="1">
      <c r="B151" s="33"/>
      <c r="D151" s="146" t="s">
        <v>199</v>
      </c>
      <c r="F151" s="147" t="s">
        <v>3702</v>
      </c>
      <c r="I151" s="148"/>
      <c r="L151" s="33"/>
      <c r="M151" s="149"/>
      <c r="T151" s="52"/>
      <c r="AT151" s="18" t="s">
        <v>199</v>
      </c>
      <c r="AU151" s="18" t="s">
        <v>87</v>
      </c>
    </row>
    <row r="152" spans="2:65" s="1" customFormat="1" ht="24.15" customHeight="1">
      <c r="B152" s="33"/>
      <c r="C152" s="133" t="s">
        <v>395</v>
      </c>
      <c r="D152" s="133" t="s">
        <v>189</v>
      </c>
      <c r="E152" s="134" t="s">
        <v>3703</v>
      </c>
      <c r="F152" s="135" t="s">
        <v>3704</v>
      </c>
      <c r="G152" s="136" t="s">
        <v>248</v>
      </c>
      <c r="H152" s="137">
        <v>6</v>
      </c>
      <c r="I152" s="138"/>
      <c r="J152" s="139">
        <f>ROUND(I152*H152,2)</f>
        <v>0</v>
      </c>
      <c r="K152" s="135" t="s">
        <v>197</v>
      </c>
      <c r="L152" s="33"/>
      <c r="M152" s="140" t="s">
        <v>19</v>
      </c>
      <c r="N152" s="141" t="s">
        <v>46</v>
      </c>
      <c r="P152" s="142">
        <f>O152*H152</f>
        <v>0</v>
      </c>
      <c r="Q152" s="142">
        <v>1.2285E-3</v>
      </c>
      <c r="R152" s="142">
        <f>Q152*H152</f>
        <v>7.3709999999999999E-3</v>
      </c>
      <c r="S152" s="142">
        <v>0</v>
      </c>
      <c r="T152" s="143">
        <f>S152*H152</f>
        <v>0</v>
      </c>
      <c r="AR152" s="144" t="s">
        <v>320</v>
      </c>
      <c r="AT152" s="144" t="s">
        <v>189</v>
      </c>
      <c r="AU152" s="144" t="s">
        <v>87</v>
      </c>
      <c r="AY152" s="18" t="s">
        <v>187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8" t="s">
        <v>87</v>
      </c>
      <c r="BK152" s="145">
        <f>ROUND(I152*H152,2)</f>
        <v>0</v>
      </c>
      <c r="BL152" s="18" t="s">
        <v>320</v>
      </c>
      <c r="BM152" s="144" t="s">
        <v>3705</v>
      </c>
    </row>
    <row r="153" spans="2:65" s="1" customFormat="1">
      <c r="B153" s="33"/>
      <c r="D153" s="146" t="s">
        <v>199</v>
      </c>
      <c r="F153" s="147" t="s">
        <v>3706</v>
      </c>
      <c r="I153" s="148"/>
      <c r="L153" s="33"/>
      <c r="M153" s="149"/>
      <c r="T153" s="52"/>
      <c r="AT153" s="18" t="s">
        <v>199</v>
      </c>
      <c r="AU153" s="18" t="s">
        <v>87</v>
      </c>
    </row>
    <row r="154" spans="2:65" s="1" customFormat="1" ht="24.15" customHeight="1">
      <c r="B154" s="33"/>
      <c r="C154" s="133" t="s">
        <v>401</v>
      </c>
      <c r="D154" s="133" t="s">
        <v>189</v>
      </c>
      <c r="E154" s="134" t="s">
        <v>3707</v>
      </c>
      <c r="F154" s="135" t="s">
        <v>3708</v>
      </c>
      <c r="G154" s="136" t="s">
        <v>248</v>
      </c>
      <c r="H154" s="137">
        <v>3</v>
      </c>
      <c r="I154" s="138"/>
      <c r="J154" s="139">
        <f>ROUND(I154*H154,2)</f>
        <v>0</v>
      </c>
      <c r="K154" s="135" t="s">
        <v>197</v>
      </c>
      <c r="L154" s="33"/>
      <c r="M154" s="140" t="s">
        <v>19</v>
      </c>
      <c r="N154" s="141" t="s">
        <v>46</v>
      </c>
      <c r="P154" s="142">
        <f>O154*H154</f>
        <v>0</v>
      </c>
      <c r="Q154" s="142">
        <v>1.15841625E-2</v>
      </c>
      <c r="R154" s="142">
        <f>Q154*H154</f>
        <v>3.4752487499999998E-2</v>
      </c>
      <c r="S154" s="142">
        <v>0</v>
      </c>
      <c r="T154" s="143">
        <f>S154*H154</f>
        <v>0</v>
      </c>
      <c r="AR154" s="144" t="s">
        <v>320</v>
      </c>
      <c r="AT154" s="144" t="s">
        <v>189</v>
      </c>
      <c r="AU154" s="144" t="s">
        <v>87</v>
      </c>
      <c r="AY154" s="18" t="s">
        <v>187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8" t="s">
        <v>87</v>
      </c>
      <c r="BK154" s="145">
        <f>ROUND(I154*H154,2)</f>
        <v>0</v>
      </c>
      <c r="BL154" s="18" t="s">
        <v>320</v>
      </c>
      <c r="BM154" s="144" t="s">
        <v>3709</v>
      </c>
    </row>
    <row r="155" spans="2:65" s="1" customFormat="1">
      <c r="B155" s="33"/>
      <c r="D155" s="146" t="s">
        <v>199</v>
      </c>
      <c r="F155" s="147" t="s">
        <v>3710</v>
      </c>
      <c r="I155" s="148"/>
      <c r="L155" s="33"/>
      <c r="M155" s="149"/>
      <c r="T155" s="52"/>
      <c r="AT155" s="18" t="s">
        <v>199</v>
      </c>
      <c r="AU155" s="18" t="s">
        <v>87</v>
      </c>
    </row>
    <row r="156" spans="2:65" s="1" customFormat="1" ht="33" customHeight="1">
      <c r="B156" s="33"/>
      <c r="C156" s="133" t="s">
        <v>407</v>
      </c>
      <c r="D156" s="133" t="s">
        <v>189</v>
      </c>
      <c r="E156" s="134" t="s">
        <v>3711</v>
      </c>
      <c r="F156" s="135" t="s">
        <v>3712</v>
      </c>
      <c r="G156" s="136" t="s">
        <v>248</v>
      </c>
      <c r="H156" s="137">
        <v>3</v>
      </c>
      <c r="I156" s="138"/>
      <c r="J156" s="139">
        <f>ROUND(I156*H156,2)</f>
        <v>0</v>
      </c>
      <c r="K156" s="135" t="s">
        <v>197</v>
      </c>
      <c r="L156" s="33"/>
      <c r="M156" s="140" t="s">
        <v>19</v>
      </c>
      <c r="N156" s="141" t="s">
        <v>46</v>
      </c>
      <c r="P156" s="142">
        <f>O156*H156</f>
        <v>0</v>
      </c>
      <c r="Q156" s="142">
        <v>1.1642899999999999E-3</v>
      </c>
      <c r="R156" s="142">
        <f>Q156*H156</f>
        <v>3.4928699999999995E-3</v>
      </c>
      <c r="S156" s="142">
        <v>0</v>
      </c>
      <c r="T156" s="143">
        <f>S156*H156</f>
        <v>0</v>
      </c>
      <c r="AR156" s="144" t="s">
        <v>320</v>
      </c>
      <c r="AT156" s="144" t="s">
        <v>189</v>
      </c>
      <c r="AU156" s="144" t="s">
        <v>87</v>
      </c>
      <c r="AY156" s="18" t="s">
        <v>187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8" t="s">
        <v>87</v>
      </c>
      <c r="BK156" s="145">
        <f>ROUND(I156*H156,2)</f>
        <v>0</v>
      </c>
      <c r="BL156" s="18" t="s">
        <v>320</v>
      </c>
      <c r="BM156" s="144" t="s">
        <v>3713</v>
      </c>
    </row>
    <row r="157" spans="2:65" s="1" customFormat="1">
      <c r="B157" s="33"/>
      <c r="D157" s="146" t="s">
        <v>199</v>
      </c>
      <c r="F157" s="147" t="s">
        <v>3714</v>
      </c>
      <c r="I157" s="148"/>
      <c r="L157" s="33"/>
      <c r="M157" s="149"/>
      <c r="T157" s="52"/>
      <c r="AT157" s="18" t="s">
        <v>199</v>
      </c>
      <c r="AU157" s="18" t="s">
        <v>87</v>
      </c>
    </row>
    <row r="158" spans="2:65" s="1" customFormat="1" ht="33" customHeight="1">
      <c r="B158" s="33"/>
      <c r="C158" s="133" t="s">
        <v>413</v>
      </c>
      <c r="D158" s="133" t="s">
        <v>189</v>
      </c>
      <c r="E158" s="134" t="s">
        <v>3715</v>
      </c>
      <c r="F158" s="135" t="s">
        <v>3716</v>
      </c>
      <c r="G158" s="136" t="s">
        <v>384</v>
      </c>
      <c r="H158" s="137">
        <v>193</v>
      </c>
      <c r="I158" s="138"/>
      <c r="J158" s="139">
        <f>ROUND(I158*H158,2)</f>
        <v>0</v>
      </c>
      <c r="K158" s="135" t="s">
        <v>197</v>
      </c>
      <c r="L158" s="33"/>
      <c r="M158" s="140" t="s">
        <v>19</v>
      </c>
      <c r="N158" s="141" t="s">
        <v>46</v>
      </c>
      <c r="P158" s="142">
        <f>O158*H158</f>
        <v>0</v>
      </c>
      <c r="Q158" s="142">
        <v>1.0000000000000001E-5</v>
      </c>
      <c r="R158" s="142">
        <f>Q158*H158</f>
        <v>1.9300000000000001E-3</v>
      </c>
      <c r="S158" s="142">
        <v>0</v>
      </c>
      <c r="T158" s="143">
        <f>S158*H158</f>
        <v>0</v>
      </c>
      <c r="AR158" s="144" t="s">
        <v>320</v>
      </c>
      <c r="AT158" s="144" t="s">
        <v>189</v>
      </c>
      <c r="AU158" s="144" t="s">
        <v>87</v>
      </c>
      <c r="AY158" s="18" t="s">
        <v>187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8" t="s">
        <v>87</v>
      </c>
      <c r="BK158" s="145">
        <f>ROUND(I158*H158,2)</f>
        <v>0</v>
      </c>
      <c r="BL158" s="18" t="s">
        <v>320</v>
      </c>
      <c r="BM158" s="144" t="s">
        <v>3717</v>
      </c>
    </row>
    <row r="159" spans="2:65" s="1" customFormat="1">
      <c r="B159" s="33"/>
      <c r="D159" s="146" t="s">
        <v>199</v>
      </c>
      <c r="F159" s="147" t="s">
        <v>3718</v>
      </c>
      <c r="I159" s="148"/>
      <c r="L159" s="33"/>
      <c r="M159" s="149"/>
      <c r="T159" s="52"/>
      <c r="AT159" s="18" t="s">
        <v>199</v>
      </c>
      <c r="AU159" s="18" t="s">
        <v>87</v>
      </c>
    </row>
    <row r="160" spans="2:65" s="1" customFormat="1" ht="37.950000000000003" customHeight="1">
      <c r="B160" s="33"/>
      <c r="C160" s="133" t="s">
        <v>419</v>
      </c>
      <c r="D160" s="133" t="s">
        <v>189</v>
      </c>
      <c r="E160" s="134" t="s">
        <v>3719</v>
      </c>
      <c r="F160" s="135" t="s">
        <v>3720</v>
      </c>
      <c r="G160" s="136" t="s">
        <v>384</v>
      </c>
      <c r="H160" s="137">
        <v>193</v>
      </c>
      <c r="I160" s="138"/>
      <c r="J160" s="139">
        <f>ROUND(I160*H160,2)</f>
        <v>0</v>
      </c>
      <c r="K160" s="135" t="s">
        <v>197</v>
      </c>
      <c r="L160" s="33"/>
      <c r="M160" s="140" t="s">
        <v>19</v>
      </c>
      <c r="N160" s="141" t="s">
        <v>46</v>
      </c>
      <c r="P160" s="142">
        <f>O160*H160</f>
        <v>0</v>
      </c>
      <c r="Q160" s="142">
        <v>1.8816499999999998E-5</v>
      </c>
      <c r="R160" s="142">
        <f>Q160*H160</f>
        <v>3.6315844999999995E-3</v>
      </c>
      <c r="S160" s="142">
        <v>0</v>
      </c>
      <c r="T160" s="143">
        <f>S160*H160</f>
        <v>0</v>
      </c>
      <c r="AR160" s="144" t="s">
        <v>320</v>
      </c>
      <c r="AT160" s="144" t="s">
        <v>189</v>
      </c>
      <c r="AU160" s="144" t="s">
        <v>87</v>
      </c>
      <c r="AY160" s="18" t="s">
        <v>187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8" t="s">
        <v>87</v>
      </c>
      <c r="BK160" s="145">
        <f>ROUND(I160*H160,2)</f>
        <v>0</v>
      </c>
      <c r="BL160" s="18" t="s">
        <v>320</v>
      </c>
      <c r="BM160" s="144" t="s">
        <v>3721</v>
      </c>
    </row>
    <row r="161" spans="2:65" s="1" customFormat="1">
      <c r="B161" s="33"/>
      <c r="D161" s="146" t="s">
        <v>199</v>
      </c>
      <c r="F161" s="147" t="s">
        <v>3722</v>
      </c>
      <c r="I161" s="148"/>
      <c r="L161" s="33"/>
      <c r="M161" s="149"/>
      <c r="T161" s="52"/>
      <c r="AT161" s="18" t="s">
        <v>199</v>
      </c>
      <c r="AU161" s="18" t="s">
        <v>87</v>
      </c>
    </row>
    <row r="162" spans="2:65" s="13" customFormat="1">
      <c r="B162" s="157"/>
      <c r="D162" s="151" t="s">
        <v>201</v>
      </c>
      <c r="E162" s="158" t="s">
        <v>19</v>
      </c>
      <c r="F162" s="159" t="s">
        <v>3723</v>
      </c>
      <c r="H162" s="160">
        <v>193</v>
      </c>
      <c r="I162" s="161"/>
      <c r="L162" s="157"/>
      <c r="M162" s="162"/>
      <c r="T162" s="163"/>
      <c r="AT162" s="158" t="s">
        <v>201</v>
      </c>
      <c r="AU162" s="158" t="s">
        <v>87</v>
      </c>
      <c r="AV162" s="13" t="s">
        <v>87</v>
      </c>
      <c r="AW162" s="13" t="s">
        <v>33</v>
      </c>
      <c r="AX162" s="13" t="s">
        <v>74</v>
      </c>
      <c r="AY162" s="158" t="s">
        <v>187</v>
      </c>
    </row>
    <row r="163" spans="2:65" s="15" customFormat="1">
      <c r="B163" s="171"/>
      <c r="D163" s="151" t="s">
        <v>201</v>
      </c>
      <c r="E163" s="172" t="s">
        <v>19</v>
      </c>
      <c r="F163" s="173" t="s">
        <v>207</v>
      </c>
      <c r="H163" s="174">
        <v>193</v>
      </c>
      <c r="I163" s="175"/>
      <c r="L163" s="171"/>
      <c r="M163" s="176"/>
      <c r="T163" s="177"/>
      <c r="AT163" s="172" t="s">
        <v>201</v>
      </c>
      <c r="AU163" s="172" t="s">
        <v>87</v>
      </c>
      <c r="AV163" s="15" t="s">
        <v>193</v>
      </c>
      <c r="AW163" s="15" t="s">
        <v>33</v>
      </c>
      <c r="AX163" s="15" t="s">
        <v>81</v>
      </c>
      <c r="AY163" s="172" t="s">
        <v>187</v>
      </c>
    </row>
    <row r="164" spans="2:65" s="1" customFormat="1" ht="16.5" customHeight="1">
      <c r="B164" s="33"/>
      <c r="C164" s="133" t="s">
        <v>425</v>
      </c>
      <c r="D164" s="133" t="s">
        <v>189</v>
      </c>
      <c r="E164" s="134" t="s">
        <v>3724</v>
      </c>
      <c r="F164" s="135" t="s">
        <v>3725</v>
      </c>
      <c r="G164" s="136" t="s">
        <v>2235</v>
      </c>
      <c r="H164" s="137">
        <v>1</v>
      </c>
      <c r="I164" s="138"/>
      <c r="J164" s="139">
        <f>ROUND(I164*H164,2)</f>
        <v>0</v>
      </c>
      <c r="K164" s="135" t="s">
        <v>19</v>
      </c>
      <c r="L164" s="33"/>
      <c r="M164" s="140" t="s">
        <v>19</v>
      </c>
      <c r="N164" s="141" t="s">
        <v>46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320</v>
      </c>
      <c r="AT164" s="144" t="s">
        <v>189</v>
      </c>
      <c r="AU164" s="144" t="s">
        <v>87</v>
      </c>
      <c r="AY164" s="18" t="s">
        <v>187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8" t="s">
        <v>87</v>
      </c>
      <c r="BK164" s="145">
        <f>ROUND(I164*H164,2)</f>
        <v>0</v>
      </c>
      <c r="BL164" s="18" t="s">
        <v>320</v>
      </c>
      <c r="BM164" s="144" t="s">
        <v>3726</v>
      </c>
    </row>
    <row r="165" spans="2:65" s="1" customFormat="1" ht="16.5" customHeight="1">
      <c r="B165" s="33"/>
      <c r="C165" s="133" t="s">
        <v>431</v>
      </c>
      <c r="D165" s="133" t="s">
        <v>189</v>
      </c>
      <c r="E165" s="134" t="s">
        <v>3727</v>
      </c>
      <c r="F165" s="135" t="s">
        <v>3647</v>
      </c>
      <c r="G165" s="136" t="s">
        <v>2235</v>
      </c>
      <c r="H165" s="137">
        <v>1</v>
      </c>
      <c r="I165" s="138"/>
      <c r="J165" s="139">
        <f>ROUND(I165*H165,2)</f>
        <v>0</v>
      </c>
      <c r="K165" s="135" t="s">
        <v>19</v>
      </c>
      <c r="L165" s="33"/>
      <c r="M165" s="140" t="s">
        <v>19</v>
      </c>
      <c r="N165" s="141" t="s">
        <v>46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320</v>
      </c>
      <c r="AT165" s="144" t="s">
        <v>189</v>
      </c>
      <c r="AU165" s="144" t="s">
        <v>87</v>
      </c>
      <c r="AY165" s="18" t="s">
        <v>187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8" t="s">
        <v>87</v>
      </c>
      <c r="BK165" s="145">
        <f>ROUND(I165*H165,2)</f>
        <v>0</v>
      </c>
      <c r="BL165" s="18" t="s">
        <v>320</v>
      </c>
      <c r="BM165" s="144" t="s">
        <v>3728</v>
      </c>
    </row>
    <row r="166" spans="2:65" s="1" customFormat="1" ht="44.25" customHeight="1">
      <c r="B166" s="33"/>
      <c r="C166" s="133" t="s">
        <v>437</v>
      </c>
      <c r="D166" s="133" t="s">
        <v>189</v>
      </c>
      <c r="E166" s="134" t="s">
        <v>3729</v>
      </c>
      <c r="F166" s="135" t="s">
        <v>3730</v>
      </c>
      <c r="G166" s="136" t="s">
        <v>2018</v>
      </c>
      <c r="H166" s="194"/>
      <c r="I166" s="138"/>
      <c r="J166" s="139">
        <f>ROUND(I166*H166,2)</f>
        <v>0</v>
      </c>
      <c r="K166" s="135" t="s">
        <v>197</v>
      </c>
      <c r="L166" s="33"/>
      <c r="M166" s="140" t="s">
        <v>19</v>
      </c>
      <c r="N166" s="141" t="s">
        <v>46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320</v>
      </c>
      <c r="AT166" s="144" t="s">
        <v>189</v>
      </c>
      <c r="AU166" s="144" t="s">
        <v>87</v>
      </c>
      <c r="AY166" s="18" t="s">
        <v>187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8" t="s">
        <v>87</v>
      </c>
      <c r="BK166" s="145">
        <f>ROUND(I166*H166,2)</f>
        <v>0</v>
      </c>
      <c r="BL166" s="18" t="s">
        <v>320</v>
      </c>
      <c r="BM166" s="144" t="s">
        <v>3731</v>
      </c>
    </row>
    <row r="167" spans="2:65" s="1" customFormat="1">
      <c r="B167" s="33"/>
      <c r="D167" s="146" t="s">
        <v>199</v>
      </c>
      <c r="F167" s="147" t="s">
        <v>3732</v>
      </c>
      <c r="I167" s="148"/>
      <c r="L167" s="33"/>
      <c r="M167" s="149"/>
      <c r="T167" s="52"/>
      <c r="AT167" s="18" t="s">
        <v>199</v>
      </c>
      <c r="AU167" s="18" t="s">
        <v>87</v>
      </c>
    </row>
    <row r="168" spans="2:65" s="11" customFormat="1" ht="22.95" customHeight="1">
      <c r="B168" s="121"/>
      <c r="D168" s="122" t="s">
        <v>73</v>
      </c>
      <c r="E168" s="131" t="s">
        <v>605</v>
      </c>
      <c r="F168" s="131" t="s">
        <v>606</v>
      </c>
      <c r="I168" s="124"/>
      <c r="J168" s="132">
        <f>BK168</f>
        <v>0</v>
      </c>
      <c r="L168" s="121"/>
      <c r="M168" s="126"/>
      <c r="P168" s="127">
        <f>SUM(P169:P218)</f>
        <v>0</v>
      </c>
      <c r="R168" s="127">
        <f>SUM(R169:R218)</f>
        <v>0.57421285900000008</v>
      </c>
      <c r="T168" s="128">
        <f>SUM(T169:T218)</f>
        <v>0</v>
      </c>
      <c r="AR168" s="122" t="s">
        <v>87</v>
      </c>
      <c r="AT168" s="129" t="s">
        <v>73</v>
      </c>
      <c r="AU168" s="129" t="s">
        <v>81</v>
      </c>
      <c r="AY168" s="122" t="s">
        <v>187</v>
      </c>
      <c r="BK168" s="130">
        <f>SUM(BK169:BK218)</f>
        <v>0</v>
      </c>
    </row>
    <row r="169" spans="2:65" s="1" customFormat="1" ht="37.950000000000003" customHeight="1">
      <c r="B169" s="33"/>
      <c r="C169" s="133" t="s">
        <v>443</v>
      </c>
      <c r="D169" s="133" t="s">
        <v>189</v>
      </c>
      <c r="E169" s="134" t="s">
        <v>3733</v>
      </c>
      <c r="F169" s="135" t="s">
        <v>3734</v>
      </c>
      <c r="G169" s="136" t="s">
        <v>610</v>
      </c>
      <c r="H169" s="137">
        <v>1</v>
      </c>
      <c r="I169" s="138"/>
      <c r="J169" s="139">
        <f>ROUND(I169*H169,2)</f>
        <v>0</v>
      </c>
      <c r="K169" s="135" t="s">
        <v>197</v>
      </c>
      <c r="L169" s="33"/>
      <c r="M169" s="140" t="s">
        <v>19</v>
      </c>
      <c r="N169" s="141" t="s">
        <v>46</v>
      </c>
      <c r="P169" s="142">
        <f>O169*H169</f>
        <v>0</v>
      </c>
      <c r="Q169" s="142">
        <v>1.707009E-2</v>
      </c>
      <c r="R169" s="142">
        <f>Q169*H169</f>
        <v>1.707009E-2</v>
      </c>
      <c r="S169" s="142">
        <v>0</v>
      </c>
      <c r="T169" s="143">
        <f>S169*H169</f>
        <v>0</v>
      </c>
      <c r="AR169" s="144" t="s">
        <v>320</v>
      </c>
      <c r="AT169" s="144" t="s">
        <v>189</v>
      </c>
      <c r="AU169" s="144" t="s">
        <v>87</v>
      </c>
      <c r="AY169" s="18" t="s">
        <v>187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8" t="s">
        <v>87</v>
      </c>
      <c r="BK169" s="145">
        <f>ROUND(I169*H169,2)</f>
        <v>0</v>
      </c>
      <c r="BL169" s="18" t="s">
        <v>320</v>
      </c>
      <c r="BM169" s="144" t="s">
        <v>3735</v>
      </c>
    </row>
    <row r="170" spans="2:65" s="1" customFormat="1">
      <c r="B170" s="33"/>
      <c r="D170" s="146" t="s">
        <v>199</v>
      </c>
      <c r="F170" s="147" t="s">
        <v>3736</v>
      </c>
      <c r="I170" s="148"/>
      <c r="L170" s="33"/>
      <c r="M170" s="149"/>
      <c r="T170" s="52"/>
      <c r="AT170" s="18" t="s">
        <v>199</v>
      </c>
      <c r="AU170" s="18" t="s">
        <v>87</v>
      </c>
    </row>
    <row r="171" spans="2:65" s="1" customFormat="1" ht="24.15" customHeight="1">
      <c r="B171" s="33"/>
      <c r="C171" s="133" t="s">
        <v>451</v>
      </c>
      <c r="D171" s="133" t="s">
        <v>189</v>
      </c>
      <c r="E171" s="134" t="s">
        <v>3737</v>
      </c>
      <c r="F171" s="135" t="s">
        <v>3738</v>
      </c>
      <c r="G171" s="136" t="s">
        <v>248</v>
      </c>
      <c r="H171" s="137">
        <v>7</v>
      </c>
      <c r="I171" s="138"/>
      <c r="J171" s="139">
        <f>ROUND(I171*H171,2)</f>
        <v>0</v>
      </c>
      <c r="K171" s="135" t="s">
        <v>197</v>
      </c>
      <c r="L171" s="33"/>
      <c r="M171" s="140" t="s">
        <v>19</v>
      </c>
      <c r="N171" s="141" t="s">
        <v>46</v>
      </c>
      <c r="P171" s="142">
        <f>O171*H171</f>
        <v>0</v>
      </c>
      <c r="Q171" s="142">
        <v>1.27009E-3</v>
      </c>
      <c r="R171" s="142">
        <f>Q171*H171</f>
        <v>8.8906300000000001E-3</v>
      </c>
      <c r="S171" s="142">
        <v>0</v>
      </c>
      <c r="T171" s="143">
        <f>S171*H171</f>
        <v>0</v>
      </c>
      <c r="AR171" s="144" t="s">
        <v>320</v>
      </c>
      <c r="AT171" s="144" t="s">
        <v>189</v>
      </c>
      <c r="AU171" s="144" t="s">
        <v>87</v>
      </c>
      <c r="AY171" s="18" t="s">
        <v>187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8" t="s">
        <v>87</v>
      </c>
      <c r="BK171" s="145">
        <f>ROUND(I171*H171,2)</f>
        <v>0</v>
      </c>
      <c r="BL171" s="18" t="s">
        <v>320</v>
      </c>
      <c r="BM171" s="144" t="s">
        <v>3739</v>
      </c>
    </row>
    <row r="172" spans="2:65" s="1" customFormat="1">
      <c r="B172" s="33"/>
      <c r="D172" s="146" t="s">
        <v>199</v>
      </c>
      <c r="F172" s="147" t="s">
        <v>3740</v>
      </c>
      <c r="I172" s="148"/>
      <c r="L172" s="33"/>
      <c r="M172" s="149"/>
      <c r="T172" s="52"/>
      <c r="AT172" s="18" t="s">
        <v>199</v>
      </c>
      <c r="AU172" s="18" t="s">
        <v>87</v>
      </c>
    </row>
    <row r="173" spans="2:65" s="1" customFormat="1" ht="24.15" customHeight="1">
      <c r="B173" s="33"/>
      <c r="C173" s="178" t="s">
        <v>458</v>
      </c>
      <c r="D173" s="178" t="s">
        <v>238</v>
      </c>
      <c r="E173" s="179" t="s">
        <v>3741</v>
      </c>
      <c r="F173" s="180" t="s">
        <v>3742</v>
      </c>
      <c r="G173" s="181" t="s">
        <v>248</v>
      </c>
      <c r="H173" s="182">
        <v>6</v>
      </c>
      <c r="I173" s="183"/>
      <c r="J173" s="184">
        <f>ROUND(I173*H173,2)</f>
        <v>0</v>
      </c>
      <c r="K173" s="180" t="s">
        <v>197</v>
      </c>
      <c r="L173" s="185"/>
      <c r="M173" s="186" t="s">
        <v>19</v>
      </c>
      <c r="N173" s="187" t="s">
        <v>46</v>
      </c>
      <c r="P173" s="142">
        <f>O173*H173</f>
        <v>0</v>
      </c>
      <c r="Q173" s="142">
        <v>1.4500000000000001E-2</v>
      </c>
      <c r="R173" s="142">
        <f>Q173*H173</f>
        <v>8.7000000000000008E-2</v>
      </c>
      <c r="S173" s="142">
        <v>0</v>
      </c>
      <c r="T173" s="143">
        <f>S173*H173</f>
        <v>0</v>
      </c>
      <c r="AR173" s="144" t="s">
        <v>425</v>
      </c>
      <c r="AT173" s="144" t="s">
        <v>238</v>
      </c>
      <c r="AU173" s="144" t="s">
        <v>87</v>
      </c>
      <c r="AY173" s="18" t="s">
        <v>187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8" t="s">
        <v>87</v>
      </c>
      <c r="BK173" s="145">
        <f>ROUND(I173*H173,2)</f>
        <v>0</v>
      </c>
      <c r="BL173" s="18" t="s">
        <v>320</v>
      </c>
      <c r="BM173" s="144" t="s">
        <v>3743</v>
      </c>
    </row>
    <row r="174" spans="2:65" s="1" customFormat="1" ht="24.15" customHeight="1">
      <c r="B174" s="33"/>
      <c r="C174" s="178" t="s">
        <v>463</v>
      </c>
      <c r="D174" s="178" t="s">
        <v>238</v>
      </c>
      <c r="E174" s="179" t="s">
        <v>3744</v>
      </c>
      <c r="F174" s="180" t="s">
        <v>3745</v>
      </c>
      <c r="G174" s="181" t="s">
        <v>248</v>
      </c>
      <c r="H174" s="182">
        <v>1</v>
      </c>
      <c r="I174" s="183"/>
      <c r="J174" s="184">
        <f>ROUND(I174*H174,2)</f>
        <v>0</v>
      </c>
      <c r="K174" s="180" t="s">
        <v>197</v>
      </c>
      <c r="L174" s="185"/>
      <c r="M174" s="186" t="s">
        <v>19</v>
      </c>
      <c r="N174" s="187" t="s">
        <v>46</v>
      </c>
      <c r="P174" s="142">
        <f>O174*H174</f>
        <v>0</v>
      </c>
      <c r="Q174" s="142">
        <v>2.1899999999999999E-2</v>
      </c>
      <c r="R174" s="142">
        <f>Q174*H174</f>
        <v>2.1899999999999999E-2</v>
      </c>
      <c r="S174" s="142">
        <v>0</v>
      </c>
      <c r="T174" s="143">
        <f>S174*H174</f>
        <v>0</v>
      </c>
      <c r="AR174" s="144" t="s">
        <v>425</v>
      </c>
      <c r="AT174" s="144" t="s">
        <v>238</v>
      </c>
      <c r="AU174" s="144" t="s">
        <v>87</v>
      </c>
      <c r="AY174" s="18" t="s">
        <v>187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8" t="s">
        <v>87</v>
      </c>
      <c r="BK174" s="145">
        <f>ROUND(I174*H174,2)</f>
        <v>0</v>
      </c>
      <c r="BL174" s="18" t="s">
        <v>320</v>
      </c>
      <c r="BM174" s="144" t="s">
        <v>3746</v>
      </c>
    </row>
    <row r="175" spans="2:65" s="1" customFormat="1" ht="24.15" customHeight="1">
      <c r="B175" s="33"/>
      <c r="C175" s="133" t="s">
        <v>469</v>
      </c>
      <c r="D175" s="133" t="s">
        <v>189</v>
      </c>
      <c r="E175" s="134" t="s">
        <v>3747</v>
      </c>
      <c r="F175" s="135" t="s">
        <v>3748</v>
      </c>
      <c r="G175" s="136" t="s">
        <v>248</v>
      </c>
      <c r="H175" s="137">
        <v>7</v>
      </c>
      <c r="I175" s="138"/>
      <c r="J175" s="139">
        <f>ROUND(I175*H175,2)</f>
        <v>0</v>
      </c>
      <c r="K175" s="135" t="s">
        <v>197</v>
      </c>
      <c r="L175" s="33"/>
      <c r="M175" s="140" t="s">
        <v>19</v>
      </c>
      <c r="N175" s="141" t="s">
        <v>46</v>
      </c>
      <c r="P175" s="142">
        <f>O175*H175</f>
        <v>0</v>
      </c>
      <c r="Q175" s="142">
        <v>0</v>
      </c>
      <c r="R175" s="142">
        <f>Q175*H175</f>
        <v>0</v>
      </c>
      <c r="S175" s="142">
        <v>0</v>
      </c>
      <c r="T175" s="143">
        <f>S175*H175</f>
        <v>0</v>
      </c>
      <c r="AR175" s="144" t="s">
        <v>320</v>
      </c>
      <c r="AT175" s="144" t="s">
        <v>189</v>
      </c>
      <c r="AU175" s="144" t="s">
        <v>87</v>
      </c>
      <c r="AY175" s="18" t="s">
        <v>187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8" t="s">
        <v>87</v>
      </c>
      <c r="BK175" s="145">
        <f>ROUND(I175*H175,2)</f>
        <v>0</v>
      </c>
      <c r="BL175" s="18" t="s">
        <v>320</v>
      </c>
      <c r="BM175" s="144" t="s">
        <v>3749</v>
      </c>
    </row>
    <row r="176" spans="2:65" s="1" customFormat="1">
      <c r="B176" s="33"/>
      <c r="D176" s="146" t="s">
        <v>199</v>
      </c>
      <c r="F176" s="147" t="s">
        <v>3750</v>
      </c>
      <c r="I176" s="148"/>
      <c r="L176" s="33"/>
      <c r="M176" s="149"/>
      <c r="T176" s="52"/>
      <c r="AT176" s="18" t="s">
        <v>199</v>
      </c>
      <c r="AU176" s="18" t="s">
        <v>87</v>
      </c>
    </row>
    <row r="177" spans="2:65" s="1" customFormat="1" ht="16.5" customHeight="1">
      <c r="B177" s="33"/>
      <c r="C177" s="178" t="s">
        <v>479</v>
      </c>
      <c r="D177" s="178" t="s">
        <v>238</v>
      </c>
      <c r="E177" s="179" t="s">
        <v>3751</v>
      </c>
      <c r="F177" s="180" t="s">
        <v>3752</v>
      </c>
      <c r="G177" s="181" t="s">
        <v>248</v>
      </c>
      <c r="H177" s="182">
        <v>7</v>
      </c>
      <c r="I177" s="183"/>
      <c r="J177" s="184">
        <f>ROUND(I177*H177,2)</f>
        <v>0</v>
      </c>
      <c r="K177" s="180" t="s">
        <v>197</v>
      </c>
      <c r="L177" s="185"/>
      <c r="M177" s="186" t="s">
        <v>19</v>
      </c>
      <c r="N177" s="187" t="s">
        <v>46</v>
      </c>
      <c r="P177" s="142">
        <f>O177*H177</f>
        <v>0</v>
      </c>
      <c r="Q177" s="142">
        <v>2.2000000000000001E-3</v>
      </c>
      <c r="R177" s="142">
        <f>Q177*H177</f>
        <v>1.54E-2</v>
      </c>
      <c r="S177" s="142">
        <v>0</v>
      </c>
      <c r="T177" s="143">
        <f>S177*H177</f>
        <v>0</v>
      </c>
      <c r="AR177" s="144" t="s">
        <v>425</v>
      </c>
      <c r="AT177" s="144" t="s">
        <v>238</v>
      </c>
      <c r="AU177" s="144" t="s">
        <v>87</v>
      </c>
      <c r="AY177" s="18" t="s">
        <v>187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8" t="s">
        <v>87</v>
      </c>
      <c r="BK177" s="145">
        <f>ROUND(I177*H177,2)</f>
        <v>0</v>
      </c>
      <c r="BL177" s="18" t="s">
        <v>320</v>
      </c>
      <c r="BM177" s="144" t="s">
        <v>3753</v>
      </c>
    </row>
    <row r="178" spans="2:65" s="1" customFormat="1" ht="24.15" customHeight="1">
      <c r="B178" s="33"/>
      <c r="C178" s="133" t="s">
        <v>485</v>
      </c>
      <c r="D178" s="133" t="s">
        <v>189</v>
      </c>
      <c r="E178" s="134" t="s">
        <v>3754</v>
      </c>
      <c r="F178" s="135" t="s">
        <v>3755</v>
      </c>
      <c r="G178" s="136" t="s">
        <v>610</v>
      </c>
      <c r="H178" s="137">
        <v>2</v>
      </c>
      <c r="I178" s="138"/>
      <c r="J178" s="139">
        <f>ROUND(I178*H178,2)</f>
        <v>0</v>
      </c>
      <c r="K178" s="135" t="s">
        <v>197</v>
      </c>
      <c r="L178" s="33"/>
      <c r="M178" s="140" t="s">
        <v>19</v>
      </c>
      <c r="N178" s="141" t="s">
        <v>46</v>
      </c>
      <c r="P178" s="142">
        <f>O178*H178</f>
        <v>0</v>
      </c>
      <c r="Q178" s="142">
        <v>1.5793132E-3</v>
      </c>
      <c r="R178" s="142">
        <f>Q178*H178</f>
        <v>3.1586264E-3</v>
      </c>
      <c r="S178" s="142">
        <v>0</v>
      </c>
      <c r="T178" s="143">
        <f>S178*H178</f>
        <v>0</v>
      </c>
      <c r="AR178" s="144" t="s">
        <v>320</v>
      </c>
      <c r="AT178" s="144" t="s">
        <v>189</v>
      </c>
      <c r="AU178" s="144" t="s">
        <v>87</v>
      </c>
      <c r="AY178" s="18" t="s">
        <v>187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8" t="s">
        <v>87</v>
      </c>
      <c r="BK178" s="145">
        <f>ROUND(I178*H178,2)</f>
        <v>0</v>
      </c>
      <c r="BL178" s="18" t="s">
        <v>320</v>
      </c>
      <c r="BM178" s="144" t="s">
        <v>3756</v>
      </c>
    </row>
    <row r="179" spans="2:65" s="1" customFormat="1">
      <c r="B179" s="33"/>
      <c r="D179" s="146" t="s">
        <v>199</v>
      </c>
      <c r="F179" s="147" t="s">
        <v>3757</v>
      </c>
      <c r="I179" s="148"/>
      <c r="L179" s="33"/>
      <c r="M179" s="149"/>
      <c r="T179" s="52"/>
      <c r="AT179" s="18" t="s">
        <v>199</v>
      </c>
      <c r="AU179" s="18" t="s">
        <v>87</v>
      </c>
    </row>
    <row r="180" spans="2:65" s="1" customFormat="1" ht="33" customHeight="1">
      <c r="B180" s="33"/>
      <c r="C180" s="133" t="s">
        <v>491</v>
      </c>
      <c r="D180" s="133" t="s">
        <v>189</v>
      </c>
      <c r="E180" s="134" t="s">
        <v>3758</v>
      </c>
      <c r="F180" s="135" t="s">
        <v>3759</v>
      </c>
      <c r="G180" s="136" t="s">
        <v>610</v>
      </c>
      <c r="H180" s="137">
        <v>2</v>
      </c>
      <c r="I180" s="138"/>
      <c r="J180" s="139">
        <f>ROUND(I180*H180,2)</f>
        <v>0</v>
      </c>
      <c r="K180" s="135" t="s">
        <v>197</v>
      </c>
      <c r="L180" s="33"/>
      <c r="M180" s="140" t="s">
        <v>19</v>
      </c>
      <c r="N180" s="141" t="s">
        <v>46</v>
      </c>
      <c r="P180" s="142">
        <f>O180*H180</f>
        <v>0</v>
      </c>
      <c r="Q180" s="142">
        <v>1.3819313200000001E-2</v>
      </c>
      <c r="R180" s="142">
        <f>Q180*H180</f>
        <v>2.7638626400000001E-2</v>
      </c>
      <c r="S180" s="142">
        <v>0</v>
      </c>
      <c r="T180" s="143">
        <f>S180*H180</f>
        <v>0</v>
      </c>
      <c r="AR180" s="144" t="s">
        <v>320</v>
      </c>
      <c r="AT180" s="144" t="s">
        <v>189</v>
      </c>
      <c r="AU180" s="144" t="s">
        <v>87</v>
      </c>
      <c r="AY180" s="18" t="s">
        <v>187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8" t="s">
        <v>87</v>
      </c>
      <c r="BK180" s="145">
        <f>ROUND(I180*H180,2)</f>
        <v>0</v>
      </c>
      <c r="BL180" s="18" t="s">
        <v>320</v>
      </c>
      <c r="BM180" s="144" t="s">
        <v>3760</v>
      </c>
    </row>
    <row r="181" spans="2:65" s="1" customFormat="1">
      <c r="B181" s="33"/>
      <c r="D181" s="146" t="s">
        <v>199</v>
      </c>
      <c r="F181" s="147" t="s">
        <v>3761</v>
      </c>
      <c r="I181" s="148"/>
      <c r="L181" s="33"/>
      <c r="M181" s="149"/>
      <c r="T181" s="52"/>
      <c r="AT181" s="18" t="s">
        <v>199</v>
      </c>
      <c r="AU181" s="18" t="s">
        <v>87</v>
      </c>
    </row>
    <row r="182" spans="2:65" s="1" customFormat="1" ht="21.75" customHeight="1">
      <c r="B182" s="33"/>
      <c r="C182" s="133" t="s">
        <v>498</v>
      </c>
      <c r="D182" s="133" t="s">
        <v>189</v>
      </c>
      <c r="E182" s="134" t="s">
        <v>3762</v>
      </c>
      <c r="F182" s="135" t="s">
        <v>3763</v>
      </c>
      <c r="G182" s="136" t="s">
        <v>610</v>
      </c>
      <c r="H182" s="137">
        <v>8</v>
      </c>
      <c r="I182" s="138"/>
      <c r="J182" s="139">
        <f>ROUND(I182*H182,2)</f>
        <v>0</v>
      </c>
      <c r="K182" s="135" t="s">
        <v>197</v>
      </c>
      <c r="L182" s="33"/>
      <c r="M182" s="140" t="s">
        <v>19</v>
      </c>
      <c r="N182" s="141" t="s">
        <v>46</v>
      </c>
      <c r="P182" s="142">
        <f>O182*H182</f>
        <v>0</v>
      </c>
      <c r="Q182" s="142">
        <v>2.2298434000000002E-3</v>
      </c>
      <c r="R182" s="142">
        <f>Q182*H182</f>
        <v>1.7838747200000001E-2</v>
      </c>
      <c r="S182" s="142">
        <v>0</v>
      </c>
      <c r="T182" s="143">
        <f>S182*H182</f>
        <v>0</v>
      </c>
      <c r="AR182" s="144" t="s">
        <v>320</v>
      </c>
      <c r="AT182" s="144" t="s">
        <v>189</v>
      </c>
      <c r="AU182" s="144" t="s">
        <v>87</v>
      </c>
      <c r="AY182" s="18" t="s">
        <v>187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8" t="s">
        <v>87</v>
      </c>
      <c r="BK182" s="145">
        <f>ROUND(I182*H182,2)</f>
        <v>0</v>
      </c>
      <c r="BL182" s="18" t="s">
        <v>320</v>
      </c>
      <c r="BM182" s="144" t="s">
        <v>3764</v>
      </c>
    </row>
    <row r="183" spans="2:65" s="1" customFormat="1">
      <c r="B183" s="33"/>
      <c r="D183" s="146" t="s">
        <v>199</v>
      </c>
      <c r="F183" s="147" t="s">
        <v>3765</v>
      </c>
      <c r="I183" s="148"/>
      <c r="L183" s="33"/>
      <c r="M183" s="149"/>
      <c r="T183" s="52"/>
      <c r="AT183" s="18" t="s">
        <v>199</v>
      </c>
      <c r="AU183" s="18" t="s">
        <v>87</v>
      </c>
    </row>
    <row r="184" spans="2:65" s="1" customFormat="1" ht="16.5" customHeight="1">
      <c r="B184" s="33"/>
      <c r="C184" s="178" t="s">
        <v>504</v>
      </c>
      <c r="D184" s="178" t="s">
        <v>238</v>
      </c>
      <c r="E184" s="179" t="s">
        <v>3766</v>
      </c>
      <c r="F184" s="180" t="s">
        <v>3767</v>
      </c>
      <c r="G184" s="181" t="s">
        <v>248</v>
      </c>
      <c r="H184" s="182">
        <v>7</v>
      </c>
      <c r="I184" s="183"/>
      <c r="J184" s="184">
        <f>ROUND(I184*H184,2)</f>
        <v>0</v>
      </c>
      <c r="K184" s="180" t="s">
        <v>197</v>
      </c>
      <c r="L184" s="185"/>
      <c r="M184" s="186" t="s">
        <v>19</v>
      </c>
      <c r="N184" s="187" t="s">
        <v>46</v>
      </c>
      <c r="P184" s="142">
        <f>O184*H184</f>
        <v>0</v>
      </c>
      <c r="Q184" s="142">
        <v>1.4999999999999999E-2</v>
      </c>
      <c r="R184" s="142">
        <f>Q184*H184</f>
        <v>0.105</v>
      </c>
      <c r="S184" s="142">
        <v>0</v>
      </c>
      <c r="T184" s="143">
        <f>S184*H184</f>
        <v>0</v>
      </c>
      <c r="AR184" s="144" t="s">
        <v>425</v>
      </c>
      <c r="AT184" s="144" t="s">
        <v>238</v>
      </c>
      <c r="AU184" s="144" t="s">
        <v>87</v>
      </c>
      <c r="AY184" s="18" t="s">
        <v>187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8" t="s">
        <v>87</v>
      </c>
      <c r="BK184" s="145">
        <f>ROUND(I184*H184,2)</f>
        <v>0</v>
      </c>
      <c r="BL184" s="18" t="s">
        <v>320</v>
      </c>
      <c r="BM184" s="144" t="s">
        <v>3768</v>
      </c>
    </row>
    <row r="185" spans="2:65" s="1" customFormat="1" ht="24.15" customHeight="1">
      <c r="B185" s="33"/>
      <c r="C185" s="178" t="s">
        <v>509</v>
      </c>
      <c r="D185" s="178" t="s">
        <v>238</v>
      </c>
      <c r="E185" s="179" t="s">
        <v>3769</v>
      </c>
      <c r="F185" s="180" t="s">
        <v>3770</v>
      </c>
      <c r="G185" s="181" t="s">
        <v>248</v>
      </c>
      <c r="H185" s="182">
        <v>1</v>
      </c>
      <c r="I185" s="183"/>
      <c r="J185" s="184">
        <f>ROUND(I185*H185,2)</f>
        <v>0</v>
      </c>
      <c r="K185" s="180" t="s">
        <v>197</v>
      </c>
      <c r="L185" s="185"/>
      <c r="M185" s="186" t="s">
        <v>19</v>
      </c>
      <c r="N185" s="187" t="s">
        <v>46</v>
      </c>
      <c r="P185" s="142">
        <f>O185*H185</f>
        <v>0</v>
      </c>
      <c r="Q185" s="142">
        <v>1.7600000000000001E-2</v>
      </c>
      <c r="R185" s="142">
        <f>Q185*H185</f>
        <v>1.7600000000000001E-2</v>
      </c>
      <c r="S185" s="142">
        <v>0</v>
      </c>
      <c r="T185" s="143">
        <f>S185*H185</f>
        <v>0</v>
      </c>
      <c r="AR185" s="144" t="s">
        <v>425</v>
      </c>
      <c r="AT185" s="144" t="s">
        <v>238</v>
      </c>
      <c r="AU185" s="144" t="s">
        <v>87</v>
      </c>
      <c r="AY185" s="18" t="s">
        <v>187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8" t="s">
        <v>87</v>
      </c>
      <c r="BK185" s="145">
        <f>ROUND(I185*H185,2)</f>
        <v>0</v>
      </c>
      <c r="BL185" s="18" t="s">
        <v>320</v>
      </c>
      <c r="BM185" s="144" t="s">
        <v>3771</v>
      </c>
    </row>
    <row r="186" spans="2:65" s="1" customFormat="1" ht="21.75" customHeight="1">
      <c r="B186" s="33"/>
      <c r="C186" s="133" t="s">
        <v>526</v>
      </c>
      <c r="D186" s="133" t="s">
        <v>189</v>
      </c>
      <c r="E186" s="134" t="s">
        <v>3772</v>
      </c>
      <c r="F186" s="135" t="s">
        <v>3773</v>
      </c>
      <c r="G186" s="136" t="s">
        <v>610</v>
      </c>
      <c r="H186" s="137">
        <v>1</v>
      </c>
      <c r="I186" s="138"/>
      <c r="J186" s="139">
        <f>ROUND(I186*H186,2)</f>
        <v>0</v>
      </c>
      <c r="K186" s="135" t="s">
        <v>197</v>
      </c>
      <c r="L186" s="33"/>
      <c r="M186" s="140" t="s">
        <v>19</v>
      </c>
      <c r="N186" s="141" t="s">
        <v>46</v>
      </c>
      <c r="P186" s="142">
        <f>O186*H186</f>
        <v>0</v>
      </c>
      <c r="Q186" s="142">
        <v>2.1504800000000001E-2</v>
      </c>
      <c r="R186" s="142">
        <f>Q186*H186</f>
        <v>2.1504800000000001E-2</v>
      </c>
      <c r="S186" s="142">
        <v>0</v>
      </c>
      <c r="T186" s="143">
        <f>S186*H186</f>
        <v>0</v>
      </c>
      <c r="AR186" s="144" t="s">
        <v>320</v>
      </c>
      <c r="AT186" s="144" t="s">
        <v>189</v>
      </c>
      <c r="AU186" s="144" t="s">
        <v>87</v>
      </c>
      <c r="AY186" s="18" t="s">
        <v>187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8" t="s">
        <v>87</v>
      </c>
      <c r="BK186" s="145">
        <f>ROUND(I186*H186,2)</f>
        <v>0</v>
      </c>
      <c r="BL186" s="18" t="s">
        <v>320</v>
      </c>
      <c r="BM186" s="144" t="s">
        <v>3774</v>
      </c>
    </row>
    <row r="187" spans="2:65" s="1" customFormat="1">
      <c r="B187" s="33"/>
      <c r="D187" s="146" t="s">
        <v>199</v>
      </c>
      <c r="F187" s="147" t="s">
        <v>3775</v>
      </c>
      <c r="I187" s="148"/>
      <c r="L187" s="33"/>
      <c r="M187" s="149"/>
      <c r="T187" s="52"/>
      <c r="AT187" s="18" t="s">
        <v>199</v>
      </c>
      <c r="AU187" s="18" t="s">
        <v>87</v>
      </c>
    </row>
    <row r="188" spans="2:65" s="1" customFormat="1" ht="21.75" customHeight="1">
      <c r="B188" s="33"/>
      <c r="C188" s="133" t="s">
        <v>534</v>
      </c>
      <c r="D188" s="133" t="s">
        <v>189</v>
      </c>
      <c r="E188" s="134" t="s">
        <v>3776</v>
      </c>
      <c r="F188" s="135" t="s">
        <v>3777</v>
      </c>
      <c r="G188" s="136" t="s">
        <v>610</v>
      </c>
      <c r="H188" s="137">
        <v>1</v>
      </c>
      <c r="I188" s="138"/>
      <c r="J188" s="139">
        <f>ROUND(I188*H188,2)</f>
        <v>0</v>
      </c>
      <c r="K188" s="135" t="s">
        <v>197</v>
      </c>
      <c r="L188" s="33"/>
      <c r="M188" s="140" t="s">
        <v>19</v>
      </c>
      <c r="N188" s="141" t="s">
        <v>46</v>
      </c>
      <c r="P188" s="142">
        <f>O188*H188</f>
        <v>0</v>
      </c>
      <c r="Q188" s="142">
        <v>1.425046E-2</v>
      </c>
      <c r="R188" s="142">
        <f>Q188*H188</f>
        <v>1.425046E-2</v>
      </c>
      <c r="S188" s="142">
        <v>0</v>
      </c>
      <c r="T188" s="143">
        <f>S188*H188</f>
        <v>0</v>
      </c>
      <c r="AR188" s="144" t="s">
        <v>320</v>
      </c>
      <c r="AT188" s="144" t="s">
        <v>189</v>
      </c>
      <c r="AU188" s="144" t="s">
        <v>87</v>
      </c>
      <c r="AY188" s="18" t="s">
        <v>187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8" t="s">
        <v>87</v>
      </c>
      <c r="BK188" s="145">
        <f>ROUND(I188*H188,2)</f>
        <v>0</v>
      </c>
      <c r="BL188" s="18" t="s">
        <v>320</v>
      </c>
      <c r="BM188" s="144" t="s">
        <v>3778</v>
      </c>
    </row>
    <row r="189" spans="2:65" s="1" customFormat="1">
      <c r="B189" s="33"/>
      <c r="D189" s="146" t="s">
        <v>199</v>
      </c>
      <c r="F189" s="147" t="s">
        <v>3779</v>
      </c>
      <c r="I189" s="148"/>
      <c r="L189" s="33"/>
      <c r="M189" s="149"/>
      <c r="T189" s="52"/>
      <c r="AT189" s="18" t="s">
        <v>199</v>
      </c>
      <c r="AU189" s="18" t="s">
        <v>87</v>
      </c>
    </row>
    <row r="190" spans="2:65" s="1" customFormat="1" ht="49.2" customHeight="1">
      <c r="B190" s="33"/>
      <c r="C190" s="133" t="s">
        <v>539</v>
      </c>
      <c r="D190" s="133" t="s">
        <v>189</v>
      </c>
      <c r="E190" s="134" t="s">
        <v>3780</v>
      </c>
      <c r="F190" s="135" t="s">
        <v>3781</v>
      </c>
      <c r="G190" s="136" t="s">
        <v>610</v>
      </c>
      <c r="H190" s="137">
        <v>1</v>
      </c>
      <c r="I190" s="138"/>
      <c r="J190" s="139">
        <f>ROUND(I190*H190,2)</f>
        <v>0</v>
      </c>
      <c r="K190" s="135" t="s">
        <v>197</v>
      </c>
      <c r="L190" s="33"/>
      <c r="M190" s="140" t="s">
        <v>19</v>
      </c>
      <c r="N190" s="141" t="s">
        <v>46</v>
      </c>
      <c r="P190" s="142">
        <f>O190*H190</f>
        <v>0</v>
      </c>
      <c r="Q190" s="142">
        <v>7.3267200000000005E-2</v>
      </c>
      <c r="R190" s="142">
        <f>Q190*H190</f>
        <v>7.3267200000000005E-2</v>
      </c>
      <c r="S190" s="142">
        <v>0</v>
      </c>
      <c r="T190" s="143">
        <f>S190*H190</f>
        <v>0</v>
      </c>
      <c r="AR190" s="144" t="s">
        <v>320</v>
      </c>
      <c r="AT190" s="144" t="s">
        <v>189</v>
      </c>
      <c r="AU190" s="144" t="s">
        <v>87</v>
      </c>
      <c r="AY190" s="18" t="s">
        <v>187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8" t="s">
        <v>87</v>
      </c>
      <c r="BK190" s="145">
        <f>ROUND(I190*H190,2)</f>
        <v>0</v>
      </c>
      <c r="BL190" s="18" t="s">
        <v>320</v>
      </c>
      <c r="BM190" s="144" t="s">
        <v>3782</v>
      </c>
    </row>
    <row r="191" spans="2:65" s="1" customFormat="1">
      <c r="B191" s="33"/>
      <c r="D191" s="146" t="s">
        <v>199</v>
      </c>
      <c r="F191" s="147" t="s">
        <v>3783</v>
      </c>
      <c r="I191" s="148"/>
      <c r="L191" s="33"/>
      <c r="M191" s="149"/>
      <c r="T191" s="52"/>
      <c r="AT191" s="18" t="s">
        <v>199</v>
      </c>
      <c r="AU191" s="18" t="s">
        <v>87</v>
      </c>
    </row>
    <row r="192" spans="2:65" s="1" customFormat="1" ht="49.2" customHeight="1">
      <c r="B192" s="33"/>
      <c r="C192" s="133" t="s">
        <v>544</v>
      </c>
      <c r="D192" s="133" t="s">
        <v>189</v>
      </c>
      <c r="E192" s="134" t="s">
        <v>3784</v>
      </c>
      <c r="F192" s="135" t="s">
        <v>3785</v>
      </c>
      <c r="G192" s="136" t="s">
        <v>610</v>
      </c>
      <c r="H192" s="137">
        <v>1</v>
      </c>
      <c r="I192" s="138"/>
      <c r="J192" s="139">
        <f>ROUND(I192*H192,2)</f>
        <v>0</v>
      </c>
      <c r="K192" s="135" t="s">
        <v>197</v>
      </c>
      <c r="L192" s="33"/>
      <c r="M192" s="140" t="s">
        <v>19</v>
      </c>
      <c r="N192" s="141" t="s">
        <v>46</v>
      </c>
      <c r="P192" s="142">
        <f>O192*H192</f>
        <v>0</v>
      </c>
      <c r="Q192" s="142">
        <v>3.7386299999999997E-2</v>
      </c>
      <c r="R192" s="142">
        <f>Q192*H192</f>
        <v>3.7386299999999997E-2</v>
      </c>
      <c r="S192" s="142">
        <v>0</v>
      </c>
      <c r="T192" s="143">
        <f>S192*H192</f>
        <v>0</v>
      </c>
      <c r="AR192" s="144" t="s">
        <v>320</v>
      </c>
      <c r="AT192" s="144" t="s">
        <v>189</v>
      </c>
      <c r="AU192" s="144" t="s">
        <v>87</v>
      </c>
      <c r="AY192" s="18" t="s">
        <v>187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8" t="s">
        <v>87</v>
      </c>
      <c r="BK192" s="145">
        <f>ROUND(I192*H192,2)</f>
        <v>0</v>
      </c>
      <c r="BL192" s="18" t="s">
        <v>320</v>
      </c>
      <c r="BM192" s="144" t="s">
        <v>3786</v>
      </c>
    </row>
    <row r="193" spans="2:65" s="1" customFormat="1">
      <c r="B193" s="33"/>
      <c r="D193" s="146" t="s">
        <v>199</v>
      </c>
      <c r="F193" s="147" t="s">
        <v>3787</v>
      </c>
      <c r="I193" s="148"/>
      <c r="L193" s="33"/>
      <c r="M193" s="149"/>
      <c r="T193" s="52"/>
      <c r="AT193" s="18" t="s">
        <v>199</v>
      </c>
      <c r="AU193" s="18" t="s">
        <v>87</v>
      </c>
    </row>
    <row r="194" spans="2:65" s="1" customFormat="1" ht="16.5" customHeight="1">
      <c r="B194" s="33"/>
      <c r="C194" s="133" t="s">
        <v>549</v>
      </c>
      <c r="D194" s="133" t="s">
        <v>189</v>
      </c>
      <c r="E194" s="134" t="s">
        <v>3788</v>
      </c>
      <c r="F194" s="135" t="s">
        <v>3789</v>
      </c>
      <c r="G194" s="136" t="s">
        <v>610</v>
      </c>
      <c r="H194" s="137">
        <v>2</v>
      </c>
      <c r="I194" s="138"/>
      <c r="J194" s="139">
        <f>ROUND(I194*H194,2)</f>
        <v>0</v>
      </c>
      <c r="K194" s="135" t="s">
        <v>197</v>
      </c>
      <c r="L194" s="33"/>
      <c r="M194" s="140" t="s">
        <v>19</v>
      </c>
      <c r="N194" s="141" t="s">
        <v>46</v>
      </c>
      <c r="P194" s="142">
        <f>O194*H194</f>
        <v>0</v>
      </c>
      <c r="Q194" s="142">
        <v>1.1400900000000001E-3</v>
      </c>
      <c r="R194" s="142">
        <f>Q194*H194</f>
        <v>2.2801800000000001E-3</v>
      </c>
      <c r="S194" s="142">
        <v>0</v>
      </c>
      <c r="T194" s="143">
        <f>S194*H194</f>
        <v>0</v>
      </c>
      <c r="AR194" s="144" t="s">
        <v>320</v>
      </c>
      <c r="AT194" s="144" t="s">
        <v>189</v>
      </c>
      <c r="AU194" s="144" t="s">
        <v>87</v>
      </c>
      <c r="AY194" s="18" t="s">
        <v>187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8" t="s">
        <v>87</v>
      </c>
      <c r="BK194" s="145">
        <f>ROUND(I194*H194,2)</f>
        <v>0</v>
      </c>
      <c r="BL194" s="18" t="s">
        <v>320</v>
      </c>
      <c r="BM194" s="144" t="s">
        <v>3790</v>
      </c>
    </row>
    <row r="195" spans="2:65" s="1" customFormat="1">
      <c r="B195" s="33"/>
      <c r="D195" s="146" t="s">
        <v>199</v>
      </c>
      <c r="F195" s="147" t="s">
        <v>3791</v>
      </c>
      <c r="I195" s="148"/>
      <c r="L195" s="33"/>
      <c r="M195" s="149"/>
      <c r="T195" s="52"/>
      <c r="AT195" s="18" t="s">
        <v>199</v>
      </c>
      <c r="AU195" s="18" t="s">
        <v>87</v>
      </c>
    </row>
    <row r="196" spans="2:65" s="1" customFormat="1" ht="16.5" customHeight="1">
      <c r="B196" s="33"/>
      <c r="C196" s="178" t="s">
        <v>554</v>
      </c>
      <c r="D196" s="178" t="s">
        <v>238</v>
      </c>
      <c r="E196" s="179" t="s">
        <v>3792</v>
      </c>
      <c r="F196" s="180" t="s">
        <v>3793</v>
      </c>
      <c r="G196" s="181" t="s">
        <v>248</v>
      </c>
      <c r="H196" s="182">
        <v>2</v>
      </c>
      <c r="I196" s="183"/>
      <c r="J196" s="184">
        <f>ROUND(I196*H196,2)</f>
        <v>0</v>
      </c>
      <c r="K196" s="180" t="s">
        <v>197</v>
      </c>
      <c r="L196" s="185"/>
      <c r="M196" s="186" t="s">
        <v>19</v>
      </c>
      <c r="N196" s="187" t="s">
        <v>46</v>
      </c>
      <c r="P196" s="142">
        <f>O196*H196</f>
        <v>0</v>
      </c>
      <c r="Q196" s="142">
        <v>1.4E-2</v>
      </c>
      <c r="R196" s="142">
        <f>Q196*H196</f>
        <v>2.8000000000000001E-2</v>
      </c>
      <c r="S196" s="142">
        <v>0</v>
      </c>
      <c r="T196" s="143">
        <f>S196*H196</f>
        <v>0</v>
      </c>
      <c r="AR196" s="144" t="s">
        <v>425</v>
      </c>
      <c r="AT196" s="144" t="s">
        <v>238</v>
      </c>
      <c r="AU196" s="144" t="s">
        <v>87</v>
      </c>
      <c r="AY196" s="18" t="s">
        <v>187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8" t="s">
        <v>87</v>
      </c>
      <c r="BK196" s="145">
        <f>ROUND(I196*H196,2)</f>
        <v>0</v>
      </c>
      <c r="BL196" s="18" t="s">
        <v>320</v>
      </c>
      <c r="BM196" s="144" t="s">
        <v>3794</v>
      </c>
    </row>
    <row r="197" spans="2:65" s="1" customFormat="1" ht="24.15" customHeight="1">
      <c r="B197" s="33"/>
      <c r="C197" s="133" t="s">
        <v>559</v>
      </c>
      <c r="D197" s="133" t="s">
        <v>189</v>
      </c>
      <c r="E197" s="134" t="s">
        <v>3795</v>
      </c>
      <c r="F197" s="135" t="s">
        <v>3796</v>
      </c>
      <c r="G197" s="136" t="s">
        <v>610</v>
      </c>
      <c r="H197" s="137">
        <v>3</v>
      </c>
      <c r="I197" s="138"/>
      <c r="J197" s="139">
        <f>ROUND(I197*H197,2)</f>
        <v>0</v>
      </c>
      <c r="K197" s="135" t="s">
        <v>197</v>
      </c>
      <c r="L197" s="33"/>
      <c r="M197" s="140" t="s">
        <v>19</v>
      </c>
      <c r="N197" s="141" t="s">
        <v>46</v>
      </c>
      <c r="P197" s="142">
        <f>O197*H197</f>
        <v>0</v>
      </c>
      <c r="Q197" s="142">
        <v>1.065786E-2</v>
      </c>
      <c r="R197" s="142">
        <f>Q197*H197</f>
        <v>3.1973580000000001E-2</v>
      </c>
      <c r="S197" s="142">
        <v>0</v>
      </c>
      <c r="T197" s="143">
        <f>S197*H197</f>
        <v>0</v>
      </c>
      <c r="AR197" s="144" t="s">
        <v>320</v>
      </c>
      <c r="AT197" s="144" t="s">
        <v>189</v>
      </c>
      <c r="AU197" s="144" t="s">
        <v>87</v>
      </c>
      <c r="AY197" s="18" t="s">
        <v>187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8" t="s">
        <v>87</v>
      </c>
      <c r="BK197" s="145">
        <f>ROUND(I197*H197,2)</f>
        <v>0</v>
      </c>
      <c r="BL197" s="18" t="s">
        <v>320</v>
      </c>
      <c r="BM197" s="144" t="s">
        <v>3797</v>
      </c>
    </row>
    <row r="198" spans="2:65" s="1" customFormat="1">
      <c r="B198" s="33"/>
      <c r="D198" s="146" t="s">
        <v>199</v>
      </c>
      <c r="F198" s="147" t="s">
        <v>3798</v>
      </c>
      <c r="I198" s="148"/>
      <c r="L198" s="33"/>
      <c r="M198" s="149"/>
      <c r="T198" s="52"/>
      <c r="AT198" s="18" t="s">
        <v>199</v>
      </c>
      <c r="AU198" s="18" t="s">
        <v>87</v>
      </c>
    </row>
    <row r="199" spans="2:65" s="1" customFormat="1" ht="24.15" customHeight="1">
      <c r="B199" s="33"/>
      <c r="C199" s="133" t="s">
        <v>564</v>
      </c>
      <c r="D199" s="133" t="s">
        <v>189</v>
      </c>
      <c r="E199" s="134" t="s">
        <v>3799</v>
      </c>
      <c r="F199" s="135" t="s">
        <v>3800</v>
      </c>
      <c r="G199" s="136" t="s">
        <v>610</v>
      </c>
      <c r="H199" s="137">
        <v>3</v>
      </c>
      <c r="I199" s="138"/>
      <c r="J199" s="139">
        <f>ROUND(I199*H199,2)</f>
        <v>0</v>
      </c>
      <c r="K199" s="135" t="s">
        <v>197</v>
      </c>
      <c r="L199" s="33"/>
      <c r="M199" s="140" t="s">
        <v>19</v>
      </c>
      <c r="N199" s="141" t="s">
        <v>46</v>
      </c>
      <c r="P199" s="142">
        <f>O199*H199</f>
        <v>0</v>
      </c>
      <c r="Q199" s="142">
        <v>1.8E-3</v>
      </c>
      <c r="R199" s="142">
        <f>Q199*H199</f>
        <v>5.4000000000000003E-3</v>
      </c>
      <c r="S199" s="142">
        <v>0</v>
      </c>
      <c r="T199" s="143">
        <f>S199*H199</f>
        <v>0</v>
      </c>
      <c r="AR199" s="144" t="s">
        <v>320</v>
      </c>
      <c r="AT199" s="144" t="s">
        <v>189</v>
      </c>
      <c r="AU199" s="144" t="s">
        <v>87</v>
      </c>
      <c r="AY199" s="18" t="s">
        <v>187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8" t="s">
        <v>87</v>
      </c>
      <c r="BK199" s="145">
        <f>ROUND(I199*H199,2)</f>
        <v>0</v>
      </c>
      <c r="BL199" s="18" t="s">
        <v>320</v>
      </c>
      <c r="BM199" s="144" t="s">
        <v>3801</v>
      </c>
    </row>
    <row r="200" spans="2:65" s="1" customFormat="1">
      <c r="B200" s="33"/>
      <c r="D200" s="146" t="s">
        <v>199</v>
      </c>
      <c r="F200" s="147" t="s">
        <v>3802</v>
      </c>
      <c r="I200" s="148"/>
      <c r="L200" s="33"/>
      <c r="M200" s="149"/>
      <c r="T200" s="52"/>
      <c r="AT200" s="18" t="s">
        <v>199</v>
      </c>
      <c r="AU200" s="18" t="s">
        <v>87</v>
      </c>
    </row>
    <row r="201" spans="2:65" s="1" customFormat="1" ht="16.5" customHeight="1">
      <c r="B201" s="33"/>
      <c r="C201" s="133" t="s">
        <v>569</v>
      </c>
      <c r="D201" s="133" t="s">
        <v>189</v>
      </c>
      <c r="E201" s="134" t="s">
        <v>3803</v>
      </c>
      <c r="F201" s="135" t="s">
        <v>3804</v>
      </c>
      <c r="G201" s="136" t="s">
        <v>610</v>
      </c>
      <c r="H201" s="137">
        <v>7</v>
      </c>
      <c r="I201" s="138"/>
      <c r="J201" s="139">
        <f>ROUND(I201*H201,2)</f>
        <v>0</v>
      </c>
      <c r="K201" s="135" t="s">
        <v>197</v>
      </c>
      <c r="L201" s="33"/>
      <c r="M201" s="140" t="s">
        <v>19</v>
      </c>
      <c r="N201" s="141" t="s">
        <v>46</v>
      </c>
      <c r="P201" s="142">
        <f>O201*H201</f>
        <v>0</v>
      </c>
      <c r="Q201" s="142">
        <v>1.83914E-3</v>
      </c>
      <c r="R201" s="142">
        <f>Q201*H201</f>
        <v>1.287398E-2</v>
      </c>
      <c r="S201" s="142">
        <v>0</v>
      </c>
      <c r="T201" s="143">
        <f>S201*H201</f>
        <v>0</v>
      </c>
      <c r="AR201" s="144" t="s">
        <v>320</v>
      </c>
      <c r="AT201" s="144" t="s">
        <v>189</v>
      </c>
      <c r="AU201" s="144" t="s">
        <v>87</v>
      </c>
      <c r="AY201" s="18" t="s">
        <v>187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8" t="s">
        <v>87</v>
      </c>
      <c r="BK201" s="145">
        <f>ROUND(I201*H201,2)</f>
        <v>0</v>
      </c>
      <c r="BL201" s="18" t="s">
        <v>320</v>
      </c>
      <c r="BM201" s="144" t="s">
        <v>3805</v>
      </c>
    </row>
    <row r="202" spans="2:65" s="1" customFormat="1">
      <c r="B202" s="33"/>
      <c r="D202" s="146" t="s">
        <v>199</v>
      </c>
      <c r="F202" s="147" t="s">
        <v>3806</v>
      </c>
      <c r="I202" s="148"/>
      <c r="L202" s="33"/>
      <c r="M202" s="149"/>
      <c r="T202" s="52"/>
      <c r="AT202" s="18" t="s">
        <v>199</v>
      </c>
      <c r="AU202" s="18" t="s">
        <v>87</v>
      </c>
    </row>
    <row r="203" spans="2:65" s="1" customFormat="1" ht="24.15" customHeight="1">
      <c r="B203" s="33"/>
      <c r="C203" s="133" t="s">
        <v>574</v>
      </c>
      <c r="D203" s="133" t="s">
        <v>189</v>
      </c>
      <c r="E203" s="134" t="s">
        <v>3807</v>
      </c>
      <c r="F203" s="135" t="s">
        <v>3808</v>
      </c>
      <c r="G203" s="136" t="s">
        <v>248</v>
      </c>
      <c r="H203" s="137">
        <v>1</v>
      </c>
      <c r="I203" s="138"/>
      <c r="J203" s="139">
        <f>ROUND(I203*H203,2)</f>
        <v>0</v>
      </c>
      <c r="K203" s="135" t="s">
        <v>197</v>
      </c>
      <c r="L203" s="33"/>
      <c r="M203" s="140" t="s">
        <v>19</v>
      </c>
      <c r="N203" s="141" t="s">
        <v>46</v>
      </c>
      <c r="P203" s="142">
        <f>O203*H203</f>
        <v>0</v>
      </c>
      <c r="Q203" s="142">
        <v>3.9140000000000001E-5</v>
      </c>
      <c r="R203" s="142">
        <f>Q203*H203</f>
        <v>3.9140000000000001E-5</v>
      </c>
      <c r="S203" s="142">
        <v>0</v>
      </c>
      <c r="T203" s="143">
        <f>S203*H203</f>
        <v>0</v>
      </c>
      <c r="AR203" s="144" t="s">
        <v>320</v>
      </c>
      <c r="AT203" s="144" t="s">
        <v>189</v>
      </c>
      <c r="AU203" s="144" t="s">
        <v>87</v>
      </c>
      <c r="AY203" s="18" t="s">
        <v>187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8" t="s">
        <v>87</v>
      </c>
      <c r="BK203" s="145">
        <f>ROUND(I203*H203,2)</f>
        <v>0</v>
      </c>
      <c r="BL203" s="18" t="s">
        <v>320</v>
      </c>
      <c r="BM203" s="144" t="s">
        <v>3809</v>
      </c>
    </row>
    <row r="204" spans="2:65" s="1" customFormat="1">
      <c r="B204" s="33"/>
      <c r="D204" s="146" t="s">
        <v>199</v>
      </c>
      <c r="F204" s="147" t="s">
        <v>3810</v>
      </c>
      <c r="I204" s="148"/>
      <c r="L204" s="33"/>
      <c r="M204" s="149"/>
      <c r="T204" s="52"/>
      <c r="AT204" s="18" t="s">
        <v>199</v>
      </c>
      <c r="AU204" s="18" t="s">
        <v>87</v>
      </c>
    </row>
    <row r="205" spans="2:65" s="1" customFormat="1" ht="24.15" customHeight="1">
      <c r="B205" s="33"/>
      <c r="C205" s="178" t="s">
        <v>581</v>
      </c>
      <c r="D205" s="178" t="s">
        <v>238</v>
      </c>
      <c r="E205" s="179" t="s">
        <v>3811</v>
      </c>
      <c r="F205" s="180" t="s">
        <v>3812</v>
      </c>
      <c r="G205" s="181" t="s">
        <v>248</v>
      </c>
      <c r="H205" s="182">
        <v>1</v>
      </c>
      <c r="I205" s="183"/>
      <c r="J205" s="184">
        <f>ROUND(I205*H205,2)</f>
        <v>0</v>
      </c>
      <c r="K205" s="180" t="s">
        <v>19</v>
      </c>
      <c r="L205" s="185"/>
      <c r="M205" s="186" t="s">
        <v>19</v>
      </c>
      <c r="N205" s="187" t="s">
        <v>46</v>
      </c>
      <c r="P205" s="142">
        <f>O205*H205</f>
        <v>0</v>
      </c>
      <c r="Q205" s="142">
        <v>1.8E-3</v>
      </c>
      <c r="R205" s="142">
        <f>Q205*H205</f>
        <v>1.8E-3</v>
      </c>
      <c r="S205" s="142">
        <v>0</v>
      </c>
      <c r="T205" s="143">
        <f>S205*H205</f>
        <v>0</v>
      </c>
      <c r="AR205" s="144" t="s">
        <v>425</v>
      </c>
      <c r="AT205" s="144" t="s">
        <v>238</v>
      </c>
      <c r="AU205" s="144" t="s">
        <v>87</v>
      </c>
      <c r="AY205" s="18" t="s">
        <v>187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8" t="s">
        <v>87</v>
      </c>
      <c r="BK205" s="145">
        <f>ROUND(I205*H205,2)</f>
        <v>0</v>
      </c>
      <c r="BL205" s="18" t="s">
        <v>320</v>
      </c>
      <c r="BM205" s="144" t="s">
        <v>3813</v>
      </c>
    </row>
    <row r="206" spans="2:65" s="1" customFormat="1" ht="16.5" customHeight="1">
      <c r="B206" s="33"/>
      <c r="C206" s="133" t="s">
        <v>590</v>
      </c>
      <c r="D206" s="133" t="s">
        <v>189</v>
      </c>
      <c r="E206" s="134" t="s">
        <v>3814</v>
      </c>
      <c r="F206" s="135" t="s">
        <v>3815</v>
      </c>
      <c r="G206" s="136" t="s">
        <v>610</v>
      </c>
      <c r="H206" s="137">
        <v>5</v>
      </c>
      <c r="I206" s="138"/>
      <c r="J206" s="139">
        <f>ROUND(I206*H206,2)</f>
        <v>0</v>
      </c>
      <c r="K206" s="135" t="s">
        <v>197</v>
      </c>
      <c r="L206" s="33"/>
      <c r="M206" s="140" t="s">
        <v>19</v>
      </c>
      <c r="N206" s="141" t="s">
        <v>46</v>
      </c>
      <c r="P206" s="142">
        <f>O206*H206</f>
        <v>0</v>
      </c>
      <c r="Q206" s="142">
        <v>1.83914E-3</v>
      </c>
      <c r="R206" s="142">
        <f>Q206*H206</f>
        <v>9.1956999999999994E-3</v>
      </c>
      <c r="S206" s="142">
        <v>0</v>
      </c>
      <c r="T206" s="143">
        <f>S206*H206</f>
        <v>0</v>
      </c>
      <c r="AR206" s="144" t="s">
        <v>320</v>
      </c>
      <c r="AT206" s="144" t="s">
        <v>189</v>
      </c>
      <c r="AU206" s="144" t="s">
        <v>87</v>
      </c>
      <c r="AY206" s="18" t="s">
        <v>187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8" t="s">
        <v>87</v>
      </c>
      <c r="BK206" s="145">
        <f>ROUND(I206*H206,2)</f>
        <v>0</v>
      </c>
      <c r="BL206" s="18" t="s">
        <v>320</v>
      </c>
      <c r="BM206" s="144" t="s">
        <v>3816</v>
      </c>
    </row>
    <row r="207" spans="2:65" s="1" customFormat="1">
      <c r="B207" s="33"/>
      <c r="D207" s="146" t="s">
        <v>199</v>
      </c>
      <c r="F207" s="147" t="s">
        <v>3817</v>
      </c>
      <c r="I207" s="148"/>
      <c r="L207" s="33"/>
      <c r="M207" s="149"/>
      <c r="T207" s="52"/>
      <c r="AT207" s="18" t="s">
        <v>199</v>
      </c>
      <c r="AU207" s="18" t="s">
        <v>87</v>
      </c>
    </row>
    <row r="208" spans="2:65" s="1" customFormat="1" ht="16.5" customHeight="1">
      <c r="B208" s="33"/>
      <c r="C208" s="178" t="s">
        <v>600</v>
      </c>
      <c r="D208" s="178" t="s">
        <v>238</v>
      </c>
      <c r="E208" s="179" t="s">
        <v>3818</v>
      </c>
      <c r="F208" s="180" t="s">
        <v>3819</v>
      </c>
      <c r="G208" s="181" t="s">
        <v>3820</v>
      </c>
      <c r="H208" s="182">
        <v>5</v>
      </c>
      <c r="I208" s="183"/>
      <c r="J208" s="184">
        <f>ROUND(I208*H208,2)</f>
        <v>0</v>
      </c>
      <c r="K208" s="180" t="s">
        <v>197</v>
      </c>
      <c r="L208" s="185"/>
      <c r="M208" s="186" t="s">
        <v>19</v>
      </c>
      <c r="N208" s="187" t="s">
        <v>46</v>
      </c>
      <c r="P208" s="142">
        <f>O208*H208</f>
        <v>0</v>
      </c>
      <c r="Q208" s="142">
        <v>2.0999999999999999E-3</v>
      </c>
      <c r="R208" s="142">
        <f>Q208*H208</f>
        <v>1.0499999999999999E-2</v>
      </c>
      <c r="S208" s="142">
        <v>0</v>
      </c>
      <c r="T208" s="143">
        <f>S208*H208</f>
        <v>0</v>
      </c>
      <c r="AR208" s="144" t="s">
        <v>425</v>
      </c>
      <c r="AT208" s="144" t="s">
        <v>238</v>
      </c>
      <c r="AU208" s="144" t="s">
        <v>87</v>
      </c>
      <c r="AY208" s="18" t="s">
        <v>187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8" t="s">
        <v>87</v>
      </c>
      <c r="BK208" s="145">
        <f>ROUND(I208*H208,2)</f>
        <v>0</v>
      </c>
      <c r="BL208" s="18" t="s">
        <v>320</v>
      </c>
      <c r="BM208" s="144" t="s">
        <v>3821</v>
      </c>
    </row>
    <row r="209" spans="2:65" s="1" customFormat="1" ht="24.15" customHeight="1">
      <c r="B209" s="33"/>
      <c r="C209" s="133" t="s">
        <v>607</v>
      </c>
      <c r="D209" s="133" t="s">
        <v>189</v>
      </c>
      <c r="E209" s="134" t="s">
        <v>3822</v>
      </c>
      <c r="F209" s="135" t="s">
        <v>3823</v>
      </c>
      <c r="G209" s="136" t="s">
        <v>248</v>
      </c>
      <c r="H209" s="137">
        <v>8</v>
      </c>
      <c r="I209" s="138"/>
      <c r="J209" s="139">
        <f>ROUND(I209*H209,2)</f>
        <v>0</v>
      </c>
      <c r="K209" s="135" t="s">
        <v>197</v>
      </c>
      <c r="L209" s="33"/>
      <c r="M209" s="140" t="s">
        <v>19</v>
      </c>
      <c r="N209" s="141" t="s">
        <v>46</v>
      </c>
      <c r="P209" s="142">
        <f>O209*H209</f>
        <v>0</v>
      </c>
      <c r="Q209" s="142">
        <v>2.375E-4</v>
      </c>
      <c r="R209" s="142">
        <f>Q209*H209</f>
        <v>1.9E-3</v>
      </c>
      <c r="S209" s="142">
        <v>0</v>
      </c>
      <c r="T209" s="143">
        <f>S209*H209</f>
        <v>0</v>
      </c>
      <c r="AR209" s="144" t="s">
        <v>320</v>
      </c>
      <c r="AT209" s="144" t="s">
        <v>189</v>
      </c>
      <c r="AU209" s="144" t="s">
        <v>87</v>
      </c>
      <c r="AY209" s="18" t="s">
        <v>187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8" t="s">
        <v>87</v>
      </c>
      <c r="BK209" s="145">
        <f>ROUND(I209*H209,2)</f>
        <v>0</v>
      </c>
      <c r="BL209" s="18" t="s">
        <v>320</v>
      </c>
      <c r="BM209" s="144" t="s">
        <v>3824</v>
      </c>
    </row>
    <row r="210" spans="2:65" s="1" customFormat="1">
      <c r="B210" s="33"/>
      <c r="D210" s="146" t="s">
        <v>199</v>
      </c>
      <c r="F210" s="147" t="s">
        <v>3825</v>
      </c>
      <c r="I210" s="148"/>
      <c r="L210" s="33"/>
      <c r="M210" s="149"/>
      <c r="T210" s="52"/>
      <c r="AT210" s="18" t="s">
        <v>199</v>
      </c>
      <c r="AU210" s="18" t="s">
        <v>87</v>
      </c>
    </row>
    <row r="211" spans="2:65" s="1" customFormat="1" ht="24.15" customHeight="1">
      <c r="B211" s="33"/>
      <c r="C211" s="133" t="s">
        <v>613</v>
      </c>
      <c r="D211" s="133" t="s">
        <v>189</v>
      </c>
      <c r="E211" s="134" t="s">
        <v>3826</v>
      </c>
      <c r="F211" s="135" t="s">
        <v>3827</v>
      </c>
      <c r="G211" s="136" t="s">
        <v>248</v>
      </c>
      <c r="H211" s="137">
        <v>3</v>
      </c>
      <c r="I211" s="138"/>
      <c r="J211" s="139">
        <f>ROUND(I211*H211,2)</f>
        <v>0</v>
      </c>
      <c r="K211" s="135" t="s">
        <v>197</v>
      </c>
      <c r="L211" s="33"/>
      <c r="M211" s="140" t="s">
        <v>19</v>
      </c>
      <c r="N211" s="141" t="s">
        <v>46</v>
      </c>
      <c r="P211" s="142">
        <f>O211*H211</f>
        <v>0</v>
      </c>
      <c r="Q211" s="142">
        <v>2.7750000000000002E-4</v>
      </c>
      <c r="R211" s="142">
        <f>Q211*H211</f>
        <v>8.3250000000000012E-4</v>
      </c>
      <c r="S211" s="142">
        <v>0</v>
      </c>
      <c r="T211" s="143">
        <f>S211*H211</f>
        <v>0</v>
      </c>
      <c r="AR211" s="144" t="s">
        <v>320</v>
      </c>
      <c r="AT211" s="144" t="s">
        <v>189</v>
      </c>
      <c r="AU211" s="144" t="s">
        <v>87</v>
      </c>
      <c r="AY211" s="18" t="s">
        <v>187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8" t="s">
        <v>87</v>
      </c>
      <c r="BK211" s="145">
        <f>ROUND(I211*H211,2)</f>
        <v>0</v>
      </c>
      <c r="BL211" s="18" t="s">
        <v>320</v>
      </c>
      <c r="BM211" s="144" t="s">
        <v>3828</v>
      </c>
    </row>
    <row r="212" spans="2:65" s="1" customFormat="1">
      <c r="B212" s="33"/>
      <c r="D212" s="146" t="s">
        <v>199</v>
      </c>
      <c r="F212" s="147" t="s">
        <v>3829</v>
      </c>
      <c r="I212" s="148"/>
      <c r="L212" s="33"/>
      <c r="M212" s="149"/>
      <c r="T212" s="52"/>
      <c r="AT212" s="18" t="s">
        <v>199</v>
      </c>
      <c r="AU212" s="18" t="s">
        <v>87</v>
      </c>
    </row>
    <row r="213" spans="2:65" s="1" customFormat="1" ht="37.950000000000003" customHeight="1">
      <c r="B213" s="33"/>
      <c r="C213" s="133" t="s">
        <v>620</v>
      </c>
      <c r="D213" s="133" t="s">
        <v>189</v>
      </c>
      <c r="E213" s="134" t="s">
        <v>3830</v>
      </c>
      <c r="F213" s="135" t="s">
        <v>3831</v>
      </c>
      <c r="G213" s="136" t="s">
        <v>248</v>
      </c>
      <c r="H213" s="137">
        <v>2</v>
      </c>
      <c r="I213" s="138"/>
      <c r="J213" s="139">
        <f>ROUND(I213*H213,2)</f>
        <v>0</v>
      </c>
      <c r="K213" s="135" t="s">
        <v>197</v>
      </c>
      <c r="L213" s="33"/>
      <c r="M213" s="140" t="s">
        <v>19</v>
      </c>
      <c r="N213" s="141" t="s">
        <v>46</v>
      </c>
      <c r="P213" s="142">
        <f>O213*H213</f>
        <v>0</v>
      </c>
      <c r="Q213" s="142">
        <v>4.8114950000000001E-4</v>
      </c>
      <c r="R213" s="142">
        <f>Q213*H213</f>
        <v>9.6229900000000001E-4</v>
      </c>
      <c r="S213" s="142">
        <v>0</v>
      </c>
      <c r="T213" s="143">
        <f>S213*H213</f>
        <v>0</v>
      </c>
      <c r="AR213" s="144" t="s">
        <v>320</v>
      </c>
      <c r="AT213" s="144" t="s">
        <v>189</v>
      </c>
      <c r="AU213" s="144" t="s">
        <v>87</v>
      </c>
      <c r="AY213" s="18" t="s">
        <v>187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8" t="s">
        <v>87</v>
      </c>
      <c r="BK213" s="145">
        <f>ROUND(I213*H213,2)</f>
        <v>0</v>
      </c>
      <c r="BL213" s="18" t="s">
        <v>320</v>
      </c>
      <c r="BM213" s="144" t="s">
        <v>3832</v>
      </c>
    </row>
    <row r="214" spans="2:65" s="1" customFormat="1">
      <c r="B214" s="33"/>
      <c r="D214" s="146" t="s">
        <v>199</v>
      </c>
      <c r="F214" s="147" t="s">
        <v>3833</v>
      </c>
      <c r="I214" s="148"/>
      <c r="L214" s="33"/>
      <c r="M214" s="149"/>
      <c r="T214" s="52"/>
      <c r="AT214" s="18" t="s">
        <v>199</v>
      </c>
      <c r="AU214" s="18" t="s">
        <v>87</v>
      </c>
    </row>
    <row r="215" spans="2:65" s="1" customFormat="1" ht="24.15" customHeight="1">
      <c r="B215" s="33"/>
      <c r="C215" s="133" t="s">
        <v>626</v>
      </c>
      <c r="D215" s="133" t="s">
        <v>189</v>
      </c>
      <c r="E215" s="134" t="s">
        <v>3834</v>
      </c>
      <c r="F215" s="135" t="s">
        <v>3835</v>
      </c>
      <c r="G215" s="136" t="s">
        <v>248</v>
      </c>
      <c r="H215" s="137">
        <v>2</v>
      </c>
      <c r="I215" s="138"/>
      <c r="J215" s="139">
        <f>ROUND(I215*H215,2)</f>
        <v>0</v>
      </c>
      <c r="K215" s="135" t="s">
        <v>197</v>
      </c>
      <c r="L215" s="33"/>
      <c r="M215" s="140" t="s">
        <v>19</v>
      </c>
      <c r="N215" s="141" t="s">
        <v>46</v>
      </c>
      <c r="P215" s="142">
        <f>O215*H215</f>
        <v>0</v>
      </c>
      <c r="Q215" s="142">
        <v>2.7500000000000002E-4</v>
      </c>
      <c r="R215" s="142">
        <f>Q215*H215</f>
        <v>5.5000000000000003E-4</v>
      </c>
      <c r="S215" s="142">
        <v>0</v>
      </c>
      <c r="T215" s="143">
        <f>S215*H215</f>
        <v>0</v>
      </c>
      <c r="AR215" s="144" t="s">
        <v>320</v>
      </c>
      <c r="AT215" s="144" t="s">
        <v>189</v>
      </c>
      <c r="AU215" s="144" t="s">
        <v>87</v>
      </c>
      <c r="AY215" s="18" t="s">
        <v>187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8" t="s">
        <v>87</v>
      </c>
      <c r="BK215" s="145">
        <f>ROUND(I215*H215,2)</f>
        <v>0</v>
      </c>
      <c r="BL215" s="18" t="s">
        <v>320</v>
      </c>
      <c r="BM215" s="144" t="s">
        <v>3836</v>
      </c>
    </row>
    <row r="216" spans="2:65" s="1" customFormat="1">
      <c r="B216" s="33"/>
      <c r="D216" s="146" t="s">
        <v>199</v>
      </c>
      <c r="F216" s="147" t="s">
        <v>3837</v>
      </c>
      <c r="I216" s="148"/>
      <c r="L216" s="33"/>
      <c r="M216" s="149"/>
      <c r="T216" s="52"/>
      <c r="AT216" s="18" t="s">
        <v>199</v>
      </c>
      <c r="AU216" s="18" t="s">
        <v>87</v>
      </c>
    </row>
    <row r="217" spans="2:65" s="1" customFormat="1" ht="49.2" customHeight="1">
      <c r="B217" s="33"/>
      <c r="C217" s="133" t="s">
        <v>639</v>
      </c>
      <c r="D217" s="133" t="s">
        <v>189</v>
      </c>
      <c r="E217" s="134" t="s">
        <v>3838</v>
      </c>
      <c r="F217" s="135" t="s">
        <v>3839</v>
      </c>
      <c r="G217" s="136" t="s">
        <v>2018</v>
      </c>
      <c r="H217" s="194"/>
      <c r="I217" s="138"/>
      <c r="J217" s="139">
        <f>ROUND(I217*H217,2)</f>
        <v>0</v>
      </c>
      <c r="K217" s="135" t="s">
        <v>197</v>
      </c>
      <c r="L217" s="33"/>
      <c r="M217" s="140" t="s">
        <v>19</v>
      </c>
      <c r="N217" s="141" t="s">
        <v>46</v>
      </c>
      <c r="P217" s="142">
        <f>O217*H217</f>
        <v>0</v>
      </c>
      <c r="Q217" s="142">
        <v>0</v>
      </c>
      <c r="R217" s="142">
        <f>Q217*H217</f>
        <v>0</v>
      </c>
      <c r="S217" s="142">
        <v>0</v>
      </c>
      <c r="T217" s="143">
        <f>S217*H217</f>
        <v>0</v>
      </c>
      <c r="AR217" s="144" t="s">
        <v>320</v>
      </c>
      <c r="AT217" s="144" t="s">
        <v>189</v>
      </c>
      <c r="AU217" s="144" t="s">
        <v>87</v>
      </c>
      <c r="AY217" s="18" t="s">
        <v>187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8" t="s">
        <v>87</v>
      </c>
      <c r="BK217" s="145">
        <f>ROUND(I217*H217,2)</f>
        <v>0</v>
      </c>
      <c r="BL217" s="18" t="s">
        <v>320</v>
      </c>
      <c r="BM217" s="144" t="s">
        <v>3840</v>
      </c>
    </row>
    <row r="218" spans="2:65" s="1" customFormat="1">
      <c r="B218" s="33"/>
      <c r="D218" s="146" t="s">
        <v>199</v>
      </c>
      <c r="F218" s="147" t="s">
        <v>3841</v>
      </c>
      <c r="I218" s="148"/>
      <c r="L218" s="33"/>
      <c r="M218" s="149"/>
      <c r="T218" s="52"/>
      <c r="AT218" s="18" t="s">
        <v>199</v>
      </c>
      <c r="AU218" s="18" t="s">
        <v>87</v>
      </c>
    </row>
    <row r="219" spans="2:65" s="11" customFormat="1" ht="22.95" customHeight="1">
      <c r="B219" s="121"/>
      <c r="D219" s="122" t="s">
        <v>73</v>
      </c>
      <c r="E219" s="131" t="s">
        <v>3842</v>
      </c>
      <c r="F219" s="131" t="s">
        <v>3843</v>
      </c>
      <c r="I219" s="124"/>
      <c r="J219" s="132">
        <f>BK219</f>
        <v>0</v>
      </c>
      <c r="L219" s="121"/>
      <c r="M219" s="126"/>
      <c r="P219" s="127">
        <f>SUM(P220:P233)</f>
        <v>0</v>
      </c>
      <c r="R219" s="127">
        <f>SUM(R220:R233)</f>
        <v>0.25359999999999999</v>
      </c>
      <c r="T219" s="128">
        <f>SUM(T220:T233)</f>
        <v>0</v>
      </c>
      <c r="AR219" s="122" t="s">
        <v>87</v>
      </c>
      <c r="AT219" s="129" t="s">
        <v>73</v>
      </c>
      <c r="AU219" s="129" t="s">
        <v>81</v>
      </c>
      <c r="AY219" s="122" t="s">
        <v>187</v>
      </c>
      <c r="BK219" s="130">
        <f>SUM(BK220:BK233)</f>
        <v>0</v>
      </c>
    </row>
    <row r="220" spans="2:65" s="1" customFormat="1" ht="37.950000000000003" customHeight="1">
      <c r="B220" s="33"/>
      <c r="C220" s="133" t="s">
        <v>647</v>
      </c>
      <c r="D220" s="133" t="s">
        <v>189</v>
      </c>
      <c r="E220" s="134" t="s">
        <v>3844</v>
      </c>
      <c r="F220" s="135" t="s">
        <v>3845</v>
      </c>
      <c r="G220" s="136" t="s">
        <v>610</v>
      </c>
      <c r="H220" s="137">
        <v>2</v>
      </c>
      <c r="I220" s="138"/>
      <c r="J220" s="139">
        <f>ROUND(I220*H220,2)</f>
        <v>0</v>
      </c>
      <c r="K220" s="135" t="s">
        <v>197</v>
      </c>
      <c r="L220" s="33"/>
      <c r="M220" s="140" t="s">
        <v>19</v>
      </c>
      <c r="N220" s="141" t="s">
        <v>46</v>
      </c>
      <c r="P220" s="142">
        <f>O220*H220</f>
        <v>0</v>
      </c>
      <c r="Q220" s="142">
        <v>1.5599999999999999E-2</v>
      </c>
      <c r="R220" s="142">
        <f>Q220*H220</f>
        <v>3.1199999999999999E-2</v>
      </c>
      <c r="S220" s="142">
        <v>0</v>
      </c>
      <c r="T220" s="143">
        <f>S220*H220</f>
        <v>0</v>
      </c>
      <c r="AR220" s="144" t="s">
        <v>320</v>
      </c>
      <c r="AT220" s="144" t="s">
        <v>189</v>
      </c>
      <c r="AU220" s="144" t="s">
        <v>87</v>
      </c>
      <c r="AY220" s="18" t="s">
        <v>187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8" t="s">
        <v>87</v>
      </c>
      <c r="BK220" s="145">
        <f>ROUND(I220*H220,2)</f>
        <v>0</v>
      </c>
      <c r="BL220" s="18" t="s">
        <v>320</v>
      </c>
      <c r="BM220" s="144" t="s">
        <v>3846</v>
      </c>
    </row>
    <row r="221" spans="2:65" s="1" customFormat="1">
      <c r="B221" s="33"/>
      <c r="D221" s="146" t="s">
        <v>199</v>
      </c>
      <c r="F221" s="147" t="s">
        <v>3847</v>
      </c>
      <c r="I221" s="148"/>
      <c r="L221" s="33"/>
      <c r="M221" s="149"/>
      <c r="T221" s="52"/>
      <c r="AT221" s="18" t="s">
        <v>199</v>
      </c>
      <c r="AU221" s="18" t="s">
        <v>87</v>
      </c>
    </row>
    <row r="222" spans="2:65" s="1" customFormat="1" ht="49.2" customHeight="1">
      <c r="B222" s="33"/>
      <c r="C222" s="133" t="s">
        <v>652</v>
      </c>
      <c r="D222" s="133" t="s">
        <v>189</v>
      </c>
      <c r="E222" s="134" t="s">
        <v>3848</v>
      </c>
      <c r="F222" s="135" t="s">
        <v>3849</v>
      </c>
      <c r="G222" s="136" t="s">
        <v>610</v>
      </c>
      <c r="H222" s="137">
        <v>6</v>
      </c>
      <c r="I222" s="138"/>
      <c r="J222" s="139">
        <f>ROUND(I222*H222,2)</f>
        <v>0</v>
      </c>
      <c r="K222" s="135" t="s">
        <v>197</v>
      </c>
      <c r="L222" s="33"/>
      <c r="M222" s="140" t="s">
        <v>19</v>
      </c>
      <c r="N222" s="141" t="s">
        <v>46</v>
      </c>
      <c r="P222" s="142">
        <f>O222*H222</f>
        <v>0</v>
      </c>
      <c r="Q222" s="142">
        <v>1.66E-2</v>
      </c>
      <c r="R222" s="142">
        <f>Q222*H222</f>
        <v>9.9599999999999994E-2</v>
      </c>
      <c r="S222" s="142">
        <v>0</v>
      </c>
      <c r="T222" s="143">
        <f>S222*H222</f>
        <v>0</v>
      </c>
      <c r="AR222" s="144" t="s">
        <v>320</v>
      </c>
      <c r="AT222" s="144" t="s">
        <v>189</v>
      </c>
      <c r="AU222" s="144" t="s">
        <v>87</v>
      </c>
      <c r="AY222" s="18" t="s">
        <v>187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8" t="s">
        <v>87</v>
      </c>
      <c r="BK222" s="145">
        <f>ROUND(I222*H222,2)</f>
        <v>0</v>
      </c>
      <c r="BL222" s="18" t="s">
        <v>320</v>
      </c>
      <c r="BM222" s="144" t="s">
        <v>3850</v>
      </c>
    </row>
    <row r="223" spans="2:65" s="1" customFormat="1">
      <c r="B223" s="33"/>
      <c r="D223" s="146" t="s">
        <v>199</v>
      </c>
      <c r="F223" s="147" t="s">
        <v>3851</v>
      </c>
      <c r="I223" s="148"/>
      <c r="L223" s="33"/>
      <c r="M223" s="149"/>
      <c r="T223" s="52"/>
      <c r="AT223" s="18" t="s">
        <v>199</v>
      </c>
      <c r="AU223" s="18" t="s">
        <v>87</v>
      </c>
    </row>
    <row r="224" spans="2:65" s="1" customFormat="1" ht="49.2" customHeight="1">
      <c r="B224" s="33"/>
      <c r="C224" s="133" t="s">
        <v>657</v>
      </c>
      <c r="D224" s="133" t="s">
        <v>189</v>
      </c>
      <c r="E224" s="134" t="s">
        <v>3852</v>
      </c>
      <c r="F224" s="135" t="s">
        <v>3853</v>
      </c>
      <c r="G224" s="136" t="s">
        <v>610</v>
      </c>
      <c r="H224" s="137">
        <v>1</v>
      </c>
      <c r="I224" s="138"/>
      <c r="J224" s="139">
        <f>ROUND(I224*H224,2)</f>
        <v>0</v>
      </c>
      <c r="K224" s="135" t="s">
        <v>197</v>
      </c>
      <c r="L224" s="33"/>
      <c r="M224" s="140" t="s">
        <v>19</v>
      </c>
      <c r="N224" s="141" t="s">
        <v>46</v>
      </c>
      <c r="P224" s="142">
        <f>O224*H224</f>
        <v>0</v>
      </c>
      <c r="Q224" s="142">
        <v>1.7649999999999999E-2</v>
      </c>
      <c r="R224" s="142">
        <f>Q224*H224</f>
        <v>1.7649999999999999E-2</v>
      </c>
      <c r="S224" s="142">
        <v>0</v>
      </c>
      <c r="T224" s="143">
        <f>S224*H224</f>
        <v>0</v>
      </c>
      <c r="AR224" s="144" t="s">
        <v>320</v>
      </c>
      <c r="AT224" s="144" t="s">
        <v>189</v>
      </c>
      <c r="AU224" s="144" t="s">
        <v>87</v>
      </c>
      <c r="AY224" s="18" t="s">
        <v>187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8" t="s">
        <v>87</v>
      </c>
      <c r="BK224" s="145">
        <f>ROUND(I224*H224,2)</f>
        <v>0</v>
      </c>
      <c r="BL224" s="18" t="s">
        <v>320</v>
      </c>
      <c r="BM224" s="144" t="s">
        <v>3854</v>
      </c>
    </row>
    <row r="225" spans="2:65" s="1" customFormat="1">
      <c r="B225" s="33"/>
      <c r="D225" s="146" t="s">
        <v>199</v>
      </c>
      <c r="F225" s="147" t="s">
        <v>3855</v>
      </c>
      <c r="I225" s="148"/>
      <c r="L225" s="33"/>
      <c r="M225" s="149"/>
      <c r="T225" s="52"/>
      <c r="AT225" s="18" t="s">
        <v>199</v>
      </c>
      <c r="AU225" s="18" t="s">
        <v>87</v>
      </c>
    </row>
    <row r="226" spans="2:65" s="1" customFormat="1" ht="24.15" customHeight="1">
      <c r="B226" s="33"/>
      <c r="C226" s="133" t="s">
        <v>663</v>
      </c>
      <c r="D226" s="133" t="s">
        <v>189</v>
      </c>
      <c r="E226" s="134" t="s">
        <v>3856</v>
      </c>
      <c r="F226" s="135" t="s">
        <v>3857</v>
      </c>
      <c r="G226" s="136" t="s">
        <v>610</v>
      </c>
      <c r="H226" s="137">
        <v>6</v>
      </c>
      <c r="I226" s="138"/>
      <c r="J226" s="139">
        <f>ROUND(I226*H226,2)</f>
        <v>0</v>
      </c>
      <c r="K226" s="135" t="s">
        <v>19</v>
      </c>
      <c r="L226" s="33"/>
      <c r="M226" s="140" t="s">
        <v>19</v>
      </c>
      <c r="N226" s="141" t="s">
        <v>46</v>
      </c>
      <c r="P226" s="142">
        <f>O226*H226</f>
        <v>0</v>
      </c>
      <c r="Q226" s="142">
        <v>1.66E-2</v>
      </c>
      <c r="R226" s="142">
        <f>Q226*H226</f>
        <v>9.9599999999999994E-2</v>
      </c>
      <c r="S226" s="142">
        <v>0</v>
      </c>
      <c r="T226" s="143">
        <f>S226*H226</f>
        <v>0</v>
      </c>
      <c r="AR226" s="144" t="s">
        <v>320</v>
      </c>
      <c r="AT226" s="144" t="s">
        <v>189</v>
      </c>
      <c r="AU226" s="144" t="s">
        <v>87</v>
      </c>
      <c r="AY226" s="18" t="s">
        <v>187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8" t="s">
        <v>87</v>
      </c>
      <c r="BK226" s="145">
        <f>ROUND(I226*H226,2)</f>
        <v>0</v>
      </c>
      <c r="BL226" s="18" t="s">
        <v>320</v>
      </c>
      <c r="BM226" s="144" t="s">
        <v>3858</v>
      </c>
    </row>
    <row r="227" spans="2:65" s="1" customFormat="1" ht="24.15" customHeight="1">
      <c r="B227" s="33"/>
      <c r="C227" s="133" t="s">
        <v>668</v>
      </c>
      <c r="D227" s="133" t="s">
        <v>189</v>
      </c>
      <c r="E227" s="134" t="s">
        <v>3859</v>
      </c>
      <c r="F227" s="135" t="s">
        <v>3860</v>
      </c>
      <c r="G227" s="136" t="s">
        <v>610</v>
      </c>
      <c r="H227" s="137">
        <v>7</v>
      </c>
      <c r="I227" s="138"/>
      <c r="J227" s="139">
        <f>ROUND(I227*H227,2)</f>
        <v>0</v>
      </c>
      <c r="K227" s="135" t="s">
        <v>197</v>
      </c>
      <c r="L227" s="33"/>
      <c r="M227" s="140" t="s">
        <v>19</v>
      </c>
      <c r="N227" s="141" t="s">
        <v>46</v>
      </c>
      <c r="P227" s="142">
        <f>O227*H227</f>
        <v>0</v>
      </c>
      <c r="Q227" s="142">
        <v>1.4999999999999999E-4</v>
      </c>
      <c r="R227" s="142">
        <f>Q227*H227</f>
        <v>1.0499999999999999E-3</v>
      </c>
      <c r="S227" s="142">
        <v>0</v>
      </c>
      <c r="T227" s="143">
        <f>S227*H227</f>
        <v>0</v>
      </c>
      <c r="AR227" s="144" t="s">
        <v>320</v>
      </c>
      <c r="AT227" s="144" t="s">
        <v>189</v>
      </c>
      <c r="AU227" s="144" t="s">
        <v>87</v>
      </c>
      <c r="AY227" s="18" t="s">
        <v>187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8" t="s">
        <v>87</v>
      </c>
      <c r="BK227" s="145">
        <f>ROUND(I227*H227,2)</f>
        <v>0</v>
      </c>
      <c r="BL227" s="18" t="s">
        <v>320</v>
      </c>
      <c r="BM227" s="144" t="s">
        <v>3861</v>
      </c>
    </row>
    <row r="228" spans="2:65" s="1" customFormat="1">
      <c r="B228" s="33"/>
      <c r="D228" s="146" t="s">
        <v>199</v>
      </c>
      <c r="F228" s="147" t="s">
        <v>3862</v>
      </c>
      <c r="I228" s="148"/>
      <c r="L228" s="33"/>
      <c r="M228" s="149"/>
      <c r="T228" s="52"/>
      <c r="AT228" s="18" t="s">
        <v>199</v>
      </c>
      <c r="AU228" s="18" t="s">
        <v>87</v>
      </c>
    </row>
    <row r="229" spans="2:65" s="1" customFormat="1" ht="24.15" customHeight="1">
      <c r="B229" s="33"/>
      <c r="C229" s="133" t="s">
        <v>674</v>
      </c>
      <c r="D229" s="133" t="s">
        <v>189</v>
      </c>
      <c r="E229" s="134" t="s">
        <v>3863</v>
      </c>
      <c r="F229" s="135" t="s">
        <v>3864</v>
      </c>
      <c r="G229" s="136" t="s">
        <v>610</v>
      </c>
      <c r="H229" s="137">
        <v>9</v>
      </c>
      <c r="I229" s="138"/>
      <c r="J229" s="139">
        <f>ROUND(I229*H229,2)</f>
        <v>0</v>
      </c>
      <c r="K229" s="135" t="s">
        <v>197</v>
      </c>
      <c r="L229" s="33"/>
      <c r="M229" s="140" t="s">
        <v>19</v>
      </c>
      <c r="N229" s="141" t="s">
        <v>46</v>
      </c>
      <c r="P229" s="142">
        <f>O229*H229</f>
        <v>0</v>
      </c>
      <c r="Q229" s="142">
        <v>0</v>
      </c>
      <c r="R229" s="142">
        <f>Q229*H229</f>
        <v>0</v>
      </c>
      <c r="S229" s="142">
        <v>0</v>
      </c>
      <c r="T229" s="143">
        <f>S229*H229</f>
        <v>0</v>
      </c>
      <c r="AR229" s="144" t="s">
        <v>320</v>
      </c>
      <c r="AT229" s="144" t="s">
        <v>189</v>
      </c>
      <c r="AU229" s="144" t="s">
        <v>87</v>
      </c>
      <c r="AY229" s="18" t="s">
        <v>187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8" t="s">
        <v>87</v>
      </c>
      <c r="BK229" s="145">
        <f>ROUND(I229*H229,2)</f>
        <v>0</v>
      </c>
      <c r="BL229" s="18" t="s">
        <v>320</v>
      </c>
      <c r="BM229" s="144" t="s">
        <v>3865</v>
      </c>
    </row>
    <row r="230" spans="2:65" s="1" customFormat="1">
      <c r="B230" s="33"/>
      <c r="D230" s="146" t="s">
        <v>199</v>
      </c>
      <c r="F230" s="147" t="s">
        <v>3866</v>
      </c>
      <c r="I230" s="148"/>
      <c r="L230" s="33"/>
      <c r="M230" s="149"/>
      <c r="T230" s="52"/>
      <c r="AT230" s="18" t="s">
        <v>199</v>
      </c>
      <c r="AU230" s="18" t="s">
        <v>87</v>
      </c>
    </row>
    <row r="231" spans="2:65" s="1" customFormat="1" ht="24.15" customHeight="1">
      <c r="B231" s="33"/>
      <c r="C231" s="178" t="s">
        <v>680</v>
      </c>
      <c r="D231" s="178" t="s">
        <v>238</v>
      </c>
      <c r="E231" s="179" t="s">
        <v>3867</v>
      </c>
      <c r="F231" s="180" t="s">
        <v>3868</v>
      </c>
      <c r="G231" s="181" t="s">
        <v>248</v>
      </c>
      <c r="H231" s="182">
        <v>9</v>
      </c>
      <c r="I231" s="183"/>
      <c r="J231" s="184">
        <f>ROUND(I231*H231,2)</f>
        <v>0</v>
      </c>
      <c r="K231" s="180" t="s">
        <v>197</v>
      </c>
      <c r="L231" s="185"/>
      <c r="M231" s="186" t="s">
        <v>19</v>
      </c>
      <c r="N231" s="187" t="s">
        <v>46</v>
      </c>
      <c r="P231" s="142">
        <f>O231*H231</f>
        <v>0</v>
      </c>
      <c r="Q231" s="142">
        <v>5.0000000000000001E-4</v>
      </c>
      <c r="R231" s="142">
        <f>Q231*H231</f>
        <v>4.5000000000000005E-3</v>
      </c>
      <c r="S231" s="142">
        <v>0</v>
      </c>
      <c r="T231" s="143">
        <f>S231*H231</f>
        <v>0</v>
      </c>
      <c r="AR231" s="144" t="s">
        <v>425</v>
      </c>
      <c r="AT231" s="144" t="s">
        <v>238</v>
      </c>
      <c r="AU231" s="144" t="s">
        <v>87</v>
      </c>
      <c r="AY231" s="18" t="s">
        <v>187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8" t="s">
        <v>87</v>
      </c>
      <c r="BK231" s="145">
        <f>ROUND(I231*H231,2)</f>
        <v>0</v>
      </c>
      <c r="BL231" s="18" t="s">
        <v>320</v>
      </c>
      <c r="BM231" s="144" t="s">
        <v>3869</v>
      </c>
    </row>
    <row r="232" spans="2:65" s="1" customFormat="1" ht="49.2" customHeight="1">
      <c r="B232" s="33"/>
      <c r="C232" s="133" t="s">
        <v>687</v>
      </c>
      <c r="D232" s="133" t="s">
        <v>189</v>
      </c>
      <c r="E232" s="134" t="s">
        <v>3870</v>
      </c>
      <c r="F232" s="135" t="s">
        <v>3871</v>
      </c>
      <c r="G232" s="136" t="s">
        <v>2018</v>
      </c>
      <c r="H232" s="194"/>
      <c r="I232" s="138"/>
      <c r="J232" s="139">
        <f>ROUND(I232*H232,2)</f>
        <v>0</v>
      </c>
      <c r="K232" s="135" t="s">
        <v>197</v>
      </c>
      <c r="L232" s="33"/>
      <c r="M232" s="140" t="s">
        <v>19</v>
      </c>
      <c r="N232" s="141" t="s">
        <v>46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320</v>
      </c>
      <c r="AT232" s="144" t="s">
        <v>189</v>
      </c>
      <c r="AU232" s="144" t="s">
        <v>87</v>
      </c>
      <c r="AY232" s="18" t="s">
        <v>187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8" t="s">
        <v>87</v>
      </c>
      <c r="BK232" s="145">
        <f>ROUND(I232*H232,2)</f>
        <v>0</v>
      </c>
      <c r="BL232" s="18" t="s">
        <v>320</v>
      </c>
      <c r="BM232" s="144" t="s">
        <v>3872</v>
      </c>
    </row>
    <row r="233" spans="2:65" s="1" customFormat="1">
      <c r="B233" s="33"/>
      <c r="D233" s="146" t="s">
        <v>199</v>
      </c>
      <c r="F233" s="147" t="s">
        <v>3873</v>
      </c>
      <c r="I233" s="148"/>
      <c r="L233" s="33"/>
      <c r="M233" s="200"/>
      <c r="N233" s="197"/>
      <c r="O233" s="197"/>
      <c r="P233" s="197"/>
      <c r="Q233" s="197"/>
      <c r="R233" s="197"/>
      <c r="S233" s="197"/>
      <c r="T233" s="201"/>
      <c r="AT233" s="18" t="s">
        <v>199</v>
      </c>
      <c r="AU233" s="18" t="s">
        <v>87</v>
      </c>
    </row>
    <row r="234" spans="2:65" s="1" customFormat="1" ht="6.9" customHeight="1">
      <c r="B234" s="41"/>
      <c r="C234" s="42"/>
      <c r="D234" s="42"/>
      <c r="E234" s="42"/>
      <c r="F234" s="42"/>
      <c r="G234" s="42"/>
      <c r="H234" s="42"/>
      <c r="I234" s="42"/>
      <c r="J234" s="42"/>
      <c r="K234" s="42"/>
      <c r="L234" s="33"/>
    </row>
  </sheetData>
  <sheetProtection algorithmName="SHA-512" hashValue="h3ox+aSTLNwLtsLSVOkMfRrQuT34mVnBoQ6UjJlSWJgS51MJ52wPJO5aG39eYifc6EtcOmsYNIzEkdNpDSRXqw==" saltValue="X/ZEOyEmCGhqCCZEg96TLB7rTkoGQSg7gQYYxI6dn9RF979jVoEWo6BGuzeHSrP9Ol7W4MuNjv92exDq111Ctw==" spinCount="100000" sheet="1" objects="1" scenarios="1" formatColumns="0" formatRows="0" autoFilter="0"/>
  <autoFilter ref="C95:K233" xr:uid="{00000000-0009-0000-0000-000003000000}"/>
  <mergeCells count="15">
    <mergeCell ref="E82:H82"/>
    <mergeCell ref="E86:H86"/>
    <mergeCell ref="E84:H84"/>
    <mergeCell ref="E88:H88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hyperlinks>
    <hyperlink ref="F100" r:id="rId1" xr:uid="{00000000-0004-0000-0300-000000000000}"/>
    <hyperlink ref="F102" r:id="rId2" xr:uid="{00000000-0004-0000-0300-000001000000}"/>
    <hyperlink ref="F104" r:id="rId3" xr:uid="{00000000-0004-0000-0300-000002000000}"/>
    <hyperlink ref="F106" r:id="rId4" xr:uid="{00000000-0004-0000-0300-000003000000}"/>
    <hyperlink ref="F108" r:id="rId5" xr:uid="{00000000-0004-0000-0300-000004000000}"/>
    <hyperlink ref="F110" r:id="rId6" xr:uid="{00000000-0004-0000-0300-000005000000}"/>
    <hyperlink ref="F112" r:id="rId7" xr:uid="{00000000-0004-0000-0300-000006000000}"/>
    <hyperlink ref="F114" r:id="rId8" xr:uid="{00000000-0004-0000-0300-000007000000}"/>
    <hyperlink ref="F116" r:id="rId9" xr:uid="{00000000-0004-0000-0300-000008000000}"/>
    <hyperlink ref="F118" r:id="rId10" xr:uid="{00000000-0004-0000-0300-000009000000}"/>
    <hyperlink ref="F122" r:id="rId11" xr:uid="{00000000-0004-0000-0300-00000A000000}"/>
    <hyperlink ref="F126" r:id="rId12" xr:uid="{00000000-0004-0000-0300-00000B000000}"/>
    <hyperlink ref="F129" r:id="rId13" xr:uid="{00000000-0004-0000-0300-00000C000000}"/>
    <hyperlink ref="F131" r:id="rId14" xr:uid="{00000000-0004-0000-0300-00000D000000}"/>
    <hyperlink ref="F133" r:id="rId15" xr:uid="{00000000-0004-0000-0300-00000E000000}"/>
    <hyperlink ref="F135" r:id="rId16" xr:uid="{00000000-0004-0000-0300-00000F000000}"/>
    <hyperlink ref="F137" r:id="rId17" xr:uid="{00000000-0004-0000-0300-000010000000}"/>
    <hyperlink ref="F139" r:id="rId18" xr:uid="{00000000-0004-0000-0300-000011000000}"/>
    <hyperlink ref="F141" r:id="rId19" xr:uid="{00000000-0004-0000-0300-000012000000}"/>
    <hyperlink ref="F143" r:id="rId20" xr:uid="{00000000-0004-0000-0300-000013000000}"/>
    <hyperlink ref="F145" r:id="rId21" xr:uid="{00000000-0004-0000-0300-000014000000}"/>
    <hyperlink ref="F147" r:id="rId22" xr:uid="{00000000-0004-0000-0300-000015000000}"/>
    <hyperlink ref="F149" r:id="rId23" xr:uid="{00000000-0004-0000-0300-000016000000}"/>
    <hyperlink ref="F151" r:id="rId24" xr:uid="{00000000-0004-0000-0300-000017000000}"/>
    <hyperlink ref="F153" r:id="rId25" xr:uid="{00000000-0004-0000-0300-000018000000}"/>
    <hyperlink ref="F155" r:id="rId26" xr:uid="{00000000-0004-0000-0300-000019000000}"/>
    <hyperlink ref="F157" r:id="rId27" xr:uid="{00000000-0004-0000-0300-00001A000000}"/>
    <hyperlink ref="F159" r:id="rId28" xr:uid="{00000000-0004-0000-0300-00001B000000}"/>
    <hyperlink ref="F161" r:id="rId29" xr:uid="{00000000-0004-0000-0300-00001C000000}"/>
    <hyperlink ref="F167" r:id="rId30" xr:uid="{00000000-0004-0000-0300-00001D000000}"/>
    <hyperlink ref="F170" r:id="rId31" xr:uid="{00000000-0004-0000-0300-00001E000000}"/>
    <hyperlink ref="F172" r:id="rId32" xr:uid="{00000000-0004-0000-0300-00001F000000}"/>
    <hyperlink ref="F176" r:id="rId33" xr:uid="{00000000-0004-0000-0300-000020000000}"/>
    <hyperlink ref="F179" r:id="rId34" xr:uid="{00000000-0004-0000-0300-000021000000}"/>
    <hyperlink ref="F181" r:id="rId35" xr:uid="{00000000-0004-0000-0300-000022000000}"/>
    <hyperlink ref="F183" r:id="rId36" xr:uid="{00000000-0004-0000-0300-000023000000}"/>
    <hyperlink ref="F187" r:id="rId37" xr:uid="{00000000-0004-0000-0300-000024000000}"/>
    <hyperlink ref="F189" r:id="rId38" xr:uid="{00000000-0004-0000-0300-000025000000}"/>
    <hyperlink ref="F191" r:id="rId39" xr:uid="{00000000-0004-0000-0300-000026000000}"/>
    <hyperlink ref="F193" r:id="rId40" xr:uid="{00000000-0004-0000-0300-000027000000}"/>
    <hyperlink ref="F195" r:id="rId41" xr:uid="{00000000-0004-0000-0300-000028000000}"/>
    <hyperlink ref="F198" r:id="rId42" xr:uid="{00000000-0004-0000-0300-000029000000}"/>
    <hyperlink ref="F200" r:id="rId43" xr:uid="{00000000-0004-0000-0300-00002A000000}"/>
    <hyperlink ref="F202" r:id="rId44" xr:uid="{00000000-0004-0000-0300-00002B000000}"/>
    <hyperlink ref="F204" r:id="rId45" xr:uid="{00000000-0004-0000-0300-00002C000000}"/>
    <hyperlink ref="F207" r:id="rId46" xr:uid="{00000000-0004-0000-0300-00002D000000}"/>
    <hyperlink ref="F210" r:id="rId47" xr:uid="{00000000-0004-0000-0300-00002E000000}"/>
    <hyperlink ref="F212" r:id="rId48" xr:uid="{00000000-0004-0000-0300-00002F000000}"/>
    <hyperlink ref="F214" r:id="rId49" xr:uid="{00000000-0004-0000-0300-000030000000}"/>
    <hyperlink ref="F216" r:id="rId50" xr:uid="{00000000-0004-0000-0300-000031000000}"/>
    <hyperlink ref="F218" r:id="rId51" xr:uid="{00000000-0004-0000-0300-000032000000}"/>
    <hyperlink ref="F221" r:id="rId52" xr:uid="{00000000-0004-0000-0300-000033000000}"/>
    <hyperlink ref="F223" r:id="rId53" xr:uid="{00000000-0004-0000-0300-000034000000}"/>
    <hyperlink ref="F225" r:id="rId54" xr:uid="{00000000-0004-0000-0300-000035000000}"/>
    <hyperlink ref="F228" r:id="rId55" xr:uid="{00000000-0004-0000-0300-000036000000}"/>
    <hyperlink ref="F230" r:id="rId56" xr:uid="{00000000-0004-0000-0300-000037000000}"/>
    <hyperlink ref="F233" r:id="rId57" xr:uid="{00000000-0004-0000-0300-00003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95"/>
  <sheetViews>
    <sheetView showGridLines="0" topLeftCell="A78" workbookViewId="0">
      <selection activeCell="I95" sqref="I9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18" t="s">
        <v>100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" customHeight="1">
      <c r="B4" s="21"/>
      <c r="D4" s="22" t="s">
        <v>144</v>
      </c>
      <c r="L4" s="21"/>
      <c r="M4" s="90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584" t="str">
        <f>'Rekapitulace stavby'!K6</f>
        <v>Stavební úpravy č.p. 11, kú Lhotky - Změna užívání, přístavba a půdní vestavba</v>
      </c>
      <c r="F7" s="585"/>
      <c r="G7" s="585"/>
      <c r="H7" s="585"/>
      <c r="L7" s="21"/>
    </row>
    <row r="8" spans="2:46" ht="13.2">
      <c r="B8" s="21"/>
      <c r="D8" s="28" t="s">
        <v>145</v>
      </c>
      <c r="L8" s="21"/>
    </row>
    <row r="9" spans="2:46" ht="16.5" customHeight="1">
      <c r="B9" s="21"/>
      <c r="E9" s="584" t="s">
        <v>146</v>
      </c>
      <c r="F9" s="558"/>
      <c r="G9" s="558"/>
      <c r="H9" s="558"/>
      <c r="L9" s="21"/>
    </row>
    <row r="10" spans="2:46" ht="12" customHeight="1">
      <c r="B10" s="21"/>
      <c r="D10" s="28" t="s">
        <v>147</v>
      </c>
      <c r="L10" s="21"/>
    </row>
    <row r="11" spans="2:46" s="1" customFormat="1" ht="16.5" customHeight="1">
      <c r="B11" s="33"/>
      <c r="E11" s="581" t="s">
        <v>3590</v>
      </c>
      <c r="F11" s="583"/>
      <c r="G11" s="583"/>
      <c r="H11" s="583"/>
      <c r="L11" s="33"/>
    </row>
    <row r="12" spans="2:46" s="1" customFormat="1" ht="12" customHeight="1">
      <c r="B12" s="33"/>
      <c r="D12" s="28" t="s">
        <v>3591</v>
      </c>
      <c r="L12" s="33"/>
    </row>
    <row r="13" spans="2:46" s="1" customFormat="1" ht="16.5" customHeight="1">
      <c r="B13" s="33"/>
      <c r="E13" s="545" t="s">
        <v>3874</v>
      </c>
      <c r="F13" s="583"/>
      <c r="G13" s="583"/>
      <c r="H13" s="583"/>
      <c r="L13" s="33"/>
    </row>
    <row r="14" spans="2:46" s="1" customFormat="1">
      <c r="B14" s="33"/>
      <c r="L14" s="33"/>
    </row>
    <row r="15" spans="2:46" s="1" customFormat="1" ht="12" customHeight="1">
      <c r="B15" s="33"/>
      <c r="D15" s="28" t="s">
        <v>18</v>
      </c>
      <c r="F15" s="26" t="s">
        <v>19</v>
      </c>
      <c r="I15" s="28" t="s">
        <v>20</v>
      </c>
      <c r="J15" s="26" t="s">
        <v>19</v>
      </c>
      <c r="L15" s="33"/>
    </row>
    <row r="16" spans="2:46" s="1" customFormat="1" ht="12" customHeight="1">
      <c r="B16" s="33"/>
      <c r="D16" s="28" t="s">
        <v>21</v>
      </c>
      <c r="F16" s="26" t="s">
        <v>22</v>
      </c>
      <c r="I16" s="28" t="s">
        <v>23</v>
      </c>
      <c r="J16" s="49" t="str">
        <f>'Rekapitulace stavby'!AN8</f>
        <v>4. 2. 2025</v>
      </c>
      <c r="L16" s="33"/>
    </row>
    <row r="17" spans="2:12" s="1" customFormat="1" ht="10.95" customHeight="1">
      <c r="B17" s="33"/>
      <c r="L17" s="33"/>
    </row>
    <row r="18" spans="2:12" s="1" customFormat="1" ht="12" customHeight="1">
      <c r="B18" s="33"/>
      <c r="D18" s="28" t="s">
        <v>25</v>
      </c>
      <c r="I18" s="28" t="s">
        <v>26</v>
      </c>
      <c r="J18" s="26" t="s">
        <v>19</v>
      </c>
      <c r="L18" s="33"/>
    </row>
    <row r="19" spans="2:12" s="1" customFormat="1" ht="18" customHeight="1">
      <c r="B19" s="33"/>
      <c r="E19" s="26" t="s">
        <v>27</v>
      </c>
      <c r="I19" s="28" t="s">
        <v>28</v>
      </c>
      <c r="J19" s="26" t="s">
        <v>19</v>
      </c>
      <c r="L19" s="33"/>
    </row>
    <row r="20" spans="2:12" s="1" customFormat="1" ht="6.9" customHeight="1">
      <c r="B20" s="33"/>
      <c r="L20" s="33"/>
    </row>
    <row r="21" spans="2:12" s="1" customFormat="1" ht="12" customHeight="1">
      <c r="B21" s="33"/>
      <c r="D21" s="28" t="s">
        <v>29</v>
      </c>
      <c r="I21" s="28" t="s">
        <v>26</v>
      </c>
      <c r="J21" s="29" t="str">
        <f>'Rekapitulace stavby'!AN13</f>
        <v>Vyplň údaj</v>
      </c>
      <c r="L21" s="33"/>
    </row>
    <row r="22" spans="2:12" s="1" customFormat="1" ht="18" customHeight="1">
      <c r="B22" s="33"/>
      <c r="E22" s="586" t="str">
        <f>'Rekapitulace stavby'!E14</f>
        <v>Vyplň údaj</v>
      </c>
      <c r="F22" s="557"/>
      <c r="G22" s="557"/>
      <c r="H22" s="557"/>
      <c r="I22" s="28" t="s">
        <v>28</v>
      </c>
      <c r="J22" s="29" t="str">
        <f>'Rekapitulace stavby'!AN14</f>
        <v>Vyplň údaj</v>
      </c>
      <c r="L22" s="33"/>
    </row>
    <row r="23" spans="2:12" s="1" customFormat="1" ht="6.9" customHeight="1">
      <c r="B23" s="33"/>
      <c r="L23" s="33"/>
    </row>
    <row r="24" spans="2:12" s="1" customFormat="1" ht="12" customHeight="1">
      <c r="B24" s="33"/>
      <c r="D24" s="28" t="s">
        <v>31</v>
      </c>
      <c r="I24" s="28" t="s">
        <v>26</v>
      </c>
      <c r="J24" s="26" t="s">
        <v>19</v>
      </c>
      <c r="L24" s="33"/>
    </row>
    <row r="25" spans="2:12" s="1" customFormat="1" ht="18" customHeight="1">
      <c r="B25" s="33"/>
      <c r="E25" s="26" t="s">
        <v>32</v>
      </c>
      <c r="I25" s="28" t="s">
        <v>28</v>
      </c>
      <c r="J25" s="26" t="s">
        <v>19</v>
      </c>
      <c r="L25" s="33"/>
    </row>
    <row r="26" spans="2:12" s="1" customFormat="1" ht="6.9" customHeight="1">
      <c r="B26" s="33"/>
      <c r="L26" s="33"/>
    </row>
    <row r="27" spans="2:12" s="1" customFormat="1" ht="12" customHeight="1">
      <c r="B27" s="33"/>
      <c r="D27" s="28" t="s">
        <v>34</v>
      </c>
      <c r="I27" s="28" t="s">
        <v>26</v>
      </c>
      <c r="J27" s="26" t="s">
        <v>35</v>
      </c>
      <c r="L27" s="33"/>
    </row>
    <row r="28" spans="2:12" s="1" customFormat="1" ht="18" customHeight="1">
      <c r="B28" s="33"/>
      <c r="E28" s="26" t="s">
        <v>36</v>
      </c>
      <c r="I28" s="28" t="s">
        <v>28</v>
      </c>
      <c r="J28" s="26" t="s">
        <v>37</v>
      </c>
      <c r="L28" s="33"/>
    </row>
    <row r="29" spans="2:12" s="1" customFormat="1" ht="6.9" customHeight="1">
      <c r="B29" s="33"/>
      <c r="L29" s="33"/>
    </row>
    <row r="30" spans="2:12" s="1" customFormat="1" ht="12" customHeight="1">
      <c r="B30" s="33"/>
      <c r="D30" s="28" t="s">
        <v>38</v>
      </c>
      <c r="L30" s="33"/>
    </row>
    <row r="31" spans="2:12" s="7" customFormat="1" ht="16.5" customHeight="1">
      <c r="B31" s="91"/>
      <c r="E31" s="562" t="s">
        <v>19</v>
      </c>
      <c r="F31" s="562"/>
      <c r="G31" s="562"/>
      <c r="H31" s="562"/>
      <c r="L31" s="91"/>
    </row>
    <row r="32" spans="2:12" s="1" customFormat="1" ht="6.9" customHeight="1">
      <c r="B32" s="33"/>
      <c r="L32" s="33"/>
    </row>
    <row r="33" spans="2:12" s="1" customFormat="1" ht="6.9" customHeight="1">
      <c r="B33" s="33"/>
      <c r="D33" s="50"/>
      <c r="E33" s="50"/>
      <c r="F33" s="50"/>
      <c r="G33" s="50"/>
      <c r="H33" s="50"/>
      <c r="I33" s="50"/>
      <c r="J33" s="50"/>
      <c r="K33" s="50"/>
      <c r="L33" s="33"/>
    </row>
    <row r="34" spans="2:12" s="1" customFormat="1" ht="25.35" customHeight="1">
      <c r="B34" s="33"/>
      <c r="D34" s="92" t="s">
        <v>40</v>
      </c>
      <c r="J34" s="62">
        <f>ROUND(J92, 2)</f>
        <v>0</v>
      </c>
      <c r="L34" s="33"/>
    </row>
    <row r="35" spans="2:12" s="1" customFormat="1" ht="6.9" customHeight="1">
      <c r="B35" s="33"/>
      <c r="D35" s="50"/>
      <c r="E35" s="50"/>
      <c r="F35" s="50"/>
      <c r="G35" s="50"/>
      <c r="H35" s="50"/>
      <c r="I35" s="50"/>
      <c r="J35" s="50"/>
      <c r="K35" s="50"/>
      <c r="L35" s="33"/>
    </row>
    <row r="36" spans="2:12" s="1" customFormat="1" ht="14.4" customHeight="1">
      <c r="B36" s="33"/>
      <c r="F36" s="93" t="s">
        <v>42</v>
      </c>
      <c r="I36" s="93" t="s">
        <v>41</v>
      </c>
      <c r="J36" s="93" t="s">
        <v>43</v>
      </c>
      <c r="L36" s="33"/>
    </row>
    <row r="37" spans="2:12" s="1" customFormat="1" ht="14.4" customHeight="1">
      <c r="B37" s="33"/>
      <c r="D37" s="94" t="s">
        <v>44</v>
      </c>
      <c r="E37" s="28" t="s">
        <v>45</v>
      </c>
      <c r="F37" s="82">
        <f>ROUND((SUM(BE92:BE94)),  2)</f>
        <v>0</v>
      </c>
      <c r="I37" s="95">
        <v>0.21</v>
      </c>
      <c r="J37" s="82">
        <f>ROUND(((SUM(BE92:BE94))*I37),  2)</f>
        <v>0</v>
      </c>
      <c r="L37" s="33"/>
    </row>
    <row r="38" spans="2:12" s="1" customFormat="1" ht="14.4" customHeight="1">
      <c r="B38" s="33"/>
      <c r="E38" s="28" t="s">
        <v>46</v>
      </c>
      <c r="F38" s="82">
        <f>ROUND((SUM(BF92:BF94)),  2)</f>
        <v>0</v>
      </c>
      <c r="I38" s="95">
        <v>0.12</v>
      </c>
      <c r="J38" s="82">
        <f>ROUND(((SUM(BF92:BF94))*I38),  2)</f>
        <v>0</v>
      </c>
      <c r="L38" s="33"/>
    </row>
    <row r="39" spans="2:12" s="1" customFormat="1" ht="14.4" hidden="1" customHeight="1">
      <c r="B39" s="33"/>
      <c r="E39" s="28" t="s">
        <v>47</v>
      </c>
      <c r="F39" s="82">
        <f>ROUND((SUM(BG92:BG94)),  2)</f>
        <v>0</v>
      </c>
      <c r="I39" s="95">
        <v>0.21</v>
      </c>
      <c r="J39" s="82">
        <f>0</f>
        <v>0</v>
      </c>
      <c r="L39" s="33"/>
    </row>
    <row r="40" spans="2:12" s="1" customFormat="1" ht="14.4" hidden="1" customHeight="1">
      <c r="B40" s="33"/>
      <c r="E40" s="28" t="s">
        <v>48</v>
      </c>
      <c r="F40" s="82">
        <f>ROUND((SUM(BH92:BH94)),  2)</f>
        <v>0</v>
      </c>
      <c r="I40" s="95">
        <v>0.12</v>
      </c>
      <c r="J40" s="82">
        <f>0</f>
        <v>0</v>
      </c>
      <c r="L40" s="33"/>
    </row>
    <row r="41" spans="2:12" s="1" customFormat="1" ht="14.4" hidden="1" customHeight="1">
      <c r="B41" s="33"/>
      <c r="E41" s="28" t="s">
        <v>49</v>
      </c>
      <c r="F41" s="82">
        <f>ROUND((SUM(BI92:BI94)),  2)</f>
        <v>0</v>
      </c>
      <c r="I41" s="95">
        <v>0</v>
      </c>
      <c r="J41" s="82">
        <f>0</f>
        <v>0</v>
      </c>
      <c r="L41" s="33"/>
    </row>
    <row r="42" spans="2:12" s="1" customFormat="1" ht="6.9" customHeight="1">
      <c r="B42" s="33"/>
      <c r="L42" s="33"/>
    </row>
    <row r="43" spans="2:12" s="1" customFormat="1" ht="25.35" customHeight="1">
      <c r="B43" s="33"/>
      <c r="C43" s="96"/>
      <c r="D43" s="97" t="s">
        <v>50</v>
      </c>
      <c r="E43" s="53"/>
      <c r="F43" s="53"/>
      <c r="G43" s="98" t="s">
        <v>51</v>
      </c>
      <c r="H43" s="99" t="s">
        <v>52</v>
      </c>
      <c r="I43" s="53"/>
      <c r="J43" s="100">
        <f>SUM(J34:J41)</f>
        <v>0</v>
      </c>
      <c r="K43" s="101"/>
      <c r="L43" s="33"/>
    </row>
    <row r="44" spans="2:12" s="1" customFormat="1" ht="14.4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3"/>
    </row>
    <row r="48" spans="2:12" s="1" customFormat="1" ht="6.9" customHeight="1"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33"/>
    </row>
    <row r="49" spans="2:12" s="1" customFormat="1" ht="24.9" customHeight="1">
      <c r="B49" s="33"/>
      <c r="C49" s="22" t="s">
        <v>149</v>
      </c>
      <c r="L49" s="33"/>
    </row>
    <row r="50" spans="2:12" s="1" customFormat="1" ht="6.9" customHeight="1">
      <c r="B50" s="33"/>
      <c r="L50" s="33"/>
    </row>
    <row r="51" spans="2:12" s="1" customFormat="1" ht="12" customHeight="1">
      <c r="B51" s="33"/>
      <c r="C51" s="28" t="s">
        <v>16</v>
      </c>
      <c r="L51" s="33"/>
    </row>
    <row r="52" spans="2:12" s="1" customFormat="1" ht="26.25" customHeight="1">
      <c r="B52" s="33"/>
      <c r="E52" s="584" t="str">
        <f>E7</f>
        <v>Stavební úpravy č.p. 11, kú Lhotky - Změna užívání, přístavba a půdní vestavba</v>
      </c>
      <c r="F52" s="585"/>
      <c r="G52" s="585"/>
      <c r="H52" s="585"/>
      <c r="L52" s="33"/>
    </row>
    <row r="53" spans="2:12" ht="12" customHeight="1">
      <c r="B53" s="21"/>
      <c r="C53" s="28" t="s">
        <v>145</v>
      </c>
      <c r="L53" s="21"/>
    </row>
    <row r="54" spans="2:12" ht="16.5" customHeight="1">
      <c r="B54" s="21"/>
      <c r="E54" s="584" t="s">
        <v>146</v>
      </c>
      <c r="F54" s="558"/>
      <c r="G54" s="558"/>
      <c r="H54" s="558"/>
      <c r="L54" s="21"/>
    </row>
    <row r="55" spans="2:12" ht="12" customHeight="1">
      <c r="B55" s="21"/>
      <c r="C55" s="28" t="s">
        <v>147</v>
      </c>
      <c r="L55" s="21"/>
    </row>
    <row r="56" spans="2:12" s="1" customFormat="1" ht="16.5" customHeight="1">
      <c r="B56" s="33"/>
      <c r="E56" s="581" t="s">
        <v>3590</v>
      </c>
      <c r="F56" s="583"/>
      <c r="G56" s="583"/>
      <c r="H56" s="583"/>
      <c r="L56" s="33"/>
    </row>
    <row r="57" spans="2:12" s="1" customFormat="1" ht="12" customHeight="1">
      <c r="B57" s="33"/>
      <c r="C57" s="28" t="s">
        <v>3591</v>
      </c>
      <c r="L57" s="33"/>
    </row>
    <row r="58" spans="2:12" s="1" customFormat="1" ht="16.5" customHeight="1">
      <c r="B58" s="33"/>
      <c r="E58" s="545" t="str">
        <f>E13</f>
        <v>D.1.4.2 - Vytápění</v>
      </c>
      <c r="F58" s="583"/>
      <c r="G58" s="583"/>
      <c r="H58" s="583"/>
      <c r="L58" s="33"/>
    </row>
    <row r="59" spans="2:12" s="1" customFormat="1" ht="6.9" customHeight="1">
      <c r="B59" s="33"/>
      <c r="L59" s="33"/>
    </row>
    <row r="60" spans="2:12" s="1" customFormat="1" ht="12" customHeight="1">
      <c r="B60" s="33"/>
      <c r="C60" s="28" t="s">
        <v>21</v>
      </c>
      <c r="F60" s="26" t="str">
        <f>F16</f>
        <v>kú Lhotky, p.č. 1,56/1,191,202 a st.č. 16 KN</v>
      </c>
      <c r="I60" s="28" t="s">
        <v>23</v>
      </c>
      <c r="J60" s="49" t="str">
        <f>IF(J16="","",J16)</f>
        <v>4. 2. 2025</v>
      </c>
      <c r="L60" s="33"/>
    </row>
    <row r="61" spans="2:12" s="1" customFormat="1" ht="6.9" customHeight="1">
      <c r="B61" s="33"/>
      <c r="L61" s="33"/>
    </row>
    <row r="62" spans="2:12" s="1" customFormat="1" ht="40.200000000000003" customHeight="1">
      <c r="B62" s="33"/>
      <c r="C62" s="28" t="s">
        <v>25</v>
      </c>
      <c r="F62" s="26" t="str">
        <f>E19</f>
        <v>Obec Kramolna, Kramolna 172, 547 01 Náchod</v>
      </c>
      <c r="I62" s="28" t="s">
        <v>31</v>
      </c>
      <c r="J62" s="31" t="str">
        <f>E25</f>
        <v>Ing. arch. Pavel Hejzlar, Riegrova 194, Náchod</v>
      </c>
      <c r="L62" s="33"/>
    </row>
    <row r="63" spans="2:12" s="1" customFormat="1" ht="15.15" customHeight="1">
      <c r="B63" s="33"/>
      <c r="C63" s="28" t="s">
        <v>29</v>
      </c>
      <c r="F63" s="26" t="str">
        <f>IF(E22="","",E22)</f>
        <v>Vyplň údaj</v>
      </c>
      <c r="I63" s="28" t="s">
        <v>34</v>
      </c>
      <c r="J63" s="31" t="str">
        <f>E28</f>
        <v>BACing s.r.o.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2" t="s">
        <v>150</v>
      </c>
      <c r="D65" s="96"/>
      <c r="E65" s="96"/>
      <c r="F65" s="96"/>
      <c r="G65" s="96"/>
      <c r="H65" s="96"/>
      <c r="I65" s="96"/>
      <c r="J65" s="103" t="s">
        <v>151</v>
      </c>
      <c r="K65" s="96"/>
      <c r="L65" s="33"/>
    </row>
    <row r="66" spans="2:47" s="1" customFormat="1" ht="10.35" customHeight="1">
      <c r="B66" s="33"/>
      <c r="L66" s="33"/>
    </row>
    <row r="67" spans="2:47" s="1" customFormat="1" ht="22.95" customHeight="1">
      <c r="B67" s="33"/>
      <c r="C67" s="104" t="s">
        <v>72</v>
      </c>
      <c r="J67" s="62">
        <f>J92</f>
        <v>0</v>
      </c>
      <c r="L67" s="33"/>
      <c r="AU67" s="18" t="s">
        <v>152</v>
      </c>
    </row>
    <row r="68" spans="2:47" s="8" customFormat="1" ht="24.9" customHeight="1">
      <c r="B68" s="105"/>
      <c r="D68" s="106" t="s">
        <v>3874</v>
      </c>
      <c r="E68" s="107"/>
      <c r="F68" s="107"/>
      <c r="G68" s="107"/>
      <c r="H68" s="107"/>
      <c r="I68" s="107"/>
      <c r="J68" s="108">
        <f>J93</f>
        <v>0</v>
      </c>
      <c r="L68" s="105"/>
    </row>
    <row r="69" spans="2:47" s="1" customFormat="1" ht="21.75" customHeight="1">
      <c r="B69" s="33"/>
      <c r="L69" s="33"/>
    </row>
    <row r="70" spans="2:47" s="1" customFormat="1" ht="6.9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3"/>
    </row>
    <row r="74" spans="2:47" s="1" customFormat="1" ht="6.9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3"/>
    </row>
    <row r="75" spans="2:47" s="1" customFormat="1" ht="24.9" customHeight="1">
      <c r="B75" s="33"/>
      <c r="C75" s="22" t="s">
        <v>172</v>
      </c>
      <c r="L75" s="33"/>
    </row>
    <row r="76" spans="2:47" s="1" customFormat="1" ht="6.9" customHeight="1">
      <c r="B76" s="33"/>
      <c r="L76" s="33"/>
    </row>
    <row r="77" spans="2:47" s="1" customFormat="1" ht="12" customHeight="1">
      <c r="B77" s="33"/>
      <c r="C77" s="28" t="s">
        <v>16</v>
      </c>
      <c r="L77" s="33"/>
    </row>
    <row r="78" spans="2:47" s="1" customFormat="1" ht="26.25" customHeight="1">
      <c r="B78" s="33"/>
      <c r="E78" s="584" t="str">
        <f>E7</f>
        <v>Stavební úpravy č.p. 11, kú Lhotky - Změna užívání, přístavba a půdní vestavba</v>
      </c>
      <c r="F78" s="585"/>
      <c r="G78" s="585"/>
      <c r="H78" s="585"/>
      <c r="L78" s="33"/>
    </row>
    <row r="79" spans="2:47" ht="12" customHeight="1">
      <c r="B79" s="21"/>
      <c r="C79" s="28" t="s">
        <v>145</v>
      </c>
      <c r="L79" s="21"/>
    </row>
    <row r="80" spans="2:47" ht="16.5" customHeight="1">
      <c r="B80" s="21"/>
      <c r="E80" s="584" t="s">
        <v>146</v>
      </c>
      <c r="F80" s="558"/>
      <c r="G80" s="558"/>
      <c r="H80" s="558"/>
      <c r="L80" s="21"/>
    </row>
    <row r="81" spans="2:65" ht="12" customHeight="1">
      <c r="B81" s="21"/>
      <c r="C81" s="28" t="s">
        <v>147</v>
      </c>
      <c r="L81" s="21"/>
    </row>
    <row r="82" spans="2:65" s="1" customFormat="1" ht="16.5" customHeight="1">
      <c r="B82" s="33"/>
      <c r="E82" s="581" t="s">
        <v>3590</v>
      </c>
      <c r="F82" s="583"/>
      <c r="G82" s="583"/>
      <c r="H82" s="583"/>
      <c r="L82" s="33"/>
    </row>
    <row r="83" spans="2:65" s="1" customFormat="1" ht="12" customHeight="1">
      <c r="B83" s="33"/>
      <c r="C83" s="28" t="s">
        <v>3591</v>
      </c>
      <c r="L83" s="33"/>
    </row>
    <row r="84" spans="2:65" s="1" customFormat="1" ht="16.5" customHeight="1">
      <c r="B84" s="33"/>
      <c r="E84" s="545" t="str">
        <f>E13</f>
        <v>D.1.4.2 - Vytápění</v>
      </c>
      <c r="F84" s="583"/>
      <c r="G84" s="583"/>
      <c r="H84" s="583"/>
      <c r="L84" s="33"/>
    </row>
    <row r="85" spans="2:65" s="1" customFormat="1" ht="6.9" customHeight="1">
      <c r="B85" s="33"/>
      <c r="L85" s="33"/>
    </row>
    <row r="86" spans="2:65" s="1" customFormat="1" ht="12" customHeight="1">
      <c r="B86" s="33"/>
      <c r="C86" s="28" t="s">
        <v>21</v>
      </c>
      <c r="F86" s="26" t="str">
        <f>F16</f>
        <v>kú Lhotky, p.č. 1,56/1,191,202 a st.č. 16 KN</v>
      </c>
      <c r="I86" s="28" t="s">
        <v>23</v>
      </c>
      <c r="J86" s="49" t="str">
        <f>IF(J16="","",J16)</f>
        <v>4. 2. 2025</v>
      </c>
      <c r="L86" s="33"/>
    </row>
    <row r="87" spans="2:65" s="1" customFormat="1" ht="6.9" customHeight="1">
      <c r="B87" s="33"/>
      <c r="L87" s="33"/>
    </row>
    <row r="88" spans="2:65" s="1" customFormat="1" ht="40.200000000000003" customHeight="1">
      <c r="B88" s="33"/>
      <c r="C88" s="28" t="s">
        <v>25</v>
      </c>
      <c r="F88" s="26" t="str">
        <f>E19</f>
        <v>Obec Kramolna, Kramolna 172, 547 01 Náchod</v>
      </c>
      <c r="I88" s="28" t="s">
        <v>31</v>
      </c>
      <c r="J88" s="31" t="str">
        <f>E25</f>
        <v>Ing. arch. Pavel Hejzlar, Riegrova 194, Náchod</v>
      </c>
      <c r="L88" s="33"/>
    </row>
    <row r="89" spans="2:65" s="1" customFormat="1" ht="15.15" customHeight="1">
      <c r="B89" s="33"/>
      <c r="C89" s="28" t="s">
        <v>29</v>
      </c>
      <c r="F89" s="26" t="str">
        <f>IF(E22="","",E22)</f>
        <v>Vyplň údaj</v>
      </c>
      <c r="I89" s="28" t="s">
        <v>34</v>
      </c>
      <c r="J89" s="31" t="str">
        <f>E28</f>
        <v>BACing s.r.o.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13"/>
      <c r="C91" s="114" t="s">
        <v>173</v>
      </c>
      <c r="D91" s="115" t="s">
        <v>59</v>
      </c>
      <c r="E91" s="115" t="s">
        <v>55</v>
      </c>
      <c r="F91" s="115" t="s">
        <v>56</v>
      </c>
      <c r="G91" s="115" t="s">
        <v>174</v>
      </c>
      <c r="H91" s="115" t="s">
        <v>175</v>
      </c>
      <c r="I91" s="115" t="s">
        <v>176</v>
      </c>
      <c r="J91" s="115" t="s">
        <v>151</v>
      </c>
      <c r="K91" s="116" t="s">
        <v>177</v>
      </c>
      <c r="L91" s="113"/>
      <c r="M91" s="55" t="s">
        <v>19</v>
      </c>
      <c r="N91" s="56" t="s">
        <v>44</v>
      </c>
      <c r="O91" s="56" t="s">
        <v>178</v>
      </c>
      <c r="P91" s="56" t="s">
        <v>179</v>
      </c>
      <c r="Q91" s="56" t="s">
        <v>180</v>
      </c>
      <c r="R91" s="56" t="s">
        <v>181</v>
      </c>
      <c r="S91" s="56" t="s">
        <v>182</v>
      </c>
      <c r="T91" s="57" t="s">
        <v>183</v>
      </c>
    </row>
    <row r="92" spans="2:65" s="1" customFormat="1" ht="22.95" customHeight="1">
      <c r="B92" s="33"/>
      <c r="C92" s="60" t="s">
        <v>184</v>
      </c>
      <c r="J92" s="117">
        <f>BK92</f>
        <v>0</v>
      </c>
      <c r="L92" s="33"/>
      <c r="M92" s="58"/>
      <c r="N92" s="50"/>
      <c r="O92" s="50"/>
      <c r="P92" s="118">
        <f>P93</f>
        <v>0</v>
      </c>
      <c r="Q92" s="50"/>
      <c r="R92" s="118">
        <f>R93</f>
        <v>0</v>
      </c>
      <c r="S92" s="50"/>
      <c r="T92" s="119">
        <f>T93</f>
        <v>0</v>
      </c>
      <c r="AT92" s="18" t="s">
        <v>73</v>
      </c>
      <c r="AU92" s="18" t="s">
        <v>152</v>
      </c>
      <c r="BK92" s="120">
        <f>BK93</f>
        <v>0</v>
      </c>
    </row>
    <row r="93" spans="2:65" s="11" customFormat="1" ht="25.95" customHeight="1">
      <c r="B93" s="121"/>
      <c r="D93" s="122" t="s">
        <v>73</v>
      </c>
      <c r="E93" s="123" t="s">
        <v>98</v>
      </c>
      <c r="F93" s="123" t="s">
        <v>99</v>
      </c>
      <c r="I93" s="124"/>
      <c r="J93" s="125">
        <f>BK93</f>
        <v>0</v>
      </c>
      <c r="L93" s="121"/>
      <c r="M93" s="126"/>
      <c r="P93" s="127">
        <f>P94</f>
        <v>0</v>
      </c>
      <c r="R93" s="127">
        <f>R94</f>
        <v>0</v>
      </c>
      <c r="T93" s="128">
        <f>T94</f>
        <v>0</v>
      </c>
      <c r="AR93" s="122" t="s">
        <v>81</v>
      </c>
      <c r="AT93" s="129" t="s">
        <v>73</v>
      </c>
      <c r="AU93" s="129" t="s">
        <v>74</v>
      </c>
      <c r="AY93" s="122" t="s">
        <v>187</v>
      </c>
      <c r="BK93" s="130">
        <f>BK94</f>
        <v>0</v>
      </c>
    </row>
    <row r="94" spans="2:65" s="1" customFormat="1" ht="16.5" customHeight="1">
      <c r="B94" s="33"/>
      <c r="C94" s="133" t="s">
        <v>81</v>
      </c>
      <c r="D94" s="133" t="s">
        <v>189</v>
      </c>
      <c r="E94" s="134" t="s">
        <v>98</v>
      </c>
      <c r="F94" s="135" t="s">
        <v>3875</v>
      </c>
      <c r="G94" s="136" t="s">
        <v>248</v>
      </c>
      <c r="H94" s="137">
        <v>1</v>
      </c>
      <c r="I94" s="138">
        <f>'D.1.4.2 ÚT'!J115</f>
        <v>0</v>
      </c>
      <c r="J94" s="139">
        <f>ROUND(I94*H94,2)</f>
        <v>0</v>
      </c>
      <c r="K94" s="135" t="s">
        <v>19</v>
      </c>
      <c r="L94" s="33"/>
      <c r="M94" s="195" t="s">
        <v>19</v>
      </c>
      <c r="N94" s="196" t="s">
        <v>46</v>
      </c>
      <c r="O94" s="197"/>
      <c r="P94" s="198">
        <f>O94*H94</f>
        <v>0</v>
      </c>
      <c r="Q94" s="198">
        <v>0</v>
      </c>
      <c r="R94" s="198">
        <f>Q94*H94</f>
        <v>0</v>
      </c>
      <c r="S94" s="198">
        <v>0</v>
      </c>
      <c r="T94" s="199">
        <f>S94*H94</f>
        <v>0</v>
      </c>
      <c r="AR94" s="144" t="s">
        <v>193</v>
      </c>
      <c r="AT94" s="144" t="s">
        <v>189</v>
      </c>
      <c r="AU94" s="144" t="s">
        <v>81</v>
      </c>
      <c r="AY94" s="18" t="s">
        <v>187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8" t="s">
        <v>87</v>
      </c>
      <c r="BK94" s="145">
        <f>ROUND(I94*H94,2)</f>
        <v>0</v>
      </c>
      <c r="BL94" s="18" t="s">
        <v>193</v>
      </c>
      <c r="BM94" s="144" t="s">
        <v>3876</v>
      </c>
    </row>
    <row r="95" spans="2:65" s="1" customFormat="1" ht="6.9" customHeight="1"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33"/>
    </row>
  </sheetData>
  <sheetProtection algorithmName="SHA-512" hashValue="LZfO6iy/c2jyNWtJCMwox9OdJ4fXKaxKxOrbWDRcp62eGXZQy+Jd0FeNdh18dQ3fu1btTA8mk0e6nI9aZgtTBw==" saltValue="R/ILRhEvkuwxyLKjOAOqrXAERsfUYFQ1bNmJ9OLiBKhvkSjhfqdGBYUBqSwJ5NXruIT8im/kWuUVjb1HLkUoOg==" spinCount="100000" sheet="1" objects="1" scenarios="1" formatColumns="0" formatRows="0" autoFilter="0"/>
  <autoFilter ref="C91:K94" xr:uid="{00000000-0009-0000-0000-000004000000}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59"/>
  <sheetViews>
    <sheetView topLeftCell="A76" workbookViewId="0">
      <selection activeCell="C101" sqref="C101"/>
    </sheetView>
  </sheetViews>
  <sheetFormatPr defaultRowHeight="13.2"/>
  <cols>
    <col min="1" max="1" width="8.28515625" style="299" customWidth="1"/>
    <col min="2" max="2" width="3.42578125" style="299" customWidth="1"/>
    <col min="3" max="3" width="7.7109375" style="299" customWidth="1"/>
    <col min="4" max="4" width="12.42578125" style="299" customWidth="1"/>
    <col min="5" max="5" width="16.85546875" style="299" customWidth="1"/>
    <col min="6" max="6" width="52.28515625" style="299" customWidth="1"/>
    <col min="7" max="7" width="9.28515625" style="299"/>
    <col min="8" max="8" width="11.7109375" style="299" customWidth="1"/>
    <col min="9" max="9" width="12.42578125" style="299" customWidth="1"/>
    <col min="10" max="10" width="13.85546875" style="299" customWidth="1"/>
    <col min="11" max="256" width="9.28515625" style="299"/>
    <col min="257" max="257" width="8.28515625" style="299" customWidth="1"/>
    <col min="258" max="258" width="3.42578125" style="299" customWidth="1"/>
    <col min="259" max="259" width="7.7109375" style="299" customWidth="1"/>
    <col min="260" max="260" width="12.42578125" style="299" customWidth="1"/>
    <col min="261" max="261" width="16.85546875" style="299" customWidth="1"/>
    <col min="262" max="262" width="52.28515625" style="299" customWidth="1"/>
    <col min="263" max="263" width="9.28515625" style="299"/>
    <col min="264" max="264" width="11.7109375" style="299" customWidth="1"/>
    <col min="265" max="265" width="12.42578125" style="299" customWidth="1"/>
    <col min="266" max="266" width="13.85546875" style="299" customWidth="1"/>
    <col min="267" max="512" width="9.28515625" style="299"/>
    <col min="513" max="513" width="8.28515625" style="299" customWidth="1"/>
    <col min="514" max="514" width="3.42578125" style="299" customWidth="1"/>
    <col min="515" max="515" width="7.7109375" style="299" customWidth="1"/>
    <col min="516" max="516" width="12.42578125" style="299" customWidth="1"/>
    <col min="517" max="517" width="16.85546875" style="299" customWidth="1"/>
    <col min="518" max="518" width="52.28515625" style="299" customWidth="1"/>
    <col min="519" max="519" width="9.28515625" style="299"/>
    <col min="520" max="520" width="11.7109375" style="299" customWidth="1"/>
    <col min="521" max="521" width="12.42578125" style="299" customWidth="1"/>
    <col min="522" max="522" width="13.85546875" style="299" customWidth="1"/>
    <col min="523" max="768" width="9.28515625" style="299"/>
    <col min="769" max="769" width="8.28515625" style="299" customWidth="1"/>
    <col min="770" max="770" width="3.42578125" style="299" customWidth="1"/>
    <col min="771" max="771" width="7.7109375" style="299" customWidth="1"/>
    <col min="772" max="772" width="12.42578125" style="299" customWidth="1"/>
    <col min="773" max="773" width="16.85546875" style="299" customWidth="1"/>
    <col min="774" max="774" width="52.28515625" style="299" customWidth="1"/>
    <col min="775" max="775" width="9.28515625" style="299"/>
    <col min="776" max="776" width="11.7109375" style="299" customWidth="1"/>
    <col min="777" max="777" width="12.42578125" style="299" customWidth="1"/>
    <col min="778" max="778" width="13.85546875" style="299" customWidth="1"/>
    <col min="779" max="1024" width="9.28515625" style="299"/>
    <col min="1025" max="1025" width="8.28515625" style="299" customWidth="1"/>
    <col min="1026" max="1026" width="3.42578125" style="299" customWidth="1"/>
    <col min="1027" max="1027" width="7.7109375" style="299" customWidth="1"/>
    <col min="1028" max="1028" width="12.42578125" style="299" customWidth="1"/>
    <col min="1029" max="1029" width="16.85546875" style="299" customWidth="1"/>
    <col min="1030" max="1030" width="52.28515625" style="299" customWidth="1"/>
    <col min="1031" max="1031" width="9.28515625" style="299"/>
    <col min="1032" max="1032" width="11.7109375" style="299" customWidth="1"/>
    <col min="1033" max="1033" width="12.42578125" style="299" customWidth="1"/>
    <col min="1034" max="1034" width="13.85546875" style="299" customWidth="1"/>
    <col min="1035" max="1280" width="9.28515625" style="299"/>
    <col min="1281" max="1281" width="8.28515625" style="299" customWidth="1"/>
    <col min="1282" max="1282" width="3.42578125" style="299" customWidth="1"/>
    <col min="1283" max="1283" width="7.7109375" style="299" customWidth="1"/>
    <col min="1284" max="1284" width="12.42578125" style="299" customWidth="1"/>
    <col min="1285" max="1285" width="16.85546875" style="299" customWidth="1"/>
    <col min="1286" max="1286" width="52.28515625" style="299" customWidth="1"/>
    <col min="1287" max="1287" width="9.28515625" style="299"/>
    <col min="1288" max="1288" width="11.7109375" style="299" customWidth="1"/>
    <col min="1289" max="1289" width="12.42578125" style="299" customWidth="1"/>
    <col min="1290" max="1290" width="13.85546875" style="299" customWidth="1"/>
    <col min="1291" max="1536" width="9.28515625" style="299"/>
    <col min="1537" max="1537" width="8.28515625" style="299" customWidth="1"/>
    <col min="1538" max="1538" width="3.42578125" style="299" customWidth="1"/>
    <col min="1539" max="1539" width="7.7109375" style="299" customWidth="1"/>
    <col min="1540" max="1540" width="12.42578125" style="299" customWidth="1"/>
    <col min="1541" max="1541" width="16.85546875" style="299" customWidth="1"/>
    <col min="1542" max="1542" width="52.28515625" style="299" customWidth="1"/>
    <col min="1543" max="1543" width="9.28515625" style="299"/>
    <col min="1544" max="1544" width="11.7109375" style="299" customWidth="1"/>
    <col min="1545" max="1545" width="12.42578125" style="299" customWidth="1"/>
    <col min="1546" max="1546" width="13.85546875" style="299" customWidth="1"/>
    <col min="1547" max="1792" width="9.28515625" style="299"/>
    <col min="1793" max="1793" width="8.28515625" style="299" customWidth="1"/>
    <col min="1794" max="1794" width="3.42578125" style="299" customWidth="1"/>
    <col min="1795" max="1795" width="7.7109375" style="299" customWidth="1"/>
    <col min="1796" max="1796" width="12.42578125" style="299" customWidth="1"/>
    <col min="1797" max="1797" width="16.85546875" style="299" customWidth="1"/>
    <col min="1798" max="1798" width="52.28515625" style="299" customWidth="1"/>
    <col min="1799" max="1799" width="9.28515625" style="299"/>
    <col min="1800" max="1800" width="11.7109375" style="299" customWidth="1"/>
    <col min="1801" max="1801" width="12.42578125" style="299" customWidth="1"/>
    <col min="1802" max="1802" width="13.85546875" style="299" customWidth="1"/>
    <col min="1803" max="2048" width="9.28515625" style="299"/>
    <col min="2049" max="2049" width="8.28515625" style="299" customWidth="1"/>
    <col min="2050" max="2050" width="3.42578125" style="299" customWidth="1"/>
    <col min="2051" max="2051" width="7.7109375" style="299" customWidth="1"/>
    <col min="2052" max="2052" width="12.42578125" style="299" customWidth="1"/>
    <col min="2053" max="2053" width="16.85546875" style="299" customWidth="1"/>
    <col min="2054" max="2054" width="52.28515625" style="299" customWidth="1"/>
    <col min="2055" max="2055" width="9.28515625" style="299"/>
    <col min="2056" max="2056" width="11.7109375" style="299" customWidth="1"/>
    <col min="2057" max="2057" width="12.42578125" style="299" customWidth="1"/>
    <col min="2058" max="2058" width="13.85546875" style="299" customWidth="1"/>
    <col min="2059" max="2304" width="9.28515625" style="299"/>
    <col min="2305" max="2305" width="8.28515625" style="299" customWidth="1"/>
    <col min="2306" max="2306" width="3.42578125" style="299" customWidth="1"/>
    <col min="2307" max="2307" width="7.7109375" style="299" customWidth="1"/>
    <col min="2308" max="2308" width="12.42578125" style="299" customWidth="1"/>
    <col min="2309" max="2309" width="16.85546875" style="299" customWidth="1"/>
    <col min="2310" max="2310" width="52.28515625" style="299" customWidth="1"/>
    <col min="2311" max="2311" width="9.28515625" style="299"/>
    <col min="2312" max="2312" width="11.7109375" style="299" customWidth="1"/>
    <col min="2313" max="2313" width="12.42578125" style="299" customWidth="1"/>
    <col min="2314" max="2314" width="13.85546875" style="299" customWidth="1"/>
    <col min="2315" max="2560" width="9.28515625" style="299"/>
    <col min="2561" max="2561" width="8.28515625" style="299" customWidth="1"/>
    <col min="2562" max="2562" width="3.42578125" style="299" customWidth="1"/>
    <col min="2563" max="2563" width="7.7109375" style="299" customWidth="1"/>
    <col min="2564" max="2564" width="12.42578125" style="299" customWidth="1"/>
    <col min="2565" max="2565" width="16.85546875" style="299" customWidth="1"/>
    <col min="2566" max="2566" width="52.28515625" style="299" customWidth="1"/>
    <col min="2567" max="2567" width="9.28515625" style="299"/>
    <col min="2568" max="2568" width="11.7109375" style="299" customWidth="1"/>
    <col min="2569" max="2569" width="12.42578125" style="299" customWidth="1"/>
    <col min="2570" max="2570" width="13.85546875" style="299" customWidth="1"/>
    <col min="2571" max="2816" width="9.28515625" style="299"/>
    <col min="2817" max="2817" width="8.28515625" style="299" customWidth="1"/>
    <col min="2818" max="2818" width="3.42578125" style="299" customWidth="1"/>
    <col min="2819" max="2819" width="7.7109375" style="299" customWidth="1"/>
    <col min="2820" max="2820" width="12.42578125" style="299" customWidth="1"/>
    <col min="2821" max="2821" width="16.85546875" style="299" customWidth="1"/>
    <col min="2822" max="2822" width="52.28515625" style="299" customWidth="1"/>
    <col min="2823" max="2823" width="9.28515625" style="299"/>
    <col min="2824" max="2824" width="11.7109375" style="299" customWidth="1"/>
    <col min="2825" max="2825" width="12.42578125" style="299" customWidth="1"/>
    <col min="2826" max="2826" width="13.85546875" style="299" customWidth="1"/>
    <col min="2827" max="3072" width="9.28515625" style="299"/>
    <col min="3073" max="3073" width="8.28515625" style="299" customWidth="1"/>
    <col min="3074" max="3074" width="3.42578125" style="299" customWidth="1"/>
    <col min="3075" max="3075" width="7.7109375" style="299" customWidth="1"/>
    <col min="3076" max="3076" width="12.42578125" style="299" customWidth="1"/>
    <col min="3077" max="3077" width="16.85546875" style="299" customWidth="1"/>
    <col min="3078" max="3078" width="52.28515625" style="299" customWidth="1"/>
    <col min="3079" max="3079" width="9.28515625" style="299"/>
    <col min="3080" max="3080" width="11.7109375" style="299" customWidth="1"/>
    <col min="3081" max="3081" width="12.42578125" style="299" customWidth="1"/>
    <col min="3082" max="3082" width="13.85546875" style="299" customWidth="1"/>
    <col min="3083" max="3328" width="9.28515625" style="299"/>
    <col min="3329" max="3329" width="8.28515625" style="299" customWidth="1"/>
    <col min="3330" max="3330" width="3.42578125" style="299" customWidth="1"/>
    <col min="3331" max="3331" width="7.7109375" style="299" customWidth="1"/>
    <col min="3332" max="3332" width="12.42578125" style="299" customWidth="1"/>
    <col min="3333" max="3333" width="16.85546875" style="299" customWidth="1"/>
    <col min="3334" max="3334" width="52.28515625" style="299" customWidth="1"/>
    <col min="3335" max="3335" width="9.28515625" style="299"/>
    <col min="3336" max="3336" width="11.7109375" style="299" customWidth="1"/>
    <col min="3337" max="3337" width="12.42578125" style="299" customWidth="1"/>
    <col min="3338" max="3338" width="13.85546875" style="299" customWidth="1"/>
    <col min="3339" max="3584" width="9.28515625" style="299"/>
    <col min="3585" max="3585" width="8.28515625" style="299" customWidth="1"/>
    <col min="3586" max="3586" width="3.42578125" style="299" customWidth="1"/>
    <col min="3587" max="3587" width="7.7109375" style="299" customWidth="1"/>
    <col min="3588" max="3588" width="12.42578125" style="299" customWidth="1"/>
    <col min="3589" max="3589" width="16.85546875" style="299" customWidth="1"/>
    <col min="3590" max="3590" width="52.28515625" style="299" customWidth="1"/>
    <col min="3591" max="3591" width="9.28515625" style="299"/>
    <col min="3592" max="3592" width="11.7109375" style="299" customWidth="1"/>
    <col min="3593" max="3593" width="12.42578125" style="299" customWidth="1"/>
    <col min="3594" max="3594" width="13.85546875" style="299" customWidth="1"/>
    <col min="3595" max="3840" width="9.28515625" style="299"/>
    <col min="3841" max="3841" width="8.28515625" style="299" customWidth="1"/>
    <col min="3842" max="3842" width="3.42578125" style="299" customWidth="1"/>
    <col min="3843" max="3843" width="7.7109375" style="299" customWidth="1"/>
    <col min="3844" max="3844" width="12.42578125" style="299" customWidth="1"/>
    <col min="3845" max="3845" width="16.85546875" style="299" customWidth="1"/>
    <col min="3846" max="3846" width="52.28515625" style="299" customWidth="1"/>
    <col min="3847" max="3847" width="9.28515625" style="299"/>
    <col min="3848" max="3848" width="11.7109375" style="299" customWidth="1"/>
    <col min="3849" max="3849" width="12.42578125" style="299" customWidth="1"/>
    <col min="3850" max="3850" width="13.85546875" style="299" customWidth="1"/>
    <col min="3851" max="4096" width="9.28515625" style="299"/>
    <col min="4097" max="4097" width="8.28515625" style="299" customWidth="1"/>
    <col min="4098" max="4098" width="3.42578125" style="299" customWidth="1"/>
    <col min="4099" max="4099" width="7.7109375" style="299" customWidth="1"/>
    <col min="4100" max="4100" width="12.42578125" style="299" customWidth="1"/>
    <col min="4101" max="4101" width="16.85546875" style="299" customWidth="1"/>
    <col min="4102" max="4102" width="52.28515625" style="299" customWidth="1"/>
    <col min="4103" max="4103" width="9.28515625" style="299"/>
    <col min="4104" max="4104" width="11.7109375" style="299" customWidth="1"/>
    <col min="4105" max="4105" width="12.42578125" style="299" customWidth="1"/>
    <col min="4106" max="4106" width="13.85546875" style="299" customWidth="1"/>
    <col min="4107" max="4352" width="9.28515625" style="299"/>
    <col min="4353" max="4353" width="8.28515625" style="299" customWidth="1"/>
    <col min="4354" max="4354" width="3.42578125" style="299" customWidth="1"/>
    <col min="4355" max="4355" width="7.7109375" style="299" customWidth="1"/>
    <col min="4356" max="4356" width="12.42578125" style="299" customWidth="1"/>
    <col min="4357" max="4357" width="16.85546875" style="299" customWidth="1"/>
    <col min="4358" max="4358" width="52.28515625" style="299" customWidth="1"/>
    <col min="4359" max="4359" width="9.28515625" style="299"/>
    <col min="4360" max="4360" width="11.7109375" style="299" customWidth="1"/>
    <col min="4361" max="4361" width="12.42578125" style="299" customWidth="1"/>
    <col min="4362" max="4362" width="13.85546875" style="299" customWidth="1"/>
    <col min="4363" max="4608" width="9.28515625" style="299"/>
    <col min="4609" max="4609" width="8.28515625" style="299" customWidth="1"/>
    <col min="4610" max="4610" width="3.42578125" style="299" customWidth="1"/>
    <col min="4611" max="4611" width="7.7109375" style="299" customWidth="1"/>
    <col min="4612" max="4612" width="12.42578125" style="299" customWidth="1"/>
    <col min="4613" max="4613" width="16.85546875" style="299" customWidth="1"/>
    <col min="4614" max="4614" width="52.28515625" style="299" customWidth="1"/>
    <col min="4615" max="4615" width="9.28515625" style="299"/>
    <col min="4616" max="4616" width="11.7109375" style="299" customWidth="1"/>
    <col min="4617" max="4617" width="12.42578125" style="299" customWidth="1"/>
    <col min="4618" max="4618" width="13.85546875" style="299" customWidth="1"/>
    <col min="4619" max="4864" width="9.28515625" style="299"/>
    <col min="4865" max="4865" width="8.28515625" style="299" customWidth="1"/>
    <col min="4866" max="4866" width="3.42578125" style="299" customWidth="1"/>
    <col min="4867" max="4867" width="7.7109375" style="299" customWidth="1"/>
    <col min="4868" max="4868" width="12.42578125" style="299" customWidth="1"/>
    <col min="4869" max="4869" width="16.85546875" style="299" customWidth="1"/>
    <col min="4870" max="4870" width="52.28515625" style="299" customWidth="1"/>
    <col min="4871" max="4871" width="9.28515625" style="299"/>
    <col min="4872" max="4872" width="11.7109375" style="299" customWidth="1"/>
    <col min="4873" max="4873" width="12.42578125" style="299" customWidth="1"/>
    <col min="4874" max="4874" width="13.85546875" style="299" customWidth="1"/>
    <col min="4875" max="5120" width="9.28515625" style="299"/>
    <col min="5121" max="5121" width="8.28515625" style="299" customWidth="1"/>
    <col min="5122" max="5122" width="3.42578125" style="299" customWidth="1"/>
    <col min="5123" max="5123" width="7.7109375" style="299" customWidth="1"/>
    <col min="5124" max="5124" width="12.42578125" style="299" customWidth="1"/>
    <col min="5125" max="5125" width="16.85546875" style="299" customWidth="1"/>
    <col min="5126" max="5126" width="52.28515625" style="299" customWidth="1"/>
    <col min="5127" max="5127" width="9.28515625" style="299"/>
    <col min="5128" max="5128" width="11.7109375" style="299" customWidth="1"/>
    <col min="5129" max="5129" width="12.42578125" style="299" customWidth="1"/>
    <col min="5130" max="5130" width="13.85546875" style="299" customWidth="1"/>
    <col min="5131" max="5376" width="9.28515625" style="299"/>
    <col min="5377" max="5377" width="8.28515625" style="299" customWidth="1"/>
    <col min="5378" max="5378" width="3.42578125" style="299" customWidth="1"/>
    <col min="5379" max="5379" width="7.7109375" style="299" customWidth="1"/>
    <col min="5380" max="5380" width="12.42578125" style="299" customWidth="1"/>
    <col min="5381" max="5381" width="16.85546875" style="299" customWidth="1"/>
    <col min="5382" max="5382" width="52.28515625" style="299" customWidth="1"/>
    <col min="5383" max="5383" width="9.28515625" style="299"/>
    <col min="5384" max="5384" width="11.7109375" style="299" customWidth="1"/>
    <col min="5385" max="5385" width="12.42578125" style="299" customWidth="1"/>
    <col min="5386" max="5386" width="13.85546875" style="299" customWidth="1"/>
    <col min="5387" max="5632" width="9.28515625" style="299"/>
    <col min="5633" max="5633" width="8.28515625" style="299" customWidth="1"/>
    <col min="5634" max="5634" width="3.42578125" style="299" customWidth="1"/>
    <col min="5635" max="5635" width="7.7109375" style="299" customWidth="1"/>
    <col min="5636" max="5636" width="12.42578125" style="299" customWidth="1"/>
    <col min="5637" max="5637" width="16.85546875" style="299" customWidth="1"/>
    <col min="5638" max="5638" width="52.28515625" style="299" customWidth="1"/>
    <col min="5639" max="5639" width="9.28515625" style="299"/>
    <col min="5640" max="5640" width="11.7109375" style="299" customWidth="1"/>
    <col min="5641" max="5641" width="12.42578125" style="299" customWidth="1"/>
    <col min="5642" max="5642" width="13.85546875" style="299" customWidth="1"/>
    <col min="5643" max="5888" width="9.28515625" style="299"/>
    <col min="5889" max="5889" width="8.28515625" style="299" customWidth="1"/>
    <col min="5890" max="5890" width="3.42578125" style="299" customWidth="1"/>
    <col min="5891" max="5891" width="7.7109375" style="299" customWidth="1"/>
    <col min="5892" max="5892" width="12.42578125" style="299" customWidth="1"/>
    <col min="5893" max="5893" width="16.85546875" style="299" customWidth="1"/>
    <col min="5894" max="5894" width="52.28515625" style="299" customWidth="1"/>
    <col min="5895" max="5895" width="9.28515625" style="299"/>
    <col min="5896" max="5896" width="11.7109375" style="299" customWidth="1"/>
    <col min="5897" max="5897" width="12.42578125" style="299" customWidth="1"/>
    <col min="5898" max="5898" width="13.85546875" style="299" customWidth="1"/>
    <col min="5899" max="6144" width="9.28515625" style="299"/>
    <col min="6145" max="6145" width="8.28515625" style="299" customWidth="1"/>
    <col min="6146" max="6146" width="3.42578125" style="299" customWidth="1"/>
    <col min="6147" max="6147" width="7.7109375" style="299" customWidth="1"/>
    <col min="6148" max="6148" width="12.42578125" style="299" customWidth="1"/>
    <col min="6149" max="6149" width="16.85546875" style="299" customWidth="1"/>
    <col min="6150" max="6150" width="52.28515625" style="299" customWidth="1"/>
    <col min="6151" max="6151" width="9.28515625" style="299"/>
    <col min="6152" max="6152" width="11.7109375" style="299" customWidth="1"/>
    <col min="6153" max="6153" width="12.42578125" style="299" customWidth="1"/>
    <col min="6154" max="6154" width="13.85546875" style="299" customWidth="1"/>
    <col min="6155" max="6400" width="9.28515625" style="299"/>
    <col min="6401" max="6401" width="8.28515625" style="299" customWidth="1"/>
    <col min="6402" max="6402" width="3.42578125" style="299" customWidth="1"/>
    <col min="6403" max="6403" width="7.7109375" style="299" customWidth="1"/>
    <col min="6404" max="6404" width="12.42578125" style="299" customWidth="1"/>
    <col min="6405" max="6405" width="16.85546875" style="299" customWidth="1"/>
    <col min="6406" max="6406" width="52.28515625" style="299" customWidth="1"/>
    <col min="6407" max="6407" width="9.28515625" style="299"/>
    <col min="6408" max="6408" width="11.7109375" style="299" customWidth="1"/>
    <col min="6409" max="6409" width="12.42578125" style="299" customWidth="1"/>
    <col min="6410" max="6410" width="13.85546875" style="299" customWidth="1"/>
    <col min="6411" max="6656" width="9.28515625" style="299"/>
    <col min="6657" max="6657" width="8.28515625" style="299" customWidth="1"/>
    <col min="6658" max="6658" width="3.42578125" style="299" customWidth="1"/>
    <col min="6659" max="6659" width="7.7109375" style="299" customWidth="1"/>
    <col min="6660" max="6660" width="12.42578125" style="299" customWidth="1"/>
    <col min="6661" max="6661" width="16.85546875" style="299" customWidth="1"/>
    <col min="6662" max="6662" width="52.28515625" style="299" customWidth="1"/>
    <col min="6663" max="6663" width="9.28515625" style="299"/>
    <col min="6664" max="6664" width="11.7109375" style="299" customWidth="1"/>
    <col min="6665" max="6665" width="12.42578125" style="299" customWidth="1"/>
    <col min="6666" max="6666" width="13.85546875" style="299" customWidth="1"/>
    <col min="6667" max="6912" width="9.28515625" style="299"/>
    <col min="6913" max="6913" width="8.28515625" style="299" customWidth="1"/>
    <col min="6914" max="6914" width="3.42578125" style="299" customWidth="1"/>
    <col min="6915" max="6915" width="7.7109375" style="299" customWidth="1"/>
    <col min="6916" max="6916" width="12.42578125" style="299" customWidth="1"/>
    <col min="6917" max="6917" width="16.85546875" style="299" customWidth="1"/>
    <col min="6918" max="6918" width="52.28515625" style="299" customWidth="1"/>
    <col min="6919" max="6919" width="9.28515625" style="299"/>
    <col min="6920" max="6920" width="11.7109375" style="299" customWidth="1"/>
    <col min="6921" max="6921" width="12.42578125" style="299" customWidth="1"/>
    <col min="6922" max="6922" width="13.85546875" style="299" customWidth="1"/>
    <col min="6923" max="7168" width="9.28515625" style="299"/>
    <col min="7169" max="7169" width="8.28515625" style="299" customWidth="1"/>
    <col min="7170" max="7170" width="3.42578125" style="299" customWidth="1"/>
    <col min="7171" max="7171" width="7.7109375" style="299" customWidth="1"/>
    <col min="7172" max="7172" width="12.42578125" style="299" customWidth="1"/>
    <col min="7173" max="7173" width="16.85546875" style="299" customWidth="1"/>
    <col min="7174" max="7174" width="52.28515625" style="299" customWidth="1"/>
    <col min="7175" max="7175" width="9.28515625" style="299"/>
    <col min="7176" max="7176" width="11.7109375" style="299" customWidth="1"/>
    <col min="7177" max="7177" width="12.42578125" style="299" customWidth="1"/>
    <col min="7178" max="7178" width="13.85546875" style="299" customWidth="1"/>
    <col min="7179" max="7424" width="9.28515625" style="299"/>
    <col min="7425" max="7425" width="8.28515625" style="299" customWidth="1"/>
    <col min="7426" max="7426" width="3.42578125" style="299" customWidth="1"/>
    <col min="7427" max="7427" width="7.7109375" style="299" customWidth="1"/>
    <col min="7428" max="7428" width="12.42578125" style="299" customWidth="1"/>
    <col min="7429" max="7429" width="16.85546875" style="299" customWidth="1"/>
    <col min="7430" max="7430" width="52.28515625" style="299" customWidth="1"/>
    <col min="7431" max="7431" width="9.28515625" style="299"/>
    <col min="7432" max="7432" width="11.7109375" style="299" customWidth="1"/>
    <col min="7433" max="7433" width="12.42578125" style="299" customWidth="1"/>
    <col min="7434" max="7434" width="13.85546875" style="299" customWidth="1"/>
    <col min="7435" max="7680" width="9.28515625" style="299"/>
    <col min="7681" max="7681" width="8.28515625" style="299" customWidth="1"/>
    <col min="7682" max="7682" width="3.42578125" style="299" customWidth="1"/>
    <col min="7683" max="7683" width="7.7109375" style="299" customWidth="1"/>
    <col min="7684" max="7684" width="12.42578125" style="299" customWidth="1"/>
    <col min="7685" max="7685" width="16.85546875" style="299" customWidth="1"/>
    <col min="7686" max="7686" width="52.28515625" style="299" customWidth="1"/>
    <col min="7687" max="7687" width="9.28515625" style="299"/>
    <col min="7688" max="7688" width="11.7109375" style="299" customWidth="1"/>
    <col min="7689" max="7689" width="12.42578125" style="299" customWidth="1"/>
    <col min="7690" max="7690" width="13.85546875" style="299" customWidth="1"/>
    <col min="7691" max="7936" width="9.28515625" style="299"/>
    <col min="7937" max="7937" width="8.28515625" style="299" customWidth="1"/>
    <col min="7938" max="7938" width="3.42578125" style="299" customWidth="1"/>
    <col min="7939" max="7939" width="7.7109375" style="299" customWidth="1"/>
    <col min="7940" max="7940" width="12.42578125" style="299" customWidth="1"/>
    <col min="7941" max="7941" width="16.85546875" style="299" customWidth="1"/>
    <col min="7942" max="7942" width="52.28515625" style="299" customWidth="1"/>
    <col min="7943" max="7943" width="9.28515625" style="299"/>
    <col min="7944" max="7944" width="11.7109375" style="299" customWidth="1"/>
    <col min="7945" max="7945" width="12.42578125" style="299" customWidth="1"/>
    <col min="7946" max="7946" width="13.85546875" style="299" customWidth="1"/>
    <col min="7947" max="8192" width="9.28515625" style="299"/>
    <col min="8193" max="8193" width="8.28515625" style="299" customWidth="1"/>
    <col min="8194" max="8194" width="3.42578125" style="299" customWidth="1"/>
    <col min="8195" max="8195" width="7.7109375" style="299" customWidth="1"/>
    <col min="8196" max="8196" width="12.42578125" style="299" customWidth="1"/>
    <col min="8197" max="8197" width="16.85546875" style="299" customWidth="1"/>
    <col min="8198" max="8198" width="52.28515625" style="299" customWidth="1"/>
    <col min="8199" max="8199" width="9.28515625" style="299"/>
    <col min="8200" max="8200" width="11.7109375" style="299" customWidth="1"/>
    <col min="8201" max="8201" width="12.42578125" style="299" customWidth="1"/>
    <col min="8202" max="8202" width="13.85546875" style="299" customWidth="1"/>
    <col min="8203" max="8448" width="9.28515625" style="299"/>
    <col min="8449" max="8449" width="8.28515625" style="299" customWidth="1"/>
    <col min="8450" max="8450" width="3.42578125" style="299" customWidth="1"/>
    <col min="8451" max="8451" width="7.7109375" style="299" customWidth="1"/>
    <col min="8452" max="8452" width="12.42578125" style="299" customWidth="1"/>
    <col min="8453" max="8453" width="16.85546875" style="299" customWidth="1"/>
    <col min="8454" max="8454" width="52.28515625" style="299" customWidth="1"/>
    <col min="8455" max="8455" width="9.28515625" style="299"/>
    <col min="8456" max="8456" width="11.7109375" style="299" customWidth="1"/>
    <col min="8457" max="8457" width="12.42578125" style="299" customWidth="1"/>
    <col min="8458" max="8458" width="13.85546875" style="299" customWidth="1"/>
    <col min="8459" max="8704" width="9.28515625" style="299"/>
    <col min="8705" max="8705" width="8.28515625" style="299" customWidth="1"/>
    <col min="8706" max="8706" width="3.42578125" style="299" customWidth="1"/>
    <col min="8707" max="8707" width="7.7109375" style="299" customWidth="1"/>
    <col min="8708" max="8708" width="12.42578125" style="299" customWidth="1"/>
    <col min="8709" max="8709" width="16.85546875" style="299" customWidth="1"/>
    <col min="8710" max="8710" width="52.28515625" style="299" customWidth="1"/>
    <col min="8711" max="8711" width="9.28515625" style="299"/>
    <col min="8712" max="8712" width="11.7109375" style="299" customWidth="1"/>
    <col min="8713" max="8713" width="12.42578125" style="299" customWidth="1"/>
    <col min="8714" max="8714" width="13.85546875" style="299" customWidth="1"/>
    <col min="8715" max="8960" width="9.28515625" style="299"/>
    <col min="8961" max="8961" width="8.28515625" style="299" customWidth="1"/>
    <col min="8962" max="8962" width="3.42578125" style="299" customWidth="1"/>
    <col min="8963" max="8963" width="7.7109375" style="299" customWidth="1"/>
    <col min="8964" max="8964" width="12.42578125" style="299" customWidth="1"/>
    <col min="8965" max="8965" width="16.85546875" style="299" customWidth="1"/>
    <col min="8966" max="8966" width="52.28515625" style="299" customWidth="1"/>
    <col min="8967" max="8967" width="9.28515625" style="299"/>
    <col min="8968" max="8968" width="11.7109375" style="299" customWidth="1"/>
    <col min="8969" max="8969" width="12.42578125" style="299" customWidth="1"/>
    <col min="8970" max="8970" width="13.85546875" style="299" customWidth="1"/>
    <col min="8971" max="9216" width="9.28515625" style="299"/>
    <col min="9217" max="9217" width="8.28515625" style="299" customWidth="1"/>
    <col min="9218" max="9218" width="3.42578125" style="299" customWidth="1"/>
    <col min="9219" max="9219" width="7.7109375" style="299" customWidth="1"/>
    <col min="9220" max="9220" width="12.42578125" style="299" customWidth="1"/>
    <col min="9221" max="9221" width="16.85546875" style="299" customWidth="1"/>
    <col min="9222" max="9222" width="52.28515625" style="299" customWidth="1"/>
    <col min="9223" max="9223" width="9.28515625" style="299"/>
    <col min="9224" max="9224" width="11.7109375" style="299" customWidth="1"/>
    <col min="9225" max="9225" width="12.42578125" style="299" customWidth="1"/>
    <col min="9226" max="9226" width="13.85546875" style="299" customWidth="1"/>
    <col min="9227" max="9472" width="9.28515625" style="299"/>
    <col min="9473" max="9473" width="8.28515625" style="299" customWidth="1"/>
    <col min="9474" max="9474" width="3.42578125" style="299" customWidth="1"/>
    <col min="9475" max="9475" width="7.7109375" style="299" customWidth="1"/>
    <col min="9476" max="9476" width="12.42578125" style="299" customWidth="1"/>
    <col min="9477" max="9477" width="16.85546875" style="299" customWidth="1"/>
    <col min="9478" max="9478" width="52.28515625" style="299" customWidth="1"/>
    <col min="9479" max="9479" width="9.28515625" style="299"/>
    <col min="9480" max="9480" width="11.7109375" style="299" customWidth="1"/>
    <col min="9481" max="9481" width="12.42578125" style="299" customWidth="1"/>
    <col min="9482" max="9482" width="13.85546875" style="299" customWidth="1"/>
    <col min="9483" max="9728" width="9.28515625" style="299"/>
    <col min="9729" max="9729" width="8.28515625" style="299" customWidth="1"/>
    <col min="9730" max="9730" width="3.42578125" style="299" customWidth="1"/>
    <col min="9731" max="9731" width="7.7109375" style="299" customWidth="1"/>
    <col min="9732" max="9732" width="12.42578125" style="299" customWidth="1"/>
    <col min="9733" max="9733" width="16.85546875" style="299" customWidth="1"/>
    <col min="9734" max="9734" width="52.28515625" style="299" customWidth="1"/>
    <col min="9735" max="9735" width="9.28515625" style="299"/>
    <col min="9736" max="9736" width="11.7109375" style="299" customWidth="1"/>
    <col min="9737" max="9737" width="12.42578125" style="299" customWidth="1"/>
    <col min="9738" max="9738" width="13.85546875" style="299" customWidth="1"/>
    <col min="9739" max="9984" width="9.28515625" style="299"/>
    <col min="9985" max="9985" width="8.28515625" style="299" customWidth="1"/>
    <col min="9986" max="9986" width="3.42578125" style="299" customWidth="1"/>
    <col min="9987" max="9987" width="7.7109375" style="299" customWidth="1"/>
    <col min="9988" max="9988" width="12.42578125" style="299" customWidth="1"/>
    <col min="9989" max="9989" width="16.85546875" style="299" customWidth="1"/>
    <col min="9990" max="9990" width="52.28515625" style="299" customWidth="1"/>
    <col min="9991" max="9991" width="9.28515625" style="299"/>
    <col min="9992" max="9992" width="11.7109375" style="299" customWidth="1"/>
    <col min="9993" max="9993" width="12.42578125" style="299" customWidth="1"/>
    <col min="9994" max="9994" width="13.85546875" style="299" customWidth="1"/>
    <col min="9995" max="10240" width="9.28515625" style="299"/>
    <col min="10241" max="10241" width="8.28515625" style="299" customWidth="1"/>
    <col min="10242" max="10242" width="3.42578125" style="299" customWidth="1"/>
    <col min="10243" max="10243" width="7.7109375" style="299" customWidth="1"/>
    <col min="10244" max="10244" width="12.42578125" style="299" customWidth="1"/>
    <col min="10245" max="10245" width="16.85546875" style="299" customWidth="1"/>
    <col min="10246" max="10246" width="52.28515625" style="299" customWidth="1"/>
    <col min="10247" max="10247" width="9.28515625" style="299"/>
    <col min="10248" max="10248" width="11.7109375" style="299" customWidth="1"/>
    <col min="10249" max="10249" width="12.42578125" style="299" customWidth="1"/>
    <col min="10250" max="10250" width="13.85546875" style="299" customWidth="1"/>
    <col min="10251" max="10496" width="9.28515625" style="299"/>
    <col min="10497" max="10497" width="8.28515625" style="299" customWidth="1"/>
    <col min="10498" max="10498" width="3.42578125" style="299" customWidth="1"/>
    <col min="10499" max="10499" width="7.7109375" style="299" customWidth="1"/>
    <col min="10500" max="10500" width="12.42578125" style="299" customWidth="1"/>
    <col min="10501" max="10501" width="16.85546875" style="299" customWidth="1"/>
    <col min="10502" max="10502" width="52.28515625" style="299" customWidth="1"/>
    <col min="10503" max="10503" width="9.28515625" style="299"/>
    <col min="10504" max="10504" width="11.7109375" style="299" customWidth="1"/>
    <col min="10505" max="10505" width="12.42578125" style="299" customWidth="1"/>
    <col min="10506" max="10506" width="13.85546875" style="299" customWidth="1"/>
    <col min="10507" max="10752" width="9.28515625" style="299"/>
    <col min="10753" max="10753" width="8.28515625" style="299" customWidth="1"/>
    <col min="10754" max="10754" width="3.42578125" style="299" customWidth="1"/>
    <col min="10755" max="10755" width="7.7109375" style="299" customWidth="1"/>
    <col min="10756" max="10756" width="12.42578125" style="299" customWidth="1"/>
    <col min="10757" max="10757" width="16.85546875" style="299" customWidth="1"/>
    <col min="10758" max="10758" width="52.28515625" style="299" customWidth="1"/>
    <col min="10759" max="10759" width="9.28515625" style="299"/>
    <col min="10760" max="10760" width="11.7109375" style="299" customWidth="1"/>
    <col min="10761" max="10761" width="12.42578125" style="299" customWidth="1"/>
    <col min="10762" max="10762" width="13.85546875" style="299" customWidth="1"/>
    <col min="10763" max="11008" width="9.28515625" style="299"/>
    <col min="11009" max="11009" width="8.28515625" style="299" customWidth="1"/>
    <col min="11010" max="11010" width="3.42578125" style="299" customWidth="1"/>
    <col min="11011" max="11011" width="7.7109375" style="299" customWidth="1"/>
    <col min="11012" max="11012" width="12.42578125" style="299" customWidth="1"/>
    <col min="11013" max="11013" width="16.85546875" style="299" customWidth="1"/>
    <col min="11014" max="11014" width="52.28515625" style="299" customWidth="1"/>
    <col min="11015" max="11015" width="9.28515625" style="299"/>
    <col min="11016" max="11016" width="11.7109375" style="299" customWidth="1"/>
    <col min="11017" max="11017" width="12.42578125" style="299" customWidth="1"/>
    <col min="11018" max="11018" width="13.85546875" style="299" customWidth="1"/>
    <col min="11019" max="11264" width="9.28515625" style="299"/>
    <col min="11265" max="11265" width="8.28515625" style="299" customWidth="1"/>
    <col min="11266" max="11266" width="3.42578125" style="299" customWidth="1"/>
    <col min="11267" max="11267" width="7.7109375" style="299" customWidth="1"/>
    <col min="11268" max="11268" width="12.42578125" style="299" customWidth="1"/>
    <col min="11269" max="11269" width="16.85546875" style="299" customWidth="1"/>
    <col min="11270" max="11270" width="52.28515625" style="299" customWidth="1"/>
    <col min="11271" max="11271" width="9.28515625" style="299"/>
    <col min="11272" max="11272" width="11.7109375" style="299" customWidth="1"/>
    <col min="11273" max="11273" width="12.42578125" style="299" customWidth="1"/>
    <col min="11274" max="11274" width="13.85546875" style="299" customWidth="1"/>
    <col min="11275" max="11520" width="9.28515625" style="299"/>
    <col min="11521" max="11521" width="8.28515625" style="299" customWidth="1"/>
    <col min="11522" max="11522" width="3.42578125" style="299" customWidth="1"/>
    <col min="11523" max="11523" width="7.7109375" style="299" customWidth="1"/>
    <col min="11524" max="11524" width="12.42578125" style="299" customWidth="1"/>
    <col min="11525" max="11525" width="16.85546875" style="299" customWidth="1"/>
    <col min="11526" max="11526" width="52.28515625" style="299" customWidth="1"/>
    <col min="11527" max="11527" width="9.28515625" style="299"/>
    <col min="11528" max="11528" width="11.7109375" style="299" customWidth="1"/>
    <col min="11529" max="11529" width="12.42578125" style="299" customWidth="1"/>
    <col min="11530" max="11530" width="13.85546875" style="299" customWidth="1"/>
    <col min="11531" max="11776" width="9.28515625" style="299"/>
    <col min="11777" max="11777" width="8.28515625" style="299" customWidth="1"/>
    <col min="11778" max="11778" width="3.42578125" style="299" customWidth="1"/>
    <col min="11779" max="11779" width="7.7109375" style="299" customWidth="1"/>
    <col min="11780" max="11780" width="12.42578125" style="299" customWidth="1"/>
    <col min="11781" max="11781" width="16.85546875" style="299" customWidth="1"/>
    <col min="11782" max="11782" width="52.28515625" style="299" customWidth="1"/>
    <col min="11783" max="11783" width="9.28515625" style="299"/>
    <col min="11784" max="11784" width="11.7109375" style="299" customWidth="1"/>
    <col min="11785" max="11785" width="12.42578125" style="299" customWidth="1"/>
    <col min="11786" max="11786" width="13.85546875" style="299" customWidth="1"/>
    <col min="11787" max="12032" width="9.28515625" style="299"/>
    <col min="12033" max="12033" width="8.28515625" style="299" customWidth="1"/>
    <col min="12034" max="12034" width="3.42578125" style="299" customWidth="1"/>
    <col min="12035" max="12035" width="7.7109375" style="299" customWidth="1"/>
    <col min="12036" max="12036" width="12.42578125" style="299" customWidth="1"/>
    <col min="12037" max="12037" width="16.85546875" style="299" customWidth="1"/>
    <col min="12038" max="12038" width="52.28515625" style="299" customWidth="1"/>
    <col min="12039" max="12039" width="9.28515625" style="299"/>
    <col min="12040" max="12040" width="11.7109375" style="299" customWidth="1"/>
    <col min="12041" max="12041" width="12.42578125" style="299" customWidth="1"/>
    <col min="12042" max="12042" width="13.85546875" style="299" customWidth="1"/>
    <col min="12043" max="12288" width="9.28515625" style="299"/>
    <col min="12289" max="12289" width="8.28515625" style="299" customWidth="1"/>
    <col min="12290" max="12290" width="3.42578125" style="299" customWidth="1"/>
    <col min="12291" max="12291" width="7.7109375" style="299" customWidth="1"/>
    <col min="12292" max="12292" width="12.42578125" style="299" customWidth="1"/>
    <col min="12293" max="12293" width="16.85546875" style="299" customWidth="1"/>
    <col min="12294" max="12294" width="52.28515625" style="299" customWidth="1"/>
    <col min="12295" max="12295" width="9.28515625" style="299"/>
    <col min="12296" max="12296" width="11.7109375" style="299" customWidth="1"/>
    <col min="12297" max="12297" width="12.42578125" style="299" customWidth="1"/>
    <col min="12298" max="12298" width="13.85546875" style="299" customWidth="1"/>
    <col min="12299" max="12544" width="9.28515625" style="299"/>
    <col min="12545" max="12545" width="8.28515625" style="299" customWidth="1"/>
    <col min="12546" max="12546" width="3.42578125" style="299" customWidth="1"/>
    <col min="12547" max="12547" width="7.7109375" style="299" customWidth="1"/>
    <col min="12548" max="12548" width="12.42578125" style="299" customWidth="1"/>
    <col min="12549" max="12549" width="16.85546875" style="299" customWidth="1"/>
    <col min="12550" max="12550" width="52.28515625" style="299" customWidth="1"/>
    <col min="12551" max="12551" width="9.28515625" style="299"/>
    <col min="12552" max="12552" width="11.7109375" style="299" customWidth="1"/>
    <col min="12553" max="12553" width="12.42578125" style="299" customWidth="1"/>
    <col min="12554" max="12554" width="13.85546875" style="299" customWidth="1"/>
    <col min="12555" max="12800" width="9.28515625" style="299"/>
    <col min="12801" max="12801" width="8.28515625" style="299" customWidth="1"/>
    <col min="12802" max="12802" width="3.42578125" style="299" customWidth="1"/>
    <col min="12803" max="12803" width="7.7109375" style="299" customWidth="1"/>
    <col min="12804" max="12804" width="12.42578125" style="299" customWidth="1"/>
    <col min="12805" max="12805" width="16.85546875" style="299" customWidth="1"/>
    <col min="12806" max="12806" width="52.28515625" style="299" customWidth="1"/>
    <col min="12807" max="12807" width="9.28515625" style="299"/>
    <col min="12808" max="12808" width="11.7109375" style="299" customWidth="1"/>
    <col min="12809" max="12809" width="12.42578125" style="299" customWidth="1"/>
    <col min="12810" max="12810" width="13.85546875" style="299" customWidth="1"/>
    <col min="12811" max="13056" width="9.28515625" style="299"/>
    <col min="13057" max="13057" width="8.28515625" style="299" customWidth="1"/>
    <col min="13058" max="13058" width="3.42578125" style="299" customWidth="1"/>
    <col min="13059" max="13059" width="7.7109375" style="299" customWidth="1"/>
    <col min="13060" max="13060" width="12.42578125" style="299" customWidth="1"/>
    <col min="13061" max="13061" width="16.85546875" style="299" customWidth="1"/>
    <col min="13062" max="13062" width="52.28515625" style="299" customWidth="1"/>
    <col min="13063" max="13063" width="9.28515625" style="299"/>
    <col min="13064" max="13064" width="11.7109375" style="299" customWidth="1"/>
    <col min="13065" max="13065" width="12.42578125" style="299" customWidth="1"/>
    <col min="13066" max="13066" width="13.85546875" style="299" customWidth="1"/>
    <col min="13067" max="13312" width="9.28515625" style="299"/>
    <col min="13313" max="13313" width="8.28515625" style="299" customWidth="1"/>
    <col min="13314" max="13314" width="3.42578125" style="299" customWidth="1"/>
    <col min="13315" max="13315" width="7.7109375" style="299" customWidth="1"/>
    <col min="13316" max="13316" width="12.42578125" style="299" customWidth="1"/>
    <col min="13317" max="13317" width="16.85546875" style="299" customWidth="1"/>
    <col min="13318" max="13318" width="52.28515625" style="299" customWidth="1"/>
    <col min="13319" max="13319" width="9.28515625" style="299"/>
    <col min="13320" max="13320" width="11.7109375" style="299" customWidth="1"/>
    <col min="13321" max="13321" width="12.42578125" style="299" customWidth="1"/>
    <col min="13322" max="13322" width="13.85546875" style="299" customWidth="1"/>
    <col min="13323" max="13568" width="9.28515625" style="299"/>
    <col min="13569" max="13569" width="8.28515625" style="299" customWidth="1"/>
    <col min="13570" max="13570" width="3.42578125" style="299" customWidth="1"/>
    <col min="13571" max="13571" width="7.7109375" style="299" customWidth="1"/>
    <col min="13572" max="13572" width="12.42578125" style="299" customWidth="1"/>
    <col min="13573" max="13573" width="16.85546875" style="299" customWidth="1"/>
    <col min="13574" max="13574" width="52.28515625" style="299" customWidth="1"/>
    <col min="13575" max="13575" width="9.28515625" style="299"/>
    <col min="13576" max="13576" width="11.7109375" style="299" customWidth="1"/>
    <col min="13577" max="13577" width="12.42578125" style="299" customWidth="1"/>
    <col min="13578" max="13578" width="13.85546875" style="299" customWidth="1"/>
    <col min="13579" max="13824" width="9.28515625" style="299"/>
    <col min="13825" max="13825" width="8.28515625" style="299" customWidth="1"/>
    <col min="13826" max="13826" width="3.42578125" style="299" customWidth="1"/>
    <col min="13827" max="13827" width="7.7109375" style="299" customWidth="1"/>
    <col min="13828" max="13828" width="12.42578125" style="299" customWidth="1"/>
    <col min="13829" max="13829" width="16.85546875" style="299" customWidth="1"/>
    <col min="13830" max="13830" width="52.28515625" style="299" customWidth="1"/>
    <col min="13831" max="13831" width="9.28515625" style="299"/>
    <col min="13832" max="13832" width="11.7109375" style="299" customWidth="1"/>
    <col min="13833" max="13833" width="12.42578125" style="299" customWidth="1"/>
    <col min="13834" max="13834" width="13.85546875" style="299" customWidth="1"/>
    <col min="13835" max="14080" width="9.28515625" style="299"/>
    <col min="14081" max="14081" width="8.28515625" style="299" customWidth="1"/>
    <col min="14082" max="14082" width="3.42578125" style="299" customWidth="1"/>
    <col min="14083" max="14083" width="7.7109375" style="299" customWidth="1"/>
    <col min="14084" max="14084" width="12.42578125" style="299" customWidth="1"/>
    <col min="14085" max="14085" width="16.85546875" style="299" customWidth="1"/>
    <col min="14086" max="14086" width="52.28515625" style="299" customWidth="1"/>
    <col min="14087" max="14087" width="9.28515625" style="299"/>
    <col min="14088" max="14088" width="11.7109375" style="299" customWidth="1"/>
    <col min="14089" max="14089" width="12.42578125" style="299" customWidth="1"/>
    <col min="14090" max="14090" width="13.85546875" style="299" customWidth="1"/>
    <col min="14091" max="14336" width="9.28515625" style="299"/>
    <col min="14337" max="14337" width="8.28515625" style="299" customWidth="1"/>
    <col min="14338" max="14338" width="3.42578125" style="299" customWidth="1"/>
    <col min="14339" max="14339" width="7.7109375" style="299" customWidth="1"/>
    <col min="14340" max="14340" width="12.42578125" style="299" customWidth="1"/>
    <col min="14341" max="14341" width="16.85546875" style="299" customWidth="1"/>
    <col min="14342" max="14342" width="52.28515625" style="299" customWidth="1"/>
    <col min="14343" max="14343" width="9.28515625" style="299"/>
    <col min="14344" max="14344" width="11.7109375" style="299" customWidth="1"/>
    <col min="14345" max="14345" width="12.42578125" style="299" customWidth="1"/>
    <col min="14346" max="14346" width="13.85546875" style="299" customWidth="1"/>
    <col min="14347" max="14592" width="9.28515625" style="299"/>
    <col min="14593" max="14593" width="8.28515625" style="299" customWidth="1"/>
    <col min="14594" max="14594" width="3.42578125" style="299" customWidth="1"/>
    <col min="14595" max="14595" width="7.7109375" style="299" customWidth="1"/>
    <col min="14596" max="14596" width="12.42578125" style="299" customWidth="1"/>
    <col min="14597" max="14597" width="16.85546875" style="299" customWidth="1"/>
    <col min="14598" max="14598" width="52.28515625" style="299" customWidth="1"/>
    <col min="14599" max="14599" width="9.28515625" style="299"/>
    <col min="14600" max="14600" width="11.7109375" style="299" customWidth="1"/>
    <col min="14601" max="14601" width="12.42578125" style="299" customWidth="1"/>
    <col min="14602" max="14602" width="13.85546875" style="299" customWidth="1"/>
    <col min="14603" max="14848" width="9.28515625" style="299"/>
    <col min="14849" max="14849" width="8.28515625" style="299" customWidth="1"/>
    <col min="14850" max="14850" width="3.42578125" style="299" customWidth="1"/>
    <col min="14851" max="14851" width="7.7109375" style="299" customWidth="1"/>
    <col min="14852" max="14852" width="12.42578125" style="299" customWidth="1"/>
    <col min="14853" max="14853" width="16.85546875" style="299" customWidth="1"/>
    <col min="14854" max="14854" width="52.28515625" style="299" customWidth="1"/>
    <col min="14855" max="14855" width="9.28515625" style="299"/>
    <col min="14856" max="14856" width="11.7109375" style="299" customWidth="1"/>
    <col min="14857" max="14857" width="12.42578125" style="299" customWidth="1"/>
    <col min="14858" max="14858" width="13.85546875" style="299" customWidth="1"/>
    <col min="14859" max="15104" width="9.28515625" style="299"/>
    <col min="15105" max="15105" width="8.28515625" style="299" customWidth="1"/>
    <col min="15106" max="15106" width="3.42578125" style="299" customWidth="1"/>
    <col min="15107" max="15107" width="7.7109375" style="299" customWidth="1"/>
    <col min="15108" max="15108" width="12.42578125" style="299" customWidth="1"/>
    <col min="15109" max="15109" width="16.85546875" style="299" customWidth="1"/>
    <col min="15110" max="15110" width="52.28515625" style="299" customWidth="1"/>
    <col min="15111" max="15111" width="9.28515625" style="299"/>
    <col min="15112" max="15112" width="11.7109375" style="299" customWidth="1"/>
    <col min="15113" max="15113" width="12.42578125" style="299" customWidth="1"/>
    <col min="15114" max="15114" width="13.85546875" style="299" customWidth="1"/>
    <col min="15115" max="15360" width="9.28515625" style="299"/>
    <col min="15361" max="15361" width="8.28515625" style="299" customWidth="1"/>
    <col min="15362" max="15362" width="3.42578125" style="299" customWidth="1"/>
    <col min="15363" max="15363" width="7.7109375" style="299" customWidth="1"/>
    <col min="15364" max="15364" width="12.42578125" style="299" customWidth="1"/>
    <col min="15365" max="15365" width="16.85546875" style="299" customWidth="1"/>
    <col min="15366" max="15366" width="52.28515625" style="299" customWidth="1"/>
    <col min="15367" max="15367" width="9.28515625" style="299"/>
    <col min="15368" max="15368" width="11.7109375" style="299" customWidth="1"/>
    <col min="15369" max="15369" width="12.42578125" style="299" customWidth="1"/>
    <col min="15370" max="15370" width="13.85546875" style="299" customWidth="1"/>
    <col min="15371" max="15616" width="9.28515625" style="299"/>
    <col min="15617" max="15617" width="8.28515625" style="299" customWidth="1"/>
    <col min="15618" max="15618" width="3.42578125" style="299" customWidth="1"/>
    <col min="15619" max="15619" width="7.7109375" style="299" customWidth="1"/>
    <col min="15620" max="15620" width="12.42578125" style="299" customWidth="1"/>
    <col min="15621" max="15621" width="16.85546875" style="299" customWidth="1"/>
    <col min="15622" max="15622" width="52.28515625" style="299" customWidth="1"/>
    <col min="15623" max="15623" width="9.28515625" style="299"/>
    <col min="15624" max="15624" width="11.7109375" style="299" customWidth="1"/>
    <col min="15625" max="15625" width="12.42578125" style="299" customWidth="1"/>
    <col min="15626" max="15626" width="13.85546875" style="299" customWidth="1"/>
    <col min="15627" max="15872" width="9.28515625" style="299"/>
    <col min="15873" max="15873" width="8.28515625" style="299" customWidth="1"/>
    <col min="15874" max="15874" width="3.42578125" style="299" customWidth="1"/>
    <col min="15875" max="15875" width="7.7109375" style="299" customWidth="1"/>
    <col min="15876" max="15876" width="12.42578125" style="299" customWidth="1"/>
    <col min="15877" max="15877" width="16.85546875" style="299" customWidth="1"/>
    <col min="15878" max="15878" width="52.28515625" style="299" customWidth="1"/>
    <col min="15879" max="15879" width="9.28515625" style="299"/>
    <col min="15880" max="15880" width="11.7109375" style="299" customWidth="1"/>
    <col min="15881" max="15881" width="12.42578125" style="299" customWidth="1"/>
    <col min="15882" max="15882" width="13.85546875" style="299" customWidth="1"/>
    <col min="15883" max="16128" width="9.28515625" style="299"/>
    <col min="16129" max="16129" width="8.28515625" style="299" customWidth="1"/>
    <col min="16130" max="16130" width="3.42578125" style="299" customWidth="1"/>
    <col min="16131" max="16131" width="7.7109375" style="299" customWidth="1"/>
    <col min="16132" max="16132" width="12.42578125" style="299" customWidth="1"/>
    <col min="16133" max="16133" width="16.85546875" style="299" customWidth="1"/>
    <col min="16134" max="16134" width="52.28515625" style="299" customWidth="1"/>
    <col min="16135" max="16135" width="9.28515625" style="299"/>
    <col min="16136" max="16136" width="11.7109375" style="299" customWidth="1"/>
    <col min="16137" max="16137" width="12.42578125" style="299" customWidth="1"/>
    <col min="16138" max="16138" width="13.85546875" style="299" customWidth="1"/>
    <col min="16139" max="16384" width="9.28515625" style="299"/>
  </cols>
  <sheetData>
    <row r="1" spans="1:10" ht="21.6" thickTop="1">
      <c r="A1" s="295"/>
      <c r="B1" s="296"/>
      <c r="C1" s="296"/>
      <c r="D1" s="587" t="s">
        <v>5270</v>
      </c>
      <c r="E1" s="588"/>
      <c r="F1" s="588"/>
      <c r="G1" s="588"/>
      <c r="H1" s="589"/>
      <c r="I1" s="297" t="s">
        <v>5271</v>
      </c>
      <c r="J1" s="298"/>
    </row>
    <row r="2" spans="1:10" ht="29.25" customHeight="1" thickBot="1">
      <c r="A2" s="300" t="s">
        <v>5272</v>
      </c>
      <c r="B2" s="301"/>
      <c r="C2" s="302"/>
      <c r="D2" s="303" t="s">
        <v>5273</v>
      </c>
      <c r="E2" s="590" t="s">
        <v>5274</v>
      </c>
      <c r="F2" s="591"/>
      <c r="G2" s="591"/>
      <c r="H2" s="592"/>
      <c r="I2" s="304"/>
      <c r="J2" s="305"/>
    </row>
    <row r="3" spans="1:10" ht="13.8" thickTop="1"/>
    <row r="5" spans="1:10" ht="13.8" thickTop="1">
      <c r="A5" s="306" t="s">
        <v>5275</v>
      </c>
      <c r="B5" s="296"/>
      <c r="C5" s="296"/>
      <c r="D5" s="296" t="s">
        <v>5275</v>
      </c>
      <c r="E5" s="296"/>
      <c r="F5" s="296"/>
      <c r="G5" s="307" t="s">
        <v>5275</v>
      </c>
      <c r="H5" s="308" t="s">
        <v>5275</v>
      </c>
      <c r="I5" s="307" t="s">
        <v>5275</v>
      </c>
      <c r="J5" s="309" t="s">
        <v>5275</v>
      </c>
    </row>
    <row r="6" spans="1:10" ht="13.8" thickBot="1">
      <c r="A6" s="310" t="s">
        <v>5276</v>
      </c>
      <c r="B6" s="311"/>
      <c r="C6" s="311"/>
      <c r="D6" s="312" t="s">
        <v>5277</v>
      </c>
      <c r="E6" s="311"/>
      <c r="F6" s="311"/>
      <c r="G6" s="313" t="s">
        <v>5278</v>
      </c>
      <c r="H6" s="314" t="s">
        <v>175</v>
      </c>
      <c r="I6" s="313" t="s">
        <v>5279</v>
      </c>
      <c r="J6" s="315" t="s">
        <v>5280</v>
      </c>
    </row>
    <row r="7" spans="1:10">
      <c r="A7" s="316"/>
      <c r="D7" s="317"/>
      <c r="G7" s="318"/>
      <c r="H7" s="319"/>
      <c r="I7" s="318"/>
      <c r="J7" s="320"/>
    </row>
    <row r="8" spans="1:10" ht="15.6">
      <c r="A8" s="316"/>
      <c r="C8" s="321" t="s">
        <v>5281</v>
      </c>
      <c r="D8" s="321" t="s">
        <v>5282</v>
      </c>
      <c r="G8" s="318"/>
      <c r="H8" s="322" t="s">
        <v>5275</v>
      </c>
      <c r="I8" s="322" t="s">
        <v>5275</v>
      </c>
      <c r="J8" s="323" t="s">
        <v>5275</v>
      </c>
    </row>
    <row r="9" spans="1:10">
      <c r="A9" s="316"/>
      <c r="C9" s="299" t="s">
        <v>5283</v>
      </c>
      <c r="G9" s="318" t="s">
        <v>5284</v>
      </c>
      <c r="H9" s="322">
        <v>1</v>
      </c>
      <c r="I9" s="322"/>
      <c r="J9" s="323">
        <f>H9*I9</f>
        <v>0</v>
      </c>
    </row>
    <row r="10" spans="1:10">
      <c r="A10" s="316"/>
      <c r="C10" s="299" t="s">
        <v>5285</v>
      </c>
      <c r="G10" s="318"/>
      <c r="H10" s="322"/>
      <c r="I10" s="322"/>
      <c r="J10" s="323"/>
    </row>
    <row r="11" spans="1:10">
      <c r="A11" s="316"/>
      <c r="C11" s="299" t="s">
        <v>5286</v>
      </c>
      <c r="G11" s="318" t="s">
        <v>5284</v>
      </c>
      <c r="H11" s="322">
        <v>1</v>
      </c>
      <c r="I11" s="322"/>
      <c r="J11" s="323">
        <f>H11*I11</f>
        <v>0</v>
      </c>
    </row>
    <row r="12" spans="1:10">
      <c r="A12" s="316"/>
      <c r="C12" s="299" t="s">
        <v>5287</v>
      </c>
      <c r="G12" s="318"/>
      <c r="H12" s="322"/>
      <c r="I12" s="322"/>
      <c r="J12" s="323"/>
    </row>
    <row r="13" spans="1:10">
      <c r="A13" s="316"/>
      <c r="C13" s="299" t="s">
        <v>5288</v>
      </c>
      <c r="G13" s="318" t="s">
        <v>5284</v>
      </c>
      <c r="H13" s="322">
        <v>1</v>
      </c>
      <c r="I13" s="322"/>
      <c r="J13" s="323">
        <f>H13*I13</f>
        <v>0</v>
      </c>
    </row>
    <row r="14" spans="1:10">
      <c r="A14" s="316"/>
      <c r="C14" s="299" t="s">
        <v>5289</v>
      </c>
      <c r="G14" s="318" t="s">
        <v>5284</v>
      </c>
      <c r="H14" s="322">
        <v>1</v>
      </c>
      <c r="I14" s="322"/>
      <c r="J14" s="323">
        <f>H14*I14</f>
        <v>0</v>
      </c>
    </row>
    <row r="15" spans="1:10">
      <c r="A15" s="316"/>
      <c r="C15" s="299" t="s">
        <v>5290</v>
      </c>
      <c r="G15" s="318" t="s">
        <v>5284</v>
      </c>
      <c r="H15" s="322">
        <v>1</v>
      </c>
      <c r="I15" s="322"/>
      <c r="J15" s="323">
        <f>H15*I15</f>
        <v>0</v>
      </c>
    </row>
    <row r="16" spans="1:10">
      <c r="A16" s="316"/>
      <c r="C16" s="299" t="s">
        <v>5291</v>
      </c>
      <c r="G16" s="318" t="s">
        <v>5284</v>
      </c>
      <c r="H16" s="322">
        <v>2</v>
      </c>
      <c r="I16" s="322"/>
      <c r="J16" s="323">
        <f>H16*I16</f>
        <v>0</v>
      </c>
    </row>
    <row r="17" spans="1:10">
      <c r="A17" s="316"/>
      <c r="C17" s="299" t="s">
        <v>5292</v>
      </c>
      <c r="G17" s="318" t="s">
        <v>5284</v>
      </c>
      <c r="H17" s="322">
        <v>2</v>
      </c>
      <c r="I17" s="322"/>
      <c r="J17" s="323">
        <f t="shared" ref="J17:J25" si="0">H17*I17</f>
        <v>0</v>
      </c>
    </row>
    <row r="18" spans="1:10">
      <c r="A18" s="316"/>
      <c r="C18" s="299" t="s">
        <v>5293</v>
      </c>
      <c r="G18" s="318" t="s">
        <v>5284</v>
      </c>
      <c r="H18" s="322">
        <v>1</v>
      </c>
      <c r="I18" s="322"/>
      <c r="J18" s="323">
        <f>H18*I18</f>
        <v>0</v>
      </c>
    </row>
    <row r="19" spans="1:10">
      <c r="A19" s="316"/>
      <c r="C19" s="299" t="s">
        <v>5294</v>
      </c>
      <c r="G19" s="318" t="s">
        <v>5284</v>
      </c>
      <c r="H19" s="322">
        <v>1</v>
      </c>
      <c r="I19" s="322"/>
      <c r="J19" s="323">
        <f t="shared" si="0"/>
        <v>0</v>
      </c>
    </row>
    <row r="20" spans="1:10">
      <c r="A20" s="316"/>
      <c r="C20" s="299" t="s">
        <v>5295</v>
      </c>
      <c r="G20" s="318" t="s">
        <v>5296</v>
      </c>
      <c r="H20" s="322">
        <v>1</v>
      </c>
      <c r="I20" s="322"/>
      <c r="J20" s="323">
        <f t="shared" si="0"/>
        <v>0</v>
      </c>
    </row>
    <row r="21" spans="1:10">
      <c r="A21" s="316"/>
      <c r="C21" s="299" t="s">
        <v>5297</v>
      </c>
      <c r="G21" s="318" t="s">
        <v>5296</v>
      </c>
      <c r="H21" s="322">
        <v>1</v>
      </c>
      <c r="I21" s="322"/>
      <c r="J21" s="323">
        <f t="shared" si="0"/>
        <v>0</v>
      </c>
    </row>
    <row r="22" spans="1:10">
      <c r="A22" s="316"/>
      <c r="C22" s="299" t="s">
        <v>5298</v>
      </c>
      <c r="G22" s="318" t="s">
        <v>5296</v>
      </c>
      <c r="H22" s="322">
        <v>1</v>
      </c>
      <c r="I22" s="322"/>
      <c r="J22" s="323">
        <f t="shared" si="0"/>
        <v>0</v>
      </c>
    </row>
    <row r="23" spans="1:10">
      <c r="A23" s="316"/>
      <c r="C23" s="299" t="s">
        <v>5299</v>
      </c>
      <c r="G23" s="318" t="s">
        <v>5284</v>
      </c>
      <c r="H23" s="322">
        <v>1</v>
      </c>
      <c r="I23" s="322"/>
      <c r="J23" s="323">
        <f t="shared" si="0"/>
        <v>0</v>
      </c>
    </row>
    <row r="24" spans="1:10">
      <c r="A24" s="316"/>
      <c r="C24" s="299" t="s">
        <v>5300</v>
      </c>
      <c r="G24" s="318" t="s">
        <v>5296</v>
      </c>
      <c r="H24" s="322">
        <v>1</v>
      </c>
      <c r="I24" s="322"/>
      <c r="J24" s="323">
        <f t="shared" si="0"/>
        <v>0</v>
      </c>
    </row>
    <row r="25" spans="1:10">
      <c r="A25" s="316"/>
      <c r="C25" s="299" t="s">
        <v>5301</v>
      </c>
      <c r="G25" s="318" t="s">
        <v>5296</v>
      </c>
      <c r="H25" s="322">
        <v>1</v>
      </c>
      <c r="I25" s="322"/>
      <c r="J25" s="323">
        <f t="shared" si="0"/>
        <v>0</v>
      </c>
    </row>
    <row r="26" spans="1:10">
      <c r="A26" s="316"/>
      <c r="C26" s="299" t="s">
        <v>204</v>
      </c>
      <c r="G26" s="318"/>
      <c r="H26" s="322"/>
      <c r="I26" s="322"/>
      <c r="J26" s="323">
        <f>SUM(J9:J25)</f>
        <v>0</v>
      </c>
    </row>
    <row r="27" spans="1:10">
      <c r="A27" s="316"/>
      <c r="C27" s="299" t="s">
        <v>580</v>
      </c>
      <c r="E27" s="324"/>
      <c r="G27" s="318"/>
      <c r="H27" s="322"/>
      <c r="I27" s="322"/>
      <c r="J27" s="323">
        <f>J26*0.02</f>
        <v>0</v>
      </c>
    </row>
    <row r="28" spans="1:10" ht="13.8">
      <c r="A28" s="316"/>
      <c r="C28" s="325" t="s">
        <v>5302</v>
      </c>
      <c r="E28" s="324"/>
      <c r="G28" s="318"/>
      <c r="H28" s="322"/>
      <c r="I28" s="322"/>
      <c r="J28" s="326">
        <f>SUM(J26:J27)</f>
        <v>0</v>
      </c>
    </row>
    <row r="29" spans="1:10" ht="13.8">
      <c r="A29" s="316"/>
      <c r="C29" s="325"/>
      <c r="G29" s="318"/>
      <c r="H29" s="322"/>
      <c r="I29" s="322"/>
      <c r="J29" s="326"/>
    </row>
    <row r="30" spans="1:10" ht="15.6">
      <c r="A30" s="316"/>
      <c r="C30" s="321" t="s">
        <v>5303</v>
      </c>
      <c r="D30" s="321" t="s">
        <v>5304</v>
      </c>
      <c r="G30" s="318"/>
      <c r="H30" s="322" t="s">
        <v>5275</v>
      </c>
      <c r="I30" s="322"/>
      <c r="J30" s="323" t="s">
        <v>5275</v>
      </c>
    </row>
    <row r="31" spans="1:10">
      <c r="A31" s="316"/>
      <c r="C31" s="299" t="s">
        <v>5305</v>
      </c>
      <c r="E31" s="299" t="s">
        <v>5306</v>
      </c>
      <c r="G31" s="318" t="s">
        <v>5284</v>
      </c>
      <c r="H31" s="327">
        <v>3</v>
      </c>
      <c r="I31" s="327"/>
      <c r="J31" s="323">
        <f>H31*I31</f>
        <v>0</v>
      </c>
    </row>
    <row r="32" spans="1:10">
      <c r="A32" s="316"/>
      <c r="C32" s="299" t="s">
        <v>5305</v>
      </c>
      <c r="E32" s="299" t="s">
        <v>5307</v>
      </c>
      <c r="G32" s="318" t="s">
        <v>5284</v>
      </c>
      <c r="H32" s="327">
        <v>1</v>
      </c>
      <c r="I32" s="327"/>
      <c r="J32" s="323">
        <f t="shared" ref="J32:J41" si="1">H32*I32</f>
        <v>0</v>
      </c>
    </row>
    <row r="33" spans="1:10">
      <c r="A33" s="316"/>
      <c r="C33" s="299" t="s">
        <v>5305</v>
      </c>
      <c r="E33" s="299" t="s">
        <v>5308</v>
      </c>
      <c r="G33" s="318" t="s">
        <v>5284</v>
      </c>
      <c r="H33" s="327">
        <v>1</v>
      </c>
      <c r="I33" s="327"/>
      <c r="J33" s="323">
        <f t="shared" si="1"/>
        <v>0</v>
      </c>
    </row>
    <row r="34" spans="1:10">
      <c r="A34" s="316"/>
      <c r="C34" s="299" t="s">
        <v>5305</v>
      </c>
      <c r="E34" s="299" t="s">
        <v>5309</v>
      </c>
      <c r="G34" s="318" t="s">
        <v>5284</v>
      </c>
      <c r="H34" s="327">
        <v>1</v>
      </c>
      <c r="I34" s="327"/>
      <c r="J34" s="323">
        <f t="shared" si="1"/>
        <v>0</v>
      </c>
    </row>
    <row r="35" spans="1:10">
      <c r="A35" s="316"/>
      <c r="C35" s="299" t="s">
        <v>5305</v>
      </c>
      <c r="E35" s="299" t="s">
        <v>5310</v>
      </c>
      <c r="G35" s="318" t="s">
        <v>5284</v>
      </c>
      <c r="H35" s="327">
        <v>1</v>
      </c>
      <c r="I35" s="327"/>
      <c r="J35" s="323">
        <f t="shared" si="1"/>
        <v>0</v>
      </c>
    </row>
    <row r="36" spans="1:10">
      <c r="A36" s="316"/>
      <c r="C36" s="299" t="s">
        <v>5305</v>
      </c>
      <c r="E36" s="299" t="s">
        <v>5311</v>
      </c>
      <c r="G36" s="318" t="s">
        <v>5284</v>
      </c>
      <c r="H36" s="327">
        <v>4</v>
      </c>
      <c r="I36" s="327"/>
      <c r="J36" s="323">
        <f t="shared" si="1"/>
        <v>0</v>
      </c>
    </row>
    <row r="37" spans="1:10">
      <c r="A37" s="316"/>
      <c r="C37" s="299" t="s">
        <v>5305</v>
      </c>
      <c r="E37" s="299" t="s">
        <v>5312</v>
      </c>
      <c r="G37" s="318" t="s">
        <v>5284</v>
      </c>
      <c r="H37" s="327">
        <v>2</v>
      </c>
      <c r="I37" s="327"/>
      <c r="J37" s="323">
        <f t="shared" si="1"/>
        <v>0</v>
      </c>
    </row>
    <row r="38" spans="1:10">
      <c r="A38" s="316"/>
      <c r="C38" s="299" t="s">
        <v>5305</v>
      </c>
      <c r="E38" s="299" t="s">
        <v>5313</v>
      </c>
      <c r="G38" s="318" t="s">
        <v>5284</v>
      </c>
      <c r="H38" s="327">
        <v>1</v>
      </c>
      <c r="I38" s="327"/>
      <c r="J38" s="323">
        <f t="shared" si="1"/>
        <v>0</v>
      </c>
    </row>
    <row r="39" spans="1:10">
      <c r="A39" s="316"/>
      <c r="C39" s="299" t="s">
        <v>5305</v>
      </c>
      <c r="E39" s="299" t="s">
        <v>5314</v>
      </c>
      <c r="G39" s="318" t="s">
        <v>5284</v>
      </c>
      <c r="H39" s="327">
        <v>1</v>
      </c>
      <c r="I39" s="327"/>
      <c r="J39" s="323">
        <f t="shared" si="1"/>
        <v>0</v>
      </c>
    </row>
    <row r="40" spans="1:10">
      <c r="A40" s="316"/>
      <c r="C40" s="299" t="s">
        <v>5305</v>
      </c>
      <c r="E40" s="299" t="s">
        <v>5315</v>
      </c>
      <c r="G40" s="318" t="s">
        <v>5284</v>
      </c>
      <c r="H40" s="327">
        <v>1</v>
      </c>
      <c r="I40" s="327"/>
      <c r="J40" s="323">
        <f t="shared" si="1"/>
        <v>0</v>
      </c>
    </row>
    <row r="41" spans="1:10">
      <c r="A41" s="316"/>
      <c r="C41" s="299" t="s">
        <v>5305</v>
      </c>
      <c r="E41" s="299" t="s">
        <v>5316</v>
      </c>
      <c r="G41" s="318" t="s">
        <v>5284</v>
      </c>
      <c r="H41" s="327">
        <v>1</v>
      </c>
      <c r="I41" s="327"/>
      <c r="J41" s="323">
        <f t="shared" si="1"/>
        <v>0</v>
      </c>
    </row>
    <row r="42" spans="1:10">
      <c r="A42" s="316"/>
      <c r="C42" s="299" t="s">
        <v>5317</v>
      </c>
      <c r="G42" s="318" t="s">
        <v>5284</v>
      </c>
      <c r="H42" s="327"/>
      <c r="I42" s="327"/>
      <c r="J42" s="323">
        <f>SUM(J31:J41)</f>
        <v>0</v>
      </c>
    </row>
    <row r="43" spans="1:10">
      <c r="A43" s="316"/>
      <c r="C43" s="299" t="s">
        <v>5318</v>
      </c>
      <c r="E43" s="328"/>
      <c r="G43" s="318" t="s">
        <v>5284</v>
      </c>
      <c r="H43" s="327">
        <f>SUM(H31:H41)</f>
        <v>17</v>
      </c>
      <c r="I43" s="327"/>
      <c r="J43" s="323">
        <f>H43*I43</f>
        <v>0</v>
      </c>
    </row>
    <row r="44" spans="1:10">
      <c r="A44" s="316"/>
      <c r="C44" s="299" t="s">
        <v>5319</v>
      </c>
      <c r="E44" s="328"/>
      <c r="G44" s="318" t="s">
        <v>5296</v>
      </c>
      <c r="H44" s="327" t="s">
        <v>5275</v>
      </c>
      <c r="I44" s="327"/>
      <c r="J44" s="323">
        <f>J42*0.03</f>
        <v>0</v>
      </c>
    </row>
    <row r="45" spans="1:10" ht="13.8">
      <c r="A45" s="316"/>
      <c r="C45" s="325" t="s">
        <v>5320</v>
      </c>
      <c r="G45" s="318"/>
      <c r="H45" s="322" t="s">
        <v>5275</v>
      </c>
      <c r="I45" s="322"/>
      <c r="J45" s="326">
        <f>SUM(J42:J44)</f>
        <v>0</v>
      </c>
    </row>
    <row r="46" spans="1:10" ht="13.8">
      <c r="A46" s="316"/>
      <c r="C46" s="325"/>
      <c r="G46" s="318"/>
      <c r="H46" s="322"/>
      <c r="I46" s="322"/>
      <c r="J46" s="326"/>
    </row>
    <row r="47" spans="1:10" ht="15.6">
      <c r="A47" s="316"/>
      <c r="C47" s="321" t="s">
        <v>5321</v>
      </c>
      <c r="D47" s="321" t="s">
        <v>5322</v>
      </c>
      <c r="G47" s="318"/>
      <c r="H47" s="322" t="s">
        <v>5275</v>
      </c>
      <c r="I47" s="322"/>
      <c r="J47" s="329"/>
    </row>
    <row r="48" spans="1:10">
      <c r="A48" s="316"/>
      <c r="C48" s="299" t="s">
        <v>5323</v>
      </c>
      <c r="G48" s="318" t="s">
        <v>384</v>
      </c>
      <c r="H48" s="322">
        <v>1033</v>
      </c>
      <c r="I48" s="322"/>
      <c r="J48" s="323">
        <f t="shared" ref="J48:J59" si="2">I48*H48</f>
        <v>0</v>
      </c>
    </row>
    <row r="49" spans="1:10">
      <c r="A49" s="316"/>
      <c r="C49" s="299" t="s">
        <v>5324</v>
      </c>
      <c r="G49" s="318" t="s">
        <v>138</v>
      </c>
      <c r="H49" s="322">
        <v>208</v>
      </c>
      <c r="I49" s="322"/>
      <c r="J49" s="323">
        <f t="shared" si="2"/>
        <v>0</v>
      </c>
    </row>
    <row r="50" spans="1:10">
      <c r="A50" s="316"/>
      <c r="C50" s="299" t="s">
        <v>5325</v>
      </c>
      <c r="G50" s="318" t="s">
        <v>384</v>
      </c>
      <c r="H50" s="322">
        <v>233</v>
      </c>
      <c r="I50" s="322"/>
      <c r="J50" s="323">
        <f t="shared" si="2"/>
        <v>0</v>
      </c>
    </row>
    <row r="51" spans="1:10">
      <c r="A51" s="316"/>
      <c r="C51" s="299" t="s">
        <v>5326</v>
      </c>
      <c r="G51" s="318" t="s">
        <v>5284</v>
      </c>
      <c r="H51" s="322">
        <v>2500</v>
      </c>
      <c r="I51" s="322"/>
      <c r="J51" s="323">
        <f t="shared" si="2"/>
        <v>0</v>
      </c>
    </row>
    <row r="52" spans="1:10">
      <c r="A52" s="316"/>
      <c r="C52" s="299" t="s">
        <v>5327</v>
      </c>
      <c r="G52" s="318" t="s">
        <v>5284</v>
      </c>
      <c r="H52" s="322">
        <v>1</v>
      </c>
      <c r="I52" s="322"/>
      <c r="J52" s="323">
        <f>I52*H52</f>
        <v>0</v>
      </c>
    </row>
    <row r="53" spans="1:10">
      <c r="A53" s="316"/>
      <c r="C53" s="299" t="s">
        <v>5328</v>
      </c>
      <c r="G53" s="318"/>
      <c r="H53" s="322"/>
      <c r="I53" s="322"/>
      <c r="J53" s="323"/>
    </row>
    <row r="54" spans="1:10">
      <c r="A54" s="316"/>
      <c r="C54" s="299" t="s">
        <v>5327</v>
      </c>
      <c r="G54" s="318" t="s">
        <v>5284</v>
      </c>
      <c r="H54" s="322">
        <v>1</v>
      </c>
      <c r="I54" s="322"/>
      <c r="J54" s="323">
        <f>I54*H54</f>
        <v>0</v>
      </c>
    </row>
    <row r="55" spans="1:10">
      <c r="A55" s="316"/>
      <c r="C55" s="299" t="s">
        <v>5329</v>
      </c>
      <c r="G55" s="318" t="s">
        <v>5284</v>
      </c>
      <c r="H55" s="322"/>
      <c r="I55" s="322"/>
      <c r="J55" s="323"/>
    </row>
    <row r="56" spans="1:10">
      <c r="A56" s="316"/>
      <c r="C56" s="299" t="s">
        <v>5330</v>
      </c>
      <c r="G56" s="318" t="s">
        <v>5284</v>
      </c>
      <c r="H56" s="322">
        <v>6</v>
      </c>
      <c r="I56" s="322"/>
      <c r="J56" s="323">
        <f t="shared" si="2"/>
        <v>0</v>
      </c>
    </row>
    <row r="57" spans="1:10">
      <c r="A57" s="316"/>
      <c r="C57" s="299" t="s">
        <v>5331</v>
      </c>
      <c r="G57" s="318" t="s">
        <v>5284</v>
      </c>
      <c r="H57" s="322">
        <v>2</v>
      </c>
      <c r="I57" s="322"/>
      <c r="J57" s="323">
        <f t="shared" si="2"/>
        <v>0</v>
      </c>
    </row>
    <row r="58" spans="1:10">
      <c r="A58" s="316"/>
      <c r="C58" s="299" t="s">
        <v>5332</v>
      </c>
      <c r="G58" s="318" t="s">
        <v>5284</v>
      </c>
      <c r="H58" s="322">
        <v>1</v>
      </c>
      <c r="I58" s="322"/>
      <c r="J58" s="323">
        <f t="shared" si="2"/>
        <v>0</v>
      </c>
    </row>
    <row r="59" spans="1:10">
      <c r="A59" s="316"/>
      <c r="C59" s="299" t="s">
        <v>5333</v>
      </c>
      <c r="G59" s="318" t="s">
        <v>5284</v>
      </c>
      <c r="H59" s="322">
        <v>24</v>
      </c>
      <c r="I59" s="322"/>
      <c r="J59" s="323">
        <f t="shared" si="2"/>
        <v>0</v>
      </c>
    </row>
    <row r="60" spans="1:10">
      <c r="A60" s="316"/>
      <c r="C60" s="299" t="s">
        <v>5334</v>
      </c>
      <c r="G60" s="318" t="s">
        <v>384</v>
      </c>
      <c r="H60" s="322">
        <v>85</v>
      </c>
      <c r="I60" s="322"/>
      <c r="J60" s="323">
        <f>I60*H60</f>
        <v>0</v>
      </c>
    </row>
    <row r="61" spans="1:10">
      <c r="A61" s="316"/>
      <c r="C61" s="299" t="s">
        <v>204</v>
      </c>
      <c r="G61" s="318"/>
      <c r="H61" s="322"/>
      <c r="I61" s="322"/>
      <c r="J61" s="323">
        <f>SUM(J48:J60)</f>
        <v>0</v>
      </c>
    </row>
    <row r="62" spans="1:10">
      <c r="A62" s="316"/>
      <c r="C62" s="299" t="s">
        <v>5335</v>
      </c>
      <c r="E62" s="328"/>
      <c r="G62" s="318"/>
      <c r="H62" s="322"/>
      <c r="I62" s="322"/>
      <c r="J62" s="323">
        <f>J61*0.35</f>
        <v>0</v>
      </c>
    </row>
    <row r="63" spans="1:10">
      <c r="A63" s="316"/>
      <c r="C63" s="299" t="s">
        <v>580</v>
      </c>
      <c r="E63" s="328"/>
      <c r="G63" s="318"/>
      <c r="H63" s="322"/>
      <c r="I63" s="322"/>
      <c r="J63" s="323">
        <f>J61*0.03</f>
        <v>0</v>
      </c>
    </row>
    <row r="64" spans="1:10" ht="13.8">
      <c r="A64" s="316"/>
      <c r="C64" s="325" t="s">
        <v>5336</v>
      </c>
      <c r="G64" s="318"/>
      <c r="H64" s="322" t="s">
        <v>5275</v>
      </c>
      <c r="I64" s="322"/>
      <c r="J64" s="330">
        <f>J61+J62+J63</f>
        <v>0</v>
      </c>
    </row>
    <row r="65" spans="1:10" ht="13.8">
      <c r="A65" s="316"/>
      <c r="C65" s="325"/>
      <c r="G65" s="318"/>
      <c r="H65" s="322"/>
      <c r="I65" s="322"/>
      <c r="J65" s="326"/>
    </row>
    <row r="66" spans="1:10" ht="15.6">
      <c r="A66" s="316"/>
      <c r="C66" s="321" t="s">
        <v>5337</v>
      </c>
      <c r="D66" s="321" t="s">
        <v>5338</v>
      </c>
      <c r="G66" s="318"/>
      <c r="H66" s="322" t="s">
        <v>5275</v>
      </c>
      <c r="I66" s="322"/>
      <c r="J66" s="323" t="s">
        <v>5275</v>
      </c>
    </row>
    <row r="67" spans="1:10">
      <c r="A67" s="316"/>
      <c r="C67" s="299" t="s">
        <v>5339</v>
      </c>
      <c r="F67" s="299" t="s">
        <v>5340</v>
      </c>
      <c r="G67" s="318" t="s">
        <v>384</v>
      </c>
      <c r="H67" s="322">
        <v>126</v>
      </c>
      <c r="I67" s="322"/>
      <c r="J67" s="323">
        <f>H67*I67</f>
        <v>0</v>
      </c>
    </row>
    <row r="68" spans="1:10">
      <c r="A68" s="316"/>
      <c r="C68" s="299" t="s">
        <v>5339</v>
      </c>
      <c r="F68" s="299" t="s">
        <v>5341</v>
      </c>
      <c r="G68" s="318" t="s">
        <v>384</v>
      </c>
      <c r="H68" s="322">
        <v>78</v>
      </c>
      <c r="I68" s="322"/>
      <c r="J68" s="323">
        <f t="shared" ref="J68:J79" si="3">H68*I68</f>
        <v>0</v>
      </c>
    </row>
    <row r="69" spans="1:10">
      <c r="A69" s="316"/>
      <c r="C69" s="299" t="s">
        <v>5339</v>
      </c>
      <c r="F69" s="299" t="s">
        <v>5342</v>
      </c>
      <c r="G69" s="318" t="s">
        <v>384</v>
      </c>
      <c r="H69" s="322">
        <v>45</v>
      </c>
      <c r="I69" s="322"/>
      <c r="J69" s="323">
        <f t="shared" si="3"/>
        <v>0</v>
      </c>
    </row>
    <row r="70" spans="1:10">
      <c r="A70" s="316"/>
      <c r="C70" s="299" t="s">
        <v>5339</v>
      </c>
      <c r="F70" s="299" t="s">
        <v>5343</v>
      </c>
      <c r="G70" s="318" t="s">
        <v>384</v>
      </c>
      <c r="H70" s="322">
        <v>22</v>
      </c>
      <c r="I70" s="322"/>
      <c r="J70" s="323">
        <f t="shared" si="3"/>
        <v>0</v>
      </c>
    </row>
    <row r="71" spans="1:10">
      <c r="A71" s="316"/>
      <c r="C71" s="299" t="s">
        <v>5339</v>
      </c>
      <c r="F71" s="299" t="s">
        <v>5344</v>
      </c>
      <c r="G71" s="318" t="s">
        <v>384</v>
      </c>
      <c r="H71" s="322">
        <v>8</v>
      </c>
      <c r="I71" s="322"/>
      <c r="J71" s="323">
        <f t="shared" si="3"/>
        <v>0</v>
      </c>
    </row>
    <row r="72" spans="1:10">
      <c r="A72" s="316"/>
      <c r="C72" s="299" t="s">
        <v>5339</v>
      </c>
      <c r="F72" s="299" t="s">
        <v>5345</v>
      </c>
      <c r="G72" s="318" t="s">
        <v>384</v>
      </c>
      <c r="H72" s="322">
        <v>22</v>
      </c>
      <c r="I72" s="322"/>
      <c r="J72" s="323">
        <f>H72*I72</f>
        <v>0</v>
      </c>
    </row>
    <row r="73" spans="1:10">
      <c r="A73" s="316"/>
      <c r="C73" s="299" t="s">
        <v>5346</v>
      </c>
      <c r="G73" s="318" t="s">
        <v>384</v>
      </c>
      <c r="H73" s="322">
        <v>87</v>
      </c>
      <c r="I73" s="322"/>
      <c r="J73" s="323">
        <f t="shared" si="3"/>
        <v>0</v>
      </c>
    </row>
    <row r="74" spans="1:10">
      <c r="A74" s="316"/>
      <c r="C74" s="299" t="s">
        <v>5347</v>
      </c>
      <c r="G74" s="318" t="s">
        <v>384</v>
      </c>
      <c r="H74" s="322">
        <v>91</v>
      </c>
      <c r="I74" s="322"/>
      <c r="J74" s="323">
        <f t="shared" si="3"/>
        <v>0</v>
      </c>
    </row>
    <row r="75" spans="1:10">
      <c r="A75" s="316"/>
      <c r="C75" s="299" t="s">
        <v>5348</v>
      </c>
      <c r="G75" s="318" t="s">
        <v>384</v>
      </c>
      <c r="H75" s="322">
        <v>48</v>
      </c>
      <c r="I75" s="322"/>
      <c r="J75" s="323">
        <f>H75*I75</f>
        <v>0</v>
      </c>
    </row>
    <row r="76" spans="1:10">
      <c r="A76" s="316"/>
      <c r="C76" s="299" t="s">
        <v>5349</v>
      </c>
      <c r="G76" s="318" t="s">
        <v>384</v>
      </c>
      <c r="H76" s="322">
        <v>28</v>
      </c>
      <c r="I76" s="322"/>
      <c r="J76" s="323">
        <f t="shared" si="3"/>
        <v>0</v>
      </c>
    </row>
    <row r="77" spans="1:10">
      <c r="A77" s="316"/>
      <c r="C77" s="299" t="s">
        <v>5350</v>
      </c>
      <c r="G77" s="318" t="s">
        <v>384</v>
      </c>
      <c r="H77" s="322">
        <v>18</v>
      </c>
      <c r="I77" s="322"/>
      <c r="J77" s="323">
        <f t="shared" si="3"/>
        <v>0</v>
      </c>
    </row>
    <row r="78" spans="1:10">
      <c r="A78" s="316"/>
      <c r="C78" s="299" t="s">
        <v>5351</v>
      </c>
      <c r="G78" s="318" t="s">
        <v>384</v>
      </c>
      <c r="H78" s="322">
        <v>22</v>
      </c>
      <c r="I78" s="322"/>
      <c r="J78" s="323">
        <f t="shared" si="3"/>
        <v>0</v>
      </c>
    </row>
    <row r="79" spans="1:10">
      <c r="A79" s="316"/>
      <c r="C79" s="299" t="s">
        <v>5352</v>
      </c>
      <c r="G79" s="318" t="s">
        <v>5296</v>
      </c>
      <c r="H79" s="322">
        <v>1</v>
      </c>
      <c r="I79" s="322"/>
      <c r="J79" s="323">
        <f t="shared" si="3"/>
        <v>0</v>
      </c>
    </row>
    <row r="80" spans="1:10">
      <c r="A80" s="316"/>
      <c r="C80" s="299" t="s">
        <v>5317</v>
      </c>
      <c r="G80" s="318"/>
      <c r="H80" s="322" t="s">
        <v>5275</v>
      </c>
      <c r="I80" s="322"/>
      <c r="J80" s="323">
        <f>SUM(J67:J79)</f>
        <v>0</v>
      </c>
    </row>
    <row r="81" spans="1:10">
      <c r="A81" s="316"/>
      <c r="C81" s="299" t="s">
        <v>5319</v>
      </c>
      <c r="E81" s="328"/>
      <c r="G81" s="318" t="s">
        <v>5296</v>
      </c>
      <c r="H81" s="322" t="s">
        <v>5275</v>
      </c>
      <c r="I81" s="322"/>
      <c r="J81" s="323">
        <f>J80*0.03</f>
        <v>0</v>
      </c>
    </row>
    <row r="82" spans="1:10" ht="13.8">
      <c r="A82" s="316"/>
      <c r="C82" s="325" t="s">
        <v>5353</v>
      </c>
      <c r="G82" s="318"/>
      <c r="H82" s="322" t="s">
        <v>5275</v>
      </c>
      <c r="I82" s="322"/>
      <c r="J82" s="326">
        <f>SUM(J80:J81)</f>
        <v>0</v>
      </c>
    </row>
    <row r="83" spans="1:10" ht="13.8">
      <c r="A83" s="316"/>
      <c r="C83" s="325"/>
      <c r="G83" s="318"/>
      <c r="H83" s="322"/>
      <c r="I83" s="322"/>
      <c r="J83" s="326"/>
    </row>
    <row r="84" spans="1:10" ht="15.6">
      <c r="A84" s="316"/>
      <c r="C84" s="321" t="s">
        <v>5354</v>
      </c>
      <c r="D84" s="321" t="s">
        <v>5355</v>
      </c>
      <c r="G84" s="318"/>
      <c r="H84" s="322"/>
      <c r="I84" s="322"/>
      <c r="J84" s="323"/>
    </row>
    <row r="85" spans="1:10">
      <c r="A85" s="316"/>
      <c r="C85" s="299" t="s">
        <v>5356</v>
      </c>
      <c r="D85" s="331"/>
      <c r="F85" s="317"/>
      <c r="G85" s="318" t="s">
        <v>5284</v>
      </c>
      <c r="H85" s="322">
        <v>3</v>
      </c>
      <c r="I85" s="322"/>
      <c r="J85" s="323">
        <f t="shared" ref="J85:J92" si="4">H85*I85</f>
        <v>0</v>
      </c>
    </row>
    <row r="86" spans="1:10">
      <c r="A86" s="316"/>
      <c r="C86" s="299" t="s">
        <v>5357</v>
      </c>
      <c r="D86" s="331"/>
      <c r="F86" s="317"/>
      <c r="G86" s="318" t="s">
        <v>5284</v>
      </c>
      <c r="H86" s="322">
        <v>1</v>
      </c>
      <c r="I86" s="322"/>
      <c r="J86" s="323">
        <f t="shared" si="4"/>
        <v>0</v>
      </c>
    </row>
    <row r="87" spans="1:10">
      <c r="A87" s="316"/>
      <c r="C87" s="299" t="s">
        <v>5358</v>
      </c>
      <c r="D87" s="331"/>
      <c r="E87" s="299" t="s">
        <v>5359</v>
      </c>
      <c r="F87" s="317"/>
      <c r="G87" s="318" t="s">
        <v>5284</v>
      </c>
      <c r="H87" s="322">
        <v>4</v>
      </c>
      <c r="I87" s="322"/>
      <c r="J87" s="323">
        <f t="shared" si="4"/>
        <v>0</v>
      </c>
    </row>
    <row r="88" spans="1:10">
      <c r="A88" s="316"/>
      <c r="C88" s="299" t="s">
        <v>5358</v>
      </c>
      <c r="D88" s="331"/>
      <c r="E88" s="299" t="s">
        <v>5360</v>
      </c>
      <c r="F88" s="317"/>
      <c r="G88" s="318" t="s">
        <v>5284</v>
      </c>
      <c r="H88" s="322">
        <v>1</v>
      </c>
      <c r="I88" s="322"/>
      <c r="J88" s="323">
        <f t="shared" si="4"/>
        <v>0</v>
      </c>
    </row>
    <row r="89" spans="1:10">
      <c r="A89" s="316"/>
      <c r="C89" s="299" t="s">
        <v>5358</v>
      </c>
      <c r="D89" s="331"/>
      <c r="E89" s="299" t="s">
        <v>5361</v>
      </c>
      <c r="F89" s="317"/>
      <c r="G89" s="318" t="s">
        <v>5284</v>
      </c>
      <c r="H89" s="322">
        <v>8</v>
      </c>
      <c r="I89" s="322"/>
      <c r="J89" s="323">
        <f t="shared" si="4"/>
        <v>0</v>
      </c>
    </row>
    <row r="90" spans="1:10">
      <c r="A90" s="316"/>
      <c r="C90" s="299" t="s">
        <v>5358</v>
      </c>
      <c r="D90" s="331"/>
      <c r="E90" s="299" t="s">
        <v>5362</v>
      </c>
      <c r="F90" s="317"/>
      <c r="G90" s="318" t="s">
        <v>5284</v>
      </c>
      <c r="H90" s="322">
        <v>6</v>
      </c>
      <c r="I90" s="322"/>
      <c r="J90" s="323">
        <f>H90*I90</f>
        <v>0</v>
      </c>
    </row>
    <row r="91" spans="1:10">
      <c r="A91" s="316"/>
      <c r="C91" s="299" t="s">
        <v>5363</v>
      </c>
      <c r="D91" s="331"/>
      <c r="E91" s="299" t="s">
        <v>5361</v>
      </c>
      <c r="F91" s="317"/>
      <c r="G91" s="318" t="s">
        <v>5284</v>
      </c>
      <c r="H91" s="322">
        <v>2</v>
      </c>
      <c r="I91" s="322"/>
      <c r="J91" s="323">
        <f>H91*I91</f>
        <v>0</v>
      </c>
    </row>
    <row r="92" spans="1:10">
      <c r="A92" s="316"/>
      <c r="C92" s="299" t="s">
        <v>5364</v>
      </c>
      <c r="D92" s="331"/>
      <c r="F92" s="317"/>
      <c r="G92" s="318" t="s">
        <v>5284</v>
      </c>
      <c r="H92" s="322">
        <v>2</v>
      </c>
      <c r="I92" s="322"/>
      <c r="J92" s="323">
        <f t="shared" si="4"/>
        <v>0</v>
      </c>
    </row>
    <row r="93" spans="1:10">
      <c r="A93" s="316"/>
      <c r="C93" s="299" t="s">
        <v>5365</v>
      </c>
      <c r="D93" s="331"/>
      <c r="F93" s="317"/>
      <c r="G93" s="318" t="s">
        <v>5284</v>
      </c>
      <c r="H93" s="322">
        <v>1</v>
      </c>
      <c r="I93" s="322"/>
      <c r="J93" s="323">
        <f>H93*I93</f>
        <v>0</v>
      </c>
    </row>
    <row r="94" spans="1:10">
      <c r="A94" s="316"/>
      <c r="C94" s="299" t="s">
        <v>5366</v>
      </c>
      <c r="D94" s="331"/>
      <c r="F94" s="317"/>
      <c r="G94" s="318" t="s">
        <v>5284</v>
      </c>
      <c r="H94" s="322">
        <v>4</v>
      </c>
      <c r="I94" s="322"/>
      <c r="J94" s="323">
        <f t="shared" ref="J94:J102" si="5">H94*I94</f>
        <v>0</v>
      </c>
    </row>
    <row r="95" spans="1:10">
      <c r="A95" s="316"/>
      <c r="C95" s="299" t="s">
        <v>5367</v>
      </c>
      <c r="D95" s="331"/>
      <c r="F95" s="317"/>
      <c r="G95" s="318" t="s">
        <v>5284</v>
      </c>
      <c r="H95" s="322">
        <v>1</v>
      </c>
      <c r="I95" s="322"/>
      <c r="J95" s="323">
        <f t="shared" si="5"/>
        <v>0</v>
      </c>
    </row>
    <row r="96" spans="1:10">
      <c r="A96" s="316"/>
      <c r="C96" s="299" t="s">
        <v>5368</v>
      </c>
      <c r="D96" s="331"/>
      <c r="F96" s="317"/>
      <c r="G96" s="318" t="s">
        <v>5284</v>
      </c>
      <c r="H96" s="322">
        <v>1</v>
      </c>
      <c r="I96" s="322"/>
      <c r="J96" s="323">
        <f t="shared" si="5"/>
        <v>0</v>
      </c>
    </row>
    <row r="97" spans="1:10">
      <c r="A97" s="316"/>
      <c r="C97" s="299" t="s">
        <v>5369</v>
      </c>
      <c r="D97" s="331"/>
      <c r="F97" s="317"/>
      <c r="G97" s="318" t="s">
        <v>5284</v>
      </c>
      <c r="H97" s="322">
        <v>1</v>
      </c>
      <c r="I97" s="322"/>
      <c r="J97" s="323">
        <f t="shared" si="5"/>
        <v>0</v>
      </c>
    </row>
    <row r="98" spans="1:10">
      <c r="A98" s="316"/>
      <c r="C98" s="299" t="s">
        <v>5370</v>
      </c>
      <c r="D98" s="331"/>
      <c r="F98" s="317"/>
      <c r="G98" s="318" t="s">
        <v>5284</v>
      </c>
      <c r="H98" s="322">
        <v>4</v>
      </c>
      <c r="I98" s="322"/>
      <c r="J98" s="323">
        <f t="shared" si="5"/>
        <v>0</v>
      </c>
    </row>
    <row r="99" spans="1:10">
      <c r="A99" s="316"/>
      <c r="C99" s="299" t="s">
        <v>5371</v>
      </c>
      <c r="D99" s="331"/>
      <c r="F99" s="317"/>
      <c r="G99" s="318" t="s">
        <v>5284</v>
      </c>
      <c r="H99" s="322">
        <v>1</v>
      </c>
      <c r="I99" s="322"/>
      <c r="J99" s="323">
        <f t="shared" si="5"/>
        <v>0</v>
      </c>
    </row>
    <row r="100" spans="1:10">
      <c r="A100" s="316"/>
      <c r="C100" s="299" t="s">
        <v>5372</v>
      </c>
      <c r="G100" s="318" t="s">
        <v>5284</v>
      </c>
      <c r="H100" s="322">
        <v>17</v>
      </c>
      <c r="I100" s="322"/>
      <c r="J100" s="323">
        <f t="shared" si="5"/>
        <v>0</v>
      </c>
    </row>
    <row r="101" spans="1:10">
      <c r="A101" s="316"/>
      <c r="C101" s="299" t="s">
        <v>5373</v>
      </c>
      <c r="G101" s="318" t="s">
        <v>5284</v>
      </c>
      <c r="H101" s="322">
        <v>17</v>
      </c>
      <c r="I101" s="322"/>
      <c r="J101" s="323">
        <f t="shared" si="5"/>
        <v>0</v>
      </c>
    </row>
    <row r="102" spans="1:10">
      <c r="A102" s="316"/>
      <c r="C102" s="299" t="s">
        <v>5374</v>
      </c>
      <c r="G102" s="318" t="s">
        <v>5284</v>
      </c>
      <c r="H102" s="322">
        <f>SUM(H85:H101)</f>
        <v>74</v>
      </c>
      <c r="I102" s="322"/>
      <c r="J102" s="323">
        <f t="shared" si="5"/>
        <v>0</v>
      </c>
    </row>
    <row r="103" spans="1:10">
      <c r="A103" s="316"/>
      <c r="C103" s="299" t="s">
        <v>5317</v>
      </c>
      <c r="G103" s="318"/>
      <c r="H103" s="322" t="s">
        <v>5275</v>
      </c>
      <c r="I103" s="322"/>
      <c r="J103" s="323">
        <f>SUM(J85:J102)</f>
        <v>0</v>
      </c>
    </row>
    <row r="104" spans="1:10">
      <c r="A104" s="316"/>
      <c r="C104" s="299" t="s">
        <v>5319</v>
      </c>
      <c r="E104" s="328"/>
      <c r="G104" s="318" t="s">
        <v>5296</v>
      </c>
      <c r="H104" s="322" t="s">
        <v>5275</v>
      </c>
      <c r="I104" s="322"/>
      <c r="J104" s="323">
        <f>J103*0.03</f>
        <v>0</v>
      </c>
    </row>
    <row r="105" spans="1:10" ht="13.8">
      <c r="A105" s="316"/>
      <c r="C105" s="325" t="s">
        <v>5375</v>
      </c>
      <c r="G105" s="318"/>
      <c r="H105" s="322" t="s">
        <v>5275</v>
      </c>
      <c r="I105" s="322"/>
      <c r="J105" s="326">
        <f>SUM(J103:J104)</f>
        <v>0</v>
      </c>
    </row>
    <row r="106" spans="1:10" ht="13.8">
      <c r="A106" s="316"/>
      <c r="C106" s="325"/>
      <c r="G106" s="318"/>
      <c r="H106" s="322"/>
      <c r="I106" s="322"/>
      <c r="J106" s="326"/>
    </row>
    <row r="107" spans="1:10" ht="15.6">
      <c r="A107" s="316"/>
      <c r="C107" s="321" t="s">
        <v>5376</v>
      </c>
      <c r="D107" s="321" t="s">
        <v>5102</v>
      </c>
      <c r="G107" s="318"/>
      <c r="H107" s="322"/>
      <c r="I107" s="322"/>
      <c r="J107" s="323"/>
    </row>
    <row r="108" spans="1:10">
      <c r="A108" s="316"/>
      <c r="C108" s="299" t="s">
        <v>5377</v>
      </c>
      <c r="G108" s="318" t="s">
        <v>5296</v>
      </c>
      <c r="H108" s="322">
        <v>1</v>
      </c>
      <c r="I108" s="322"/>
      <c r="J108" s="323">
        <f>H108*I108</f>
        <v>0</v>
      </c>
    </row>
    <row r="109" spans="1:10">
      <c r="A109" s="316"/>
      <c r="C109" s="299" t="s">
        <v>5378</v>
      </c>
      <c r="G109" s="318" t="s">
        <v>5379</v>
      </c>
      <c r="H109" s="322">
        <v>6</v>
      </c>
      <c r="I109" s="322"/>
      <c r="J109" s="323">
        <f>H109*I109</f>
        <v>0</v>
      </c>
    </row>
    <row r="110" spans="1:10">
      <c r="A110" s="316"/>
      <c r="C110" s="299" t="s">
        <v>5380</v>
      </c>
      <c r="G110" s="318" t="s">
        <v>5379</v>
      </c>
      <c r="H110" s="322">
        <v>6</v>
      </c>
      <c r="I110" s="322"/>
      <c r="J110" s="323">
        <f>H110*I110</f>
        <v>0</v>
      </c>
    </row>
    <row r="111" spans="1:10">
      <c r="A111" s="316"/>
      <c r="C111" s="299" t="s">
        <v>5381</v>
      </c>
      <c r="G111" s="318" t="s">
        <v>5296</v>
      </c>
      <c r="H111" s="322">
        <v>1</v>
      </c>
      <c r="I111" s="322"/>
      <c r="J111" s="323">
        <f>H111*I111</f>
        <v>0</v>
      </c>
    </row>
    <row r="112" spans="1:10">
      <c r="A112" s="316"/>
      <c r="C112" s="299" t="s">
        <v>5382</v>
      </c>
      <c r="G112" s="318" t="s">
        <v>5296</v>
      </c>
      <c r="H112" s="322">
        <v>1</v>
      </c>
      <c r="I112" s="322"/>
      <c r="J112" s="323">
        <f>H112*I112</f>
        <v>0</v>
      </c>
    </row>
    <row r="113" spans="1:10" ht="13.8">
      <c r="A113" s="316"/>
      <c r="C113" s="325" t="s">
        <v>5383</v>
      </c>
      <c r="G113" s="318"/>
      <c r="H113" s="322" t="s">
        <v>5275</v>
      </c>
      <c r="I113" s="322" t="s">
        <v>5275</v>
      </c>
      <c r="J113" s="326">
        <f>SUM(J108:J112)</f>
        <v>0</v>
      </c>
    </row>
    <row r="114" spans="1:10" ht="12" customHeight="1">
      <c r="A114" s="316"/>
      <c r="C114" s="325"/>
      <c r="G114" s="318"/>
      <c r="H114" s="322"/>
      <c r="I114" s="322"/>
      <c r="J114" s="326"/>
    </row>
    <row r="115" spans="1:10" ht="15.6">
      <c r="A115" s="332"/>
      <c r="B115" s="321"/>
      <c r="C115" s="321" t="s">
        <v>5384</v>
      </c>
      <c r="D115" s="321"/>
      <c r="E115" s="321"/>
      <c r="F115" s="321"/>
      <c r="G115" s="318" t="s">
        <v>5385</v>
      </c>
      <c r="H115" s="333"/>
      <c r="I115" s="333"/>
      <c r="J115" s="334">
        <f>J28+J45+J64+J82+J105+J113</f>
        <v>0</v>
      </c>
    </row>
    <row r="116" spans="1:10" ht="15.6">
      <c r="A116" s="332"/>
      <c r="B116" s="321"/>
      <c r="C116" s="321"/>
      <c r="D116" s="321"/>
      <c r="E116" s="321"/>
      <c r="F116" s="321"/>
      <c r="G116" s="318"/>
      <c r="H116" s="333"/>
      <c r="I116" s="333"/>
      <c r="J116" s="334"/>
    </row>
    <row r="117" spans="1:10" ht="15.6">
      <c r="A117" s="332"/>
      <c r="B117" s="321"/>
      <c r="C117" s="321"/>
      <c r="D117" s="321"/>
      <c r="E117" s="321"/>
      <c r="F117" s="321"/>
      <c r="G117" s="318"/>
      <c r="H117" s="333"/>
      <c r="I117" s="333"/>
      <c r="J117" s="334"/>
    </row>
    <row r="118" spans="1:10" ht="15.6">
      <c r="A118" s="332"/>
      <c r="B118" s="321"/>
      <c r="C118" s="321"/>
      <c r="D118" s="321"/>
      <c r="E118" s="321"/>
      <c r="F118" s="321"/>
      <c r="G118" s="318"/>
      <c r="H118" s="333"/>
      <c r="I118" s="333"/>
      <c r="J118" s="334"/>
    </row>
    <row r="119" spans="1:10" ht="15.6">
      <c r="A119" s="332"/>
      <c r="B119" s="321"/>
      <c r="C119" s="321"/>
      <c r="D119" s="321"/>
      <c r="E119" s="321"/>
      <c r="F119" s="321"/>
      <c r="G119" s="318"/>
      <c r="H119" s="333"/>
      <c r="I119" s="333"/>
      <c r="J119" s="334"/>
    </row>
    <row r="120" spans="1:10" ht="15.6">
      <c r="A120" s="332"/>
      <c r="B120" s="321"/>
      <c r="C120" s="321"/>
      <c r="D120" s="321"/>
      <c r="E120" s="321"/>
      <c r="F120" s="321"/>
      <c r="G120" s="318"/>
      <c r="H120" s="333"/>
      <c r="I120" s="333"/>
      <c r="J120" s="334"/>
    </row>
    <row r="121" spans="1:10" ht="15.6">
      <c r="A121" s="332"/>
      <c r="B121" s="321"/>
      <c r="C121" s="321"/>
      <c r="D121" s="321"/>
      <c r="E121" s="321"/>
      <c r="F121" s="321"/>
      <c r="G121" s="318"/>
      <c r="H121" s="333"/>
      <c r="I121" s="333"/>
      <c r="J121" s="334"/>
    </row>
    <row r="122" spans="1:10" ht="15.6">
      <c r="A122" s="332"/>
      <c r="B122" s="321"/>
      <c r="C122" s="321"/>
      <c r="D122" s="321"/>
      <c r="E122" s="321"/>
      <c r="F122" s="321"/>
      <c r="G122" s="318"/>
      <c r="H122" s="333"/>
      <c r="I122" s="333"/>
      <c r="J122" s="334"/>
    </row>
    <row r="123" spans="1:10" ht="15.6">
      <c r="A123" s="332"/>
      <c r="B123" s="321"/>
      <c r="C123" s="321"/>
      <c r="D123" s="321"/>
      <c r="E123" s="321"/>
      <c r="F123" s="321"/>
      <c r="G123" s="318"/>
      <c r="H123" s="333"/>
      <c r="I123" s="333"/>
      <c r="J123" s="334"/>
    </row>
    <row r="124" spans="1:10" ht="15.6">
      <c r="A124" s="332"/>
      <c r="B124" s="321"/>
      <c r="C124" s="321"/>
      <c r="D124" s="321"/>
      <c r="E124" s="321"/>
      <c r="F124" s="321"/>
      <c r="G124" s="318"/>
      <c r="H124" s="333"/>
      <c r="I124" s="333"/>
      <c r="J124" s="334"/>
    </row>
    <row r="125" spans="1:10" ht="15.6">
      <c r="A125" s="332"/>
      <c r="B125" s="321"/>
      <c r="C125" s="321"/>
      <c r="D125" s="321"/>
      <c r="E125" s="321"/>
      <c r="F125" s="321"/>
      <c r="G125" s="318"/>
      <c r="H125" s="333"/>
      <c r="I125" s="333"/>
      <c r="J125" s="334"/>
    </row>
    <row r="126" spans="1:10" ht="15.6">
      <c r="A126" s="332"/>
      <c r="B126" s="321"/>
      <c r="C126" s="321"/>
      <c r="D126" s="321"/>
      <c r="E126" s="321"/>
      <c r="F126" s="321"/>
      <c r="G126" s="318"/>
      <c r="H126" s="333"/>
      <c r="I126" s="333"/>
      <c r="J126" s="334"/>
    </row>
    <row r="127" spans="1:10" ht="15.6">
      <c r="A127" s="332"/>
      <c r="B127" s="321"/>
      <c r="C127" s="321"/>
      <c r="D127" s="321"/>
      <c r="E127" s="321"/>
      <c r="F127" s="321"/>
      <c r="G127" s="318"/>
      <c r="H127" s="333"/>
      <c r="I127" s="333"/>
      <c r="J127" s="334"/>
    </row>
    <row r="128" spans="1:10" ht="15.6">
      <c r="A128" s="332"/>
      <c r="B128" s="321"/>
      <c r="C128" s="321"/>
      <c r="D128" s="321"/>
      <c r="E128" s="321"/>
      <c r="F128" s="321"/>
      <c r="G128" s="318"/>
      <c r="H128" s="333"/>
      <c r="I128" s="333"/>
      <c r="J128" s="334"/>
    </row>
    <row r="129" spans="1:10" ht="15.6">
      <c r="A129" s="332"/>
      <c r="B129" s="321"/>
      <c r="C129" s="321"/>
      <c r="D129" s="321"/>
      <c r="E129" s="321"/>
      <c r="F129" s="321"/>
      <c r="G129" s="318"/>
      <c r="H129" s="333"/>
      <c r="I129" s="333"/>
      <c r="J129" s="334"/>
    </row>
    <row r="130" spans="1:10" ht="15.6">
      <c r="A130" s="332"/>
      <c r="B130" s="321"/>
      <c r="C130" s="321"/>
      <c r="D130" s="321"/>
      <c r="E130" s="321"/>
      <c r="F130" s="321"/>
      <c r="G130" s="318"/>
      <c r="H130" s="333"/>
      <c r="I130" s="333"/>
      <c r="J130" s="334"/>
    </row>
    <row r="131" spans="1:10" ht="15.6">
      <c r="A131" s="332"/>
      <c r="B131" s="321"/>
      <c r="C131" s="321"/>
      <c r="D131" s="321"/>
      <c r="E131" s="321"/>
      <c r="F131" s="321"/>
      <c r="G131" s="318"/>
      <c r="H131" s="333"/>
      <c r="I131" s="333"/>
      <c r="J131" s="334"/>
    </row>
    <row r="132" spans="1:10" ht="14.1" customHeight="1" thickBot="1">
      <c r="A132" s="335"/>
      <c r="B132" s="336"/>
      <c r="C132" s="301"/>
      <c r="D132" s="337"/>
      <c r="E132" s="337"/>
      <c r="F132" s="338"/>
      <c r="G132" s="339"/>
      <c r="H132" s="340"/>
      <c r="I132" s="340"/>
      <c r="J132" s="341"/>
    </row>
    <row r="259" ht="13.5" customHeight="1"/>
  </sheetData>
  <sheetProtection selectLockedCells="1" selectUnlockedCells="1"/>
  <mergeCells count="2">
    <mergeCell ref="D1:H1"/>
    <mergeCell ref="E2:H2"/>
  </mergeCells>
  <printOptions horizontalCentered="1" verticalCentered="1"/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95"/>
  <sheetViews>
    <sheetView showGridLines="0" topLeftCell="A72" workbookViewId="0">
      <selection activeCell="I95" sqref="I9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18" t="s">
        <v>103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" customHeight="1">
      <c r="B4" s="21"/>
      <c r="D4" s="22" t="s">
        <v>144</v>
      </c>
      <c r="L4" s="21"/>
      <c r="M4" s="90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584" t="str">
        <f>'Rekapitulace stavby'!K6</f>
        <v>Stavební úpravy č.p. 11, kú Lhotky - Změna užívání, přístavba a půdní vestavba</v>
      </c>
      <c r="F7" s="585"/>
      <c r="G7" s="585"/>
      <c r="H7" s="585"/>
      <c r="L7" s="21"/>
    </row>
    <row r="8" spans="2:46" ht="13.2">
      <c r="B8" s="21"/>
      <c r="D8" s="28" t="s">
        <v>145</v>
      </c>
      <c r="L8" s="21"/>
    </row>
    <row r="9" spans="2:46" ht="16.5" customHeight="1">
      <c r="B9" s="21"/>
      <c r="E9" s="584" t="s">
        <v>146</v>
      </c>
      <c r="F9" s="558"/>
      <c r="G9" s="558"/>
      <c r="H9" s="558"/>
      <c r="L9" s="21"/>
    </row>
    <row r="10" spans="2:46" ht="12" customHeight="1">
      <c r="B10" s="21"/>
      <c r="D10" s="28" t="s">
        <v>147</v>
      </c>
      <c r="L10" s="21"/>
    </row>
    <row r="11" spans="2:46" s="1" customFormat="1" ht="16.5" customHeight="1">
      <c r="B11" s="33"/>
      <c r="E11" s="581" t="s">
        <v>3590</v>
      </c>
      <c r="F11" s="583"/>
      <c r="G11" s="583"/>
      <c r="H11" s="583"/>
      <c r="L11" s="33"/>
    </row>
    <row r="12" spans="2:46" s="1" customFormat="1" ht="12" customHeight="1">
      <c r="B12" s="33"/>
      <c r="D12" s="28" t="s">
        <v>3591</v>
      </c>
      <c r="L12" s="33"/>
    </row>
    <row r="13" spans="2:46" s="1" customFormat="1" ht="16.5" customHeight="1">
      <c r="B13" s="33"/>
      <c r="E13" s="545" t="s">
        <v>3877</v>
      </c>
      <c r="F13" s="583"/>
      <c r="G13" s="583"/>
      <c r="H13" s="583"/>
      <c r="L13" s="33"/>
    </row>
    <row r="14" spans="2:46" s="1" customFormat="1">
      <c r="B14" s="33"/>
      <c r="L14" s="33"/>
    </row>
    <row r="15" spans="2:46" s="1" customFormat="1" ht="12" customHeight="1">
      <c r="B15" s="33"/>
      <c r="D15" s="28" t="s">
        <v>18</v>
      </c>
      <c r="F15" s="26" t="s">
        <v>19</v>
      </c>
      <c r="I15" s="28" t="s">
        <v>20</v>
      </c>
      <c r="J15" s="26" t="s">
        <v>19</v>
      </c>
      <c r="L15" s="33"/>
    </row>
    <row r="16" spans="2:46" s="1" customFormat="1" ht="12" customHeight="1">
      <c r="B16" s="33"/>
      <c r="D16" s="28" t="s">
        <v>21</v>
      </c>
      <c r="F16" s="26" t="s">
        <v>22</v>
      </c>
      <c r="I16" s="28" t="s">
        <v>23</v>
      </c>
      <c r="J16" s="49" t="str">
        <f>'Rekapitulace stavby'!AN8</f>
        <v>4. 2. 2025</v>
      </c>
      <c r="L16" s="33"/>
    </row>
    <row r="17" spans="2:12" s="1" customFormat="1" ht="10.95" customHeight="1">
      <c r="B17" s="33"/>
      <c r="L17" s="33"/>
    </row>
    <row r="18" spans="2:12" s="1" customFormat="1" ht="12" customHeight="1">
      <c r="B18" s="33"/>
      <c r="D18" s="28" t="s">
        <v>25</v>
      </c>
      <c r="I18" s="28" t="s">
        <v>26</v>
      </c>
      <c r="J18" s="26" t="s">
        <v>19</v>
      </c>
      <c r="L18" s="33"/>
    </row>
    <row r="19" spans="2:12" s="1" customFormat="1" ht="18" customHeight="1">
      <c r="B19" s="33"/>
      <c r="E19" s="26" t="s">
        <v>27</v>
      </c>
      <c r="I19" s="28" t="s">
        <v>28</v>
      </c>
      <c r="J19" s="26" t="s">
        <v>19</v>
      </c>
      <c r="L19" s="33"/>
    </row>
    <row r="20" spans="2:12" s="1" customFormat="1" ht="6.9" customHeight="1">
      <c r="B20" s="33"/>
      <c r="L20" s="33"/>
    </row>
    <row r="21" spans="2:12" s="1" customFormat="1" ht="12" customHeight="1">
      <c r="B21" s="33"/>
      <c r="D21" s="28" t="s">
        <v>29</v>
      </c>
      <c r="I21" s="28" t="s">
        <v>26</v>
      </c>
      <c r="J21" s="29" t="str">
        <f>'Rekapitulace stavby'!AN13</f>
        <v>Vyplň údaj</v>
      </c>
      <c r="L21" s="33"/>
    </row>
    <row r="22" spans="2:12" s="1" customFormat="1" ht="18" customHeight="1">
      <c r="B22" s="33"/>
      <c r="E22" s="586" t="str">
        <f>'Rekapitulace stavby'!E14</f>
        <v>Vyplň údaj</v>
      </c>
      <c r="F22" s="557"/>
      <c r="G22" s="557"/>
      <c r="H22" s="557"/>
      <c r="I22" s="28" t="s">
        <v>28</v>
      </c>
      <c r="J22" s="29" t="str">
        <f>'Rekapitulace stavby'!AN14</f>
        <v>Vyplň údaj</v>
      </c>
      <c r="L22" s="33"/>
    </row>
    <row r="23" spans="2:12" s="1" customFormat="1" ht="6.9" customHeight="1">
      <c r="B23" s="33"/>
      <c r="L23" s="33"/>
    </row>
    <row r="24" spans="2:12" s="1" customFormat="1" ht="12" customHeight="1">
      <c r="B24" s="33"/>
      <c r="D24" s="28" t="s">
        <v>31</v>
      </c>
      <c r="I24" s="28" t="s">
        <v>26</v>
      </c>
      <c r="J24" s="26" t="s">
        <v>19</v>
      </c>
      <c r="L24" s="33"/>
    </row>
    <row r="25" spans="2:12" s="1" customFormat="1" ht="18" customHeight="1">
      <c r="B25" s="33"/>
      <c r="E25" s="26" t="s">
        <v>32</v>
      </c>
      <c r="I25" s="28" t="s">
        <v>28</v>
      </c>
      <c r="J25" s="26" t="s">
        <v>19</v>
      </c>
      <c r="L25" s="33"/>
    </row>
    <row r="26" spans="2:12" s="1" customFormat="1" ht="6.9" customHeight="1">
      <c r="B26" s="33"/>
      <c r="L26" s="33"/>
    </row>
    <row r="27" spans="2:12" s="1" customFormat="1" ht="12" customHeight="1">
      <c r="B27" s="33"/>
      <c r="D27" s="28" t="s">
        <v>34</v>
      </c>
      <c r="I27" s="28" t="s">
        <v>26</v>
      </c>
      <c r="J27" s="26" t="str">
        <f>IF('Rekapitulace stavby'!AN19="","",'Rekapitulace stavby'!AN19)</f>
        <v>05985404</v>
      </c>
      <c r="L27" s="33"/>
    </row>
    <row r="28" spans="2:12" s="1" customFormat="1" ht="18" customHeight="1">
      <c r="B28" s="33"/>
      <c r="E28" s="26" t="str">
        <f>IF('Rekapitulace stavby'!E20="","",'Rekapitulace stavby'!E20)</f>
        <v>BACing s.r.o.</v>
      </c>
      <c r="I28" s="28" t="s">
        <v>28</v>
      </c>
      <c r="J28" s="26" t="str">
        <f>IF('Rekapitulace stavby'!AN20="","",'Rekapitulace stavby'!AN20)</f>
        <v>CZ05985404</v>
      </c>
      <c r="L28" s="33"/>
    </row>
    <row r="29" spans="2:12" s="1" customFormat="1" ht="6.9" customHeight="1">
      <c r="B29" s="33"/>
      <c r="L29" s="33"/>
    </row>
    <row r="30" spans="2:12" s="1" customFormat="1" ht="12" customHeight="1">
      <c r="B30" s="33"/>
      <c r="D30" s="28" t="s">
        <v>38</v>
      </c>
      <c r="L30" s="33"/>
    </row>
    <row r="31" spans="2:12" s="7" customFormat="1" ht="16.5" customHeight="1">
      <c r="B31" s="91"/>
      <c r="E31" s="562" t="s">
        <v>19</v>
      </c>
      <c r="F31" s="562"/>
      <c r="G31" s="562"/>
      <c r="H31" s="562"/>
      <c r="L31" s="91"/>
    </row>
    <row r="32" spans="2:12" s="1" customFormat="1" ht="6.9" customHeight="1">
      <c r="B32" s="33"/>
      <c r="L32" s="33"/>
    </row>
    <row r="33" spans="2:12" s="1" customFormat="1" ht="6.9" customHeight="1">
      <c r="B33" s="33"/>
      <c r="D33" s="50"/>
      <c r="E33" s="50"/>
      <c r="F33" s="50"/>
      <c r="G33" s="50"/>
      <c r="H33" s="50"/>
      <c r="I33" s="50"/>
      <c r="J33" s="50"/>
      <c r="K33" s="50"/>
      <c r="L33" s="33"/>
    </row>
    <row r="34" spans="2:12" s="1" customFormat="1" ht="25.35" customHeight="1">
      <c r="B34" s="33"/>
      <c r="D34" s="92" t="s">
        <v>40</v>
      </c>
      <c r="J34" s="62">
        <f>ROUND(J92, 2)</f>
        <v>0</v>
      </c>
      <c r="L34" s="33"/>
    </row>
    <row r="35" spans="2:12" s="1" customFormat="1" ht="6.9" customHeight="1">
      <c r="B35" s="33"/>
      <c r="D35" s="50"/>
      <c r="E35" s="50"/>
      <c r="F35" s="50"/>
      <c r="G35" s="50"/>
      <c r="H35" s="50"/>
      <c r="I35" s="50"/>
      <c r="J35" s="50"/>
      <c r="K35" s="50"/>
      <c r="L35" s="33"/>
    </row>
    <row r="36" spans="2:12" s="1" customFormat="1" ht="14.4" customHeight="1">
      <c r="B36" s="33"/>
      <c r="F36" s="93" t="s">
        <v>42</v>
      </c>
      <c r="I36" s="93" t="s">
        <v>41</v>
      </c>
      <c r="J36" s="93" t="s">
        <v>43</v>
      </c>
      <c r="L36" s="33"/>
    </row>
    <row r="37" spans="2:12" s="1" customFormat="1" ht="14.4" customHeight="1">
      <c r="B37" s="33"/>
      <c r="D37" s="94" t="s">
        <v>44</v>
      </c>
      <c r="E37" s="28" t="s">
        <v>45</v>
      </c>
      <c r="F37" s="82">
        <f>ROUND((SUM(BE92:BE94)),  2)</f>
        <v>0</v>
      </c>
      <c r="I37" s="95">
        <v>0.21</v>
      </c>
      <c r="J37" s="82">
        <f>ROUND(((SUM(BE92:BE94))*I37),  2)</f>
        <v>0</v>
      </c>
      <c r="L37" s="33"/>
    </row>
    <row r="38" spans="2:12" s="1" customFormat="1" ht="14.4" customHeight="1">
      <c r="B38" s="33"/>
      <c r="E38" s="28" t="s">
        <v>46</v>
      </c>
      <c r="F38" s="82">
        <f>ROUND((SUM(BF92:BF94)),  2)</f>
        <v>0</v>
      </c>
      <c r="I38" s="95">
        <v>0.12</v>
      </c>
      <c r="J38" s="82">
        <f>ROUND(((SUM(BF92:BF94))*I38),  2)</f>
        <v>0</v>
      </c>
      <c r="L38" s="33"/>
    </row>
    <row r="39" spans="2:12" s="1" customFormat="1" ht="14.4" hidden="1" customHeight="1">
      <c r="B39" s="33"/>
      <c r="E39" s="28" t="s">
        <v>47</v>
      </c>
      <c r="F39" s="82">
        <f>ROUND((SUM(BG92:BG94)),  2)</f>
        <v>0</v>
      </c>
      <c r="I39" s="95">
        <v>0.21</v>
      </c>
      <c r="J39" s="82">
        <f>0</f>
        <v>0</v>
      </c>
      <c r="L39" s="33"/>
    </row>
    <row r="40" spans="2:12" s="1" customFormat="1" ht="14.4" hidden="1" customHeight="1">
      <c r="B40" s="33"/>
      <c r="E40" s="28" t="s">
        <v>48</v>
      </c>
      <c r="F40" s="82">
        <f>ROUND((SUM(BH92:BH94)),  2)</f>
        <v>0</v>
      </c>
      <c r="I40" s="95">
        <v>0.12</v>
      </c>
      <c r="J40" s="82">
        <f>0</f>
        <v>0</v>
      </c>
      <c r="L40" s="33"/>
    </row>
    <row r="41" spans="2:12" s="1" customFormat="1" ht="14.4" hidden="1" customHeight="1">
      <c r="B41" s="33"/>
      <c r="E41" s="28" t="s">
        <v>49</v>
      </c>
      <c r="F41" s="82">
        <f>ROUND((SUM(BI92:BI94)),  2)</f>
        <v>0</v>
      </c>
      <c r="I41" s="95">
        <v>0</v>
      </c>
      <c r="J41" s="82">
        <f>0</f>
        <v>0</v>
      </c>
      <c r="L41" s="33"/>
    </row>
    <row r="42" spans="2:12" s="1" customFormat="1" ht="6.9" customHeight="1">
      <c r="B42" s="33"/>
      <c r="L42" s="33"/>
    </row>
    <row r="43" spans="2:12" s="1" customFormat="1" ht="25.35" customHeight="1">
      <c r="B43" s="33"/>
      <c r="C43" s="96"/>
      <c r="D43" s="97" t="s">
        <v>50</v>
      </c>
      <c r="E43" s="53"/>
      <c r="F43" s="53"/>
      <c r="G43" s="98" t="s">
        <v>51</v>
      </c>
      <c r="H43" s="99" t="s">
        <v>52</v>
      </c>
      <c r="I43" s="53"/>
      <c r="J43" s="100">
        <f>SUM(J34:J41)</f>
        <v>0</v>
      </c>
      <c r="K43" s="101"/>
      <c r="L43" s="33"/>
    </row>
    <row r="44" spans="2:12" s="1" customFormat="1" ht="14.4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3"/>
    </row>
    <row r="48" spans="2:12" s="1" customFormat="1" ht="6.9" customHeight="1"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33"/>
    </row>
    <row r="49" spans="2:12" s="1" customFormat="1" ht="24.9" customHeight="1">
      <c r="B49" s="33"/>
      <c r="C49" s="22" t="s">
        <v>149</v>
      </c>
      <c r="L49" s="33"/>
    </row>
    <row r="50" spans="2:12" s="1" customFormat="1" ht="6.9" customHeight="1">
      <c r="B50" s="33"/>
      <c r="L50" s="33"/>
    </row>
    <row r="51" spans="2:12" s="1" customFormat="1" ht="12" customHeight="1">
      <c r="B51" s="33"/>
      <c r="C51" s="28" t="s">
        <v>16</v>
      </c>
      <c r="L51" s="33"/>
    </row>
    <row r="52" spans="2:12" s="1" customFormat="1" ht="26.25" customHeight="1">
      <c r="B52" s="33"/>
      <c r="E52" s="584" t="str">
        <f>E7</f>
        <v>Stavební úpravy č.p. 11, kú Lhotky - Změna užívání, přístavba a půdní vestavba</v>
      </c>
      <c r="F52" s="585"/>
      <c r="G52" s="585"/>
      <c r="H52" s="585"/>
      <c r="L52" s="33"/>
    </row>
    <row r="53" spans="2:12" ht="12" customHeight="1">
      <c r="B53" s="21"/>
      <c r="C53" s="28" t="s">
        <v>145</v>
      </c>
      <c r="L53" s="21"/>
    </row>
    <row r="54" spans="2:12" ht="16.5" customHeight="1">
      <c r="B54" s="21"/>
      <c r="E54" s="584" t="s">
        <v>146</v>
      </c>
      <c r="F54" s="558"/>
      <c r="G54" s="558"/>
      <c r="H54" s="558"/>
      <c r="L54" s="21"/>
    </row>
    <row r="55" spans="2:12" ht="12" customHeight="1">
      <c r="B55" s="21"/>
      <c r="C55" s="28" t="s">
        <v>147</v>
      </c>
      <c r="L55" s="21"/>
    </row>
    <row r="56" spans="2:12" s="1" customFormat="1" ht="16.5" customHeight="1">
      <c r="B56" s="33"/>
      <c r="E56" s="581" t="s">
        <v>3590</v>
      </c>
      <c r="F56" s="583"/>
      <c r="G56" s="583"/>
      <c r="H56" s="583"/>
      <c r="L56" s="33"/>
    </row>
    <row r="57" spans="2:12" s="1" customFormat="1" ht="12" customHeight="1">
      <c r="B57" s="33"/>
      <c r="C57" s="28" t="s">
        <v>3591</v>
      </c>
      <c r="L57" s="33"/>
    </row>
    <row r="58" spans="2:12" s="1" customFormat="1" ht="16.5" customHeight="1">
      <c r="B58" s="33"/>
      <c r="E58" s="545" t="str">
        <f>E13</f>
        <v>D.1.4.3 - Elektroinstalace</v>
      </c>
      <c r="F58" s="583"/>
      <c r="G58" s="583"/>
      <c r="H58" s="583"/>
      <c r="L58" s="33"/>
    </row>
    <row r="59" spans="2:12" s="1" customFormat="1" ht="6.9" customHeight="1">
      <c r="B59" s="33"/>
      <c r="L59" s="33"/>
    </row>
    <row r="60" spans="2:12" s="1" customFormat="1" ht="12" customHeight="1">
      <c r="B60" s="33"/>
      <c r="C60" s="28" t="s">
        <v>21</v>
      </c>
      <c r="F60" s="26" t="str">
        <f>F16</f>
        <v>kú Lhotky, p.č. 1,56/1,191,202 a st.č. 16 KN</v>
      </c>
      <c r="I60" s="28" t="s">
        <v>23</v>
      </c>
      <c r="J60" s="49" t="str">
        <f>IF(J16="","",J16)</f>
        <v>4. 2. 2025</v>
      </c>
      <c r="L60" s="33"/>
    </row>
    <row r="61" spans="2:12" s="1" customFormat="1" ht="6.9" customHeight="1">
      <c r="B61" s="33"/>
      <c r="L61" s="33"/>
    </row>
    <row r="62" spans="2:12" s="1" customFormat="1" ht="40.200000000000003" customHeight="1">
      <c r="B62" s="33"/>
      <c r="C62" s="28" t="s">
        <v>25</v>
      </c>
      <c r="F62" s="26" t="str">
        <f>E19</f>
        <v>Obec Kramolna, Kramolna 172, 547 01 Náchod</v>
      </c>
      <c r="I62" s="28" t="s">
        <v>31</v>
      </c>
      <c r="J62" s="31" t="str">
        <f>E25</f>
        <v>Ing. arch. Pavel Hejzlar, Riegrova 194, Náchod</v>
      </c>
      <c r="L62" s="33"/>
    </row>
    <row r="63" spans="2:12" s="1" customFormat="1" ht="15.15" customHeight="1">
      <c r="B63" s="33"/>
      <c r="C63" s="28" t="s">
        <v>29</v>
      </c>
      <c r="F63" s="26" t="str">
        <f>IF(E22="","",E22)</f>
        <v>Vyplň údaj</v>
      </c>
      <c r="I63" s="28" t="s">
        <v>34</v>
      </c>
      <c r="J63" s="31" t="str">
        <f>E28</f>
        <v>BACing s.r.o.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2" t="s">
        <v>150</v>
      </c>
      <c r="D65" s="96"/>
      <c r="E65" s="96"/>
      <c r="F65" s="96"/>
      <c r="G65" s="96"/>
      <c r="H65" s="96"/>
      <c r="I65" s="96"/>
      <c r="J65" s="103" t="s">
        <v>151</v>
      </c>
      <c r="K65" s="96"/>
      <c r="L65" s="33"/>
    </row>
    <row r="66" spans="2:47" s="1" customFormat="1" ht="10.35" customHeight="1">
      <c r="B66" s="33"/>
      <c r="L66" s="33"/>
    </row>
    <row r="67" spans="2:47" s="1" customFormat="1" ht="22.95" customHeight="1">
      <c r="B67" s="33"/>
      <c r="C67" s="104" t="s">
        <v>72</v>
      </c>
      <c r="J67" s="62">
        <f>J92</f>
        <v>0</v>
      </c>
      <c r="L67" s="33"/>
      <c r="AU67" s="18" t="s">
        <v>152</v>
      </c>
    </row>
    <row r="68" spans="2:47" s="8" customFormat="1" ht="24.9" customHeight="1">
      <c r="B68" s="105"/>
      <c r="D68" s="106" t="s">
        <v>3877</v>
      </c>
      <c r="E68" s="107"/>
      <c r="F68" s="107"/>
      <c r="G68" s="107"/>
      <c r="H68" s="107"/>
      <c r="I68" s="107"/>
      <c r="J68" s="108">
        <f>J93</f>
        <v>0</v>
      </c>
      <c r="L68" s="105"/>
    </row>
    <row r="69" spans="2:47" s="1" customFormat="1" ht="21.75" customHeight="1">
      <c r="B69" s="33"/>
      <c r="L69" s="33"/>
    </row>
    <row r="70" spans="2:47" s="1" customFormat="1" ht="6.9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3"/>
    </row>
    <row r="74" spans="2:47" s="1" customFormat="1" ht="6.9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3"/>
    </row>
    <row r="75" spans="2:47" s="1" customFormat="1" ht="24.9" customHeight="1">
      <c r="B75" s="33"/>
      <c r="C75" s="22" t="s">
        <v>172</v>
      </c>
      <c r="L75" s="33"/>
    </row>
    <row r="76" spans="2:47" s="1" customFormat="1" ht="6.9" customHeight="1">
      <c r="B76" s="33"/>
      <c r="L76" s="33"/>
    </row>
    <row r="77" spans="2:47" s="1" customFormat="1" ht="12" customHeight="1">
      <c r="B77" s="33"/>
      <c r="C77" s="28" t="s">
        <v>16</v>
      </c>
      <c r="L77" s="33"/>
    </row>
    <row r="78" spans="2:47" s="1" customFormat="1" ht="26.25" customHeight="1">
      <c r="B78" s="33"/>
      <c r="E78" s="584" t="str">
        <f>E7</f>
        <v>Stavební úpravy č.p. 11, kú Lhotky - Změna užívání, přístavba a půdní vestavba</v>
      </c>
      <c r="F78" s="585"/>
      <c r="G78" s="585"/>
      <c r="H78" s="585"/>
      <c r="L78" s="33"/>
    </row>
    <row r="79" spans="2:47" ht="12" customHeight="1">
      <c r="B79" s="21"/>
      <c r="C79" s="28" t="s">
        <v>145</v>
      </c>
      <c r="L79" s="21"/>
    </row>
    <row r="80" spans="2:47" ht="16.5" customHeight="1">
      <c r="B80" s="21"/>
      <c r="E80" s="584" t="s">
        <v>146</v>
      </c>
      <c r="F80" s="558"/>
      <c r="G80" s="558"/>
      <c r="H80" s="558"/>
      <c r="L80" s="21"/>
    </row>
    <row r="81" spans="2:65" ht="12" customHeight="1">
      <c r="B81" s="21"/>
      <c r="C81" s="28" t="s">
        <v>147</v>
      </c>
      <c r="L81" s="21"/>
    </row>
    <row r="82" spans="2:65" s="1" customFormat="1" ht="16.5" customHeight="1">
      <c r="B82" s="33"/>
      <c r="E82" s="581" t="s">
        <v>3590</v>
      </c>
      <c r="F82" s="583"/>
      <c r="G82" s="583"/>
      <c r="H82" s="583"/>
      <c r="L82" s="33"/>
    </row>
    <row r="83" spans="2:65" s="1" customFormat="1" ht="12" customHeight="1">
      <c r="B83" s="33"/>
      <c r="C83" s="28" t="s">
        <v>3591</v>
      </c>
      <c r="L83" s="33"/>
    </row>
    <row r="84" spans="2:65" s="1" customFormat="1" ht="16.5" customHeight="1">
      <c r="B84" s="33"/>
      <c r="E84" s="545" t="str">
        <f>E13</f>
        <v>D.1.4.3 - Elektroinstalace</v>
      </c>
      <c r="F84" s="583"/>
      <c r="G84" s="583"/>
      <c r="H84" s="583"/>
      <c r="L84" s="33"/>
    </row>
    <row r="85" spans="2:65" s="1" customFormat="1" ht="6.9" customHeight="1">
      <c r="B85" s="33"/>
      <c r="L85" s="33"/>
    </row>
    <row r="86" spans="2:65" s="1" customFormat="1" ht="12" customHeight="1">
      <c r="B86" s="33"/>
      <c r="C86" s="28" t="s">
        <v>21</v>
      </c>
      <c r="F86" s="26" t="str">
        <f>F16</f>
        <v>kú Lhotky, p.č. 1,56/1,191,202 a st.č. 16 KN</v>
      </c>
      <c r="I86" s="28" t="s">
        <v>23</v>
      </c>
      <c r="J86" s="49" t="str">
        <f>IF(J16="","",J16)</f>
        <v>4. 2. 2025</v>
      </c>
      <c r="L86" s="33"/>
    </row>
    <row r="87" spans="2:65" s="1" customFormat="1" ht="6.9" customHeight="1">
      <c r="B87" s="33"/>
      <c r="L87" s="33"/>
    </row>
    <row r="88" spans="2:65" s="1" customFormat="1" ht="40.200000000000003" customHeight="1">
      <c r="B88" s="33"/>
      <c r="C88" s="28" t="s">
        <v>25</v>
      </c>
      <c r="F88" s="26" t="str">
        <f>E19</f>
        <v>Obec Kramolna, Kramolna 172, 547 01 Náchod</v>
      </c>
      <c r="I88" s="28" t="s">
        <v>31</v>
      </c>
      <c r="J88" s="31" t="str">
        <f>E25</f>
        <v>Ing. arch. Pavel Hejzlar, Riegrova 194, Náchod</v>
      </c>
      <c r="L88" s="33"/>
    </row>
    <row r="89" spans="2:65" s="1" customFormat="1" ht="15.15" customHeight="1">
      <c r="B89" s="33"/>
      <c r="C89" s="28" t="s">
        <v>29</v>
      </c>
      <c r="F89" s="26" t="str">
        <f>IF(E22="","",E22)</f>
        <v>Vyplň údaj</v>
      </c>
      <c r="I89" s="28" t="s">
        <v>34</v>
      </c>
      <c r="J89" s="31" t="str">
        <f>E28</f>
        <v>BACing s.r.o.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13"/>
      <c r="C91" s="114" t="s">
        <v>173</v>
      </c>
      <c r="D91" s="115" t="s">
        <v>59</v>
      </c>
      <c r="E91" s="115" t="s">
        <v>55</v>
      </c>
      <c r="F91" s="115" t="s">
        <v>56</v>
      </c>
      <c r="G91" s="115" t="s">
        <v>174</v>
      </c>
      <c r="H91" s="115" t="s">
        <v>175</v>
      </c>
      <c r="I91" s="115" t="s">
        <v>176</v>
      </c>
      <c r="J91" s="115" t="s">
        <v>151</v>
      </c>
      <c r="K91" s="116" t="s">
        <v>177</v>
      </c>
      <c r="L91" s="113"/>
      <c r="M91" s="55" t="s">
        <v>19</v>
      </c>
      <c r="N91" s="56" t="s">
        <v>44</v>
      </c>
      <c r="O91" s="56" t="s">
        <v>178</v>
      </c>
      <c r="P91" s="56" t="s">
        <v>179</v>
      </c>
      <c r="Q91" s="56" t="s">
        <v>180</v>
      </c>
      <c r="R91" s="56" t="s">
        <v>181</v>
      </c>
      <c r="S91" s="56" t="s">
        <v>182</v>
      </c>
      <c r="T91" s="57" t="s">
        <v>183</v>
      </c>
    </row>
    <row r="92" spans="2:65" s="1" customFormat="1" ht="22.95" customHeight="1">
      <c r="B92" s="33"/>
      <c r="C92" s="60" t="s">
        <v>184</v>
      </c>
      <c r="J92" s="117">
        <f>BK92</f>
        <v>0</v>
      </c>
      <c r="L92" s="33"/>
      <c r="M92" s="58"/>
      <c r="N92" s="50"/>
      <c r="O92" s="50"/>
      <c r="P92" s="118">
        <f>P93</f>
        <v>0</v>
      </c>
      <c r="Q92" s="50"/>
      <c r="R92" s="118">
        <f>R93</f>
        <v>0</v>
      </c>
      <c r="S92" s="50"/>
      <c r="T92" s="119">
        <f>T93</f>
        <v>0</v>
      </c>
      <c r="AT92" s="18" t="s">
        <v>73</v>
      </c>
      <c r="AU92" s="18" t="s">
        <v>152</v>
      </c>
      <c r="BK92" s="120">
        <f>BK93</f>
        <v>0</v>
      </c>
    </row>
    <row r="93" spans="2:65" s="11" customFormat="1" ht="25.95" customHeight="1">
      <c r="B93" s="121"/>
      <c r="D93" s="122" t="s">
        <v>73</v>
      </c>
      <c r="E93" s="123" t="s">
        <v>101</v>
      </c>
      <c r="F93" s="123" t="s">
        <v>102</v>
      </c>
      <c r="I93" s="124"/>
      <c r="J93" s="125">
        <f>BK93</f>
        <v>0</v>
      </c>
      <c r="L93" s="121"/>
      <c r="M93" s="126"/>
      <c r="P93" s="127">
        <f>P94</f>
        <v>0</v>
      </c>
      <c r="R93" s="127">
        <f>R94</f>
        <v>0</v>
      </c>
      <c r="T93" s="128">
        <f>T94</f>
        <v>0</v>
      </c>
      <c r="AR93" s="122" t="s">
        <v>81</v>
      </c>
      <c r="AT93" s="129" t="s">
        <v>73</v>
      </c>
      <c r="AU93" s="129" t="s">
        <v>74</v>
      </c>
      <c r="AY93" s="122" t="s">
        <v>187</v>
      </c>
      <c r="BK93" s="130">
        <f>BK94</f>
        <v>0</v>
      </c>
    </row>
    <row r="94" spans="2:65" s="1" customFormat="1" ht="24.15" customHeight="1">
      <c r="B94" s="33"/>
      <c r="C94" s="133" t="s">
        <v>81</v>
      </c>
      <c r="D94" s="133" t="s">
        <v>189</v>
      </c>
      <c r="E94" s="134" t="s">
        <v>101</v>
      </c>
      <c r="F94" s="135" t="s">
        <v>3878</v>
      </c>
      <c r="G94" s="136" t="s">
        <v>2235</v>
      </c>
      <c r="H94" s="137">
        <v>1</v>
      </c>
      <c r="I94" s="138">
        <f>'D.1.4.3 SO01 Elektro'!F243</f>
        <v>0</v>
      </c>
      <c r="J94" s="139">
        <f>ROUND(I94*H94,2)</f>
        <v>0</v>
      </c>
      <c r="K94" s="135" t="s">
        <v>19</v>
      </c>
      <c r="L94" s="33"/>
      <c r="M94" s="195" t="s">
        <v>19</v>
      </c>
      <c r="N94" s="196" t="s">
        <v>46</v>
      </c>
      <c r="O94" s="197"/>
      <c r="P94" s="198">
        <f>O94*H94</f>
        <v>0</v>
      </c>
      <c r="Q94" s="198">
        <v>0</v>
      </c>
      <c r="R94" s="198">
        <f>Q94*H94</f>
        <v>0</v>
      </c>
      <c r="S94" s="198">
        <v>0</v>
      </c>
      <c r="T94" s="199">
        <f>S94*H94</f>
        <v>0</v>
      </c>
      <c r="AR94" s="144" t="s">
        <v>320</v>
      </c>
      <c r="AT94" s="144" t="s">
        <v>189</v>
      </c>
      <c r="AU94" s="144" t="s">
        <v>81</v>
      </c>
      <c r="AY94" s="18" t="s">
        <v>187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8" t="s">
        <v>87</v>
      </c>
      <c r="BK94" s="145">
        <f>ROUND(I94*H94,2)</f>
        <v>0</v>
      </c>
      <c r="BL94" s="18" t="s">
        <v>320</v>
      </c>
      <c r="BM94" s="144" t="s">
        <v>3879</v>
      </c>
    </row>
    <row r="95" spans="2:65" s="1" customFormat="1" ht="6.9" customHeight="1"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33"/>
    </row>
  </sheetData>
  <sheetProtection algorithmName="SHA-512" hashValue="NLvJy++e634E7dAUlmElE8HI5hmrbNjgsrYB1m8WFaBDBDrmE/uFzwVfIdd0YiKajIoTTpP7mljR6keeFzr7Ag==" saltValue="1pHZWE/eBtyZb1h0Ybklj8tyQAjAdd3dEFzwY2j89a/fA60WjpsWJfXSQbfG9OP/gp64rKThr/CkeqqpJyblsA==" spinCount="100000" sheet="1" objects="1" scenarios="1" formatColumns="0" formatRows="0" autoFilter="0"/>
  <autoFilter ref="C91:K94" xr:uid="{00000000-0009-0000-0000-000006000000}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43"/>
  <sheetViews>
    <sheetView showGridLines="0" tabSelected="1" zoomScale="75" zoomScaleNormal="75" zoomScaleSheetLayoutView="100" workbookViewId="0">
      <pane ySplit="4" topLeftCell="A206" activePane="bottomLeft" state="frozen"/>
      <selection pane="bottomLeft" activeCell="F224" sqref="F224"/>
    </sheetView>
  </sheetViews>
  <sheetFormatPr defaultColWidth="9.28515625" defaultRowHeight="15"/>
  <cols>
    <col min="1" max="1" width="11.7109375" style="483" customWidth="1"/>
    <col min="2" max="2" width="71.28515625" style="348" customWidth="1"/>
    <col min="3" max="3" width="10.42578125" style="348" customWidth="1"/>
    <col min="4" max="4" width="12.85546875" style="484" customWidth="1"/>
    <col min="5" max="5" width="15.28515625" style="485" customWidth="1"/>
    <col min="6" max="6" width="27.42578125" style="348" customWidth="1"/>
    <col min="7" max="16384" width="9.28515625" style="348"/>
  </cols>
  <sheetData>
    <row r="1" spans="1:6" ht="41.25" customHeight="1">
      <c r="A1" s="342"/>
      <c r="B1" s="343" t="s">
        <v>5386</v>
      </c>
      <c r="C1" s="344" t="s">
        <v>5387</v>
      </c>
      <c r="D1" s="345"/>
      <c r="E1" s="346"/>
      <c r="F1" s="347"/>
    </row>
    <row r="2" spans="1:6" ht="54" customHeight="1">
      <c r="A2" s="349"/>
      <c r="B2" s="593" t="s">
        <v>5388</v>
      </c>
      <c r="C2" s="593"/>
      <c r="D2" s="593"/>
      <c r="E2" s="593"/>
      <c r="F2" s="350"/>
    </row>
    <row r="3" spans="1:6" ht="30.75" customHeight="1" thickBot="1">
      <c r="A3" s="349"/>
      <c r="B3" s="351" t="s">
        <v>5389</v>
      </c>
      <c r="C3" s="594" t="s">
        <v>5390</v>
      </c>
      <c r="D3" s="595"/>
      <c r="E3" s="595"/>
      <c r="F3" s="352">
        <v>45410</v>
      </c>
    </row>
    <row r="4" spans="1:6" ht="24.6" thickBot="1">
      <c r="A4" s="353" t="s">
        <v>5391</v>
      </c>
      <c r="B4" s="354" t="s">
        <v>5392</v>
      </c>
      <c r="C4" s="355" t="s">
        <v>5393</v>
      </c>
      <c r="D4" s="356" t="s">
        <v>175</v>
      </c>
      <c r="E4" s="357" t="s">
        <v>5394</v>
      </c>
      <c r="F4" s="358" t="s">
        <v>5395</v>
      </c>
    </row>
    <row r="5" spans="1:6" ht="22.8">
      <c r="A5" s="359"/>
      <c r="B5" s="360" t="s">
        <v>5396</v>
      </c>
      <c r="C5" s="359"/>
      <c r="D5" s="361"/>
      <c r="E5" s="362"/>
      <c r="F5" s="363"/>
    </row>
    <row r="6" spans="1:6" ht="19.5" customHeight="1">
      <c r="A6" s="364">
        <v>443</v>
      </c>
      <c r="B6" s="365" t="str">
        <f>B16</f>
        <v>Spínací zařízení</v>
      </c>
      <c r="C6" s="364"/>
      <c r="D6" s="366"/>
      <c r="E6" s="367"/>
      <c r="F6" s="368">
        <f>F80</f>
        <v>0</v>
      </c>
    </row>
    <row r="7" spans="1:6" ht="18" customHeight="1">
      <c r="A7" s="364">
        <v>444</v>
      </c>
      <c r="B7" s="365" t="str">
        <f>B82</f>
        <v>Rozvody elektrické energie</v>
      </c>
      <c r="C7" s="364"/>
      <c r="D7" s="366"/>
      <c r="E7" s="367"/>
      <c r="F7" s="368">
        <f>F133</f>
        <v>0</v>
      </c>
    </row>
    <row r="8" spans="1:6" ht="18" customHeight="1">
      <c r="A8" s="364">
        <v>444</v>
      </c>
      <c r="B8" s="365" t="str">
        <f>B135</f>
        <v>Montáž rozvodů elektrické energie</v>
      </c>
      <c r="C8" s="364"/>
      <c r="D8" s="366"/>
      <c r="E8" s="367"/>
      <c r="F8" s="368">
        <f>F172</f>
        <v>0</v>
      </c>
    </row>
    <row r="9" spans="1:6" ht="18" customHeight="1">
      <c r="A9" s="364">
        <v>445</v>
      </c>
      <c r="B9" s="365" t="str">
        <f>B174</f>
        <v>Osvětlení</v>
      </c>
      <c r="C9" s="364"/>
      <c r="D9" s="366"/>
      <c r="E9" s="367"/>
      <c r="F9" s="368">
        <f>F187</f>
        <v>0</v>
      </c>
    </row>
    <row r="10" spans="1:6" ht="18" customHeight="1">
      <c r="A10" s="364">
        <v>445</v>
      </c>
      <c r="B10" s="365" t="str">
        <f>B189</f>
        <v>Montáž osvětlení</v>
      </c>
      <c r="C10" s="364"/>
      <c r="D10" s="366"/>
      <c r="E10" s="367"/>
      <c r="F10" s="368">
        <f>F198</f>
        <v>0</v>
      </c>
    </row>
    <row r="11" spans="1:6" ht="18" customHeight="1">
      <c r="A11" s="364">
        <v>446</v>
      </c>
      <c r="B11" s="365" t="str">
        <f>B200</f>
        <v>Bleskosvody</v>
      </c>
      <c r="C11" s="364"/>
      <c r="D11" s="366"/>
      <c r="E11" s="367"/>
      <c r="F11" s="369">
        <f>F224</f>
        <v>0</v>
      </c>
    </row>
    <row r="12" spans="1:6" ht="18" customHeight="1">
      <c r="A12" s="364">
        <v>446</v>
      </c>
      <c r="B12" s="365" t="str">
        <f>B226</f>
        <v>Montáž bleskosvodu</v>
      </c>
      <c r="C12" s="364"/>
      <c r="D12" s="366"/>
      <c r="E12" s="367"/>
      <c r="F12" s="369">
        <f>F235</f>
        <v>0</v>
      </c>
    </row>
    <row r="13" spans="1:6" ht="18" customHeight="1" thickBot="1">
      <c r="A13" s="370">
        <v>546</v>
      </c>
      <c r="B13" s="371" t="str">
        <f>B237</f>
        <v>Silnoproudé zařízení-výkopové práce</v>
      </c>
      <c r="C13" s="370"/>
      <c r="D13" s="372"/>
      <c r="E13" s="373"/>
      <c r="F13" s="374">
        <f>F241</f>
        <v>0</v>
      </c>
    </row>
    <row r="14" spans="1:6" ht="23.25" customHeight="1" thickBot="1">
      <c r="A14" s="375"/>
      <c r="B14" s="376" t="s">
        <v>5397</v>
      </c>
      <c r="C14" s="375"/>
      <c r="D14" s="377"/>
      <c r="E14" s="378"/>
      <c r="F14" s="379">
        <f>SUM(F6:F13)</f>
        <v>0</v>
      </c>
    </row>
    <row r="15" spans="1:6" ht="47.4" thickBot="1">
      <c r="A15" s="380"/>
      <c r="B15" s="381" t="s">
        <v>5398</v>
      </c>
      <c r="C15" s="382"/>
      <c r="D15" s="383"/>
      <c r="E15" s="384"/>
      <c r="F15" s="385"/>
    </row>
    <row r="16" spans="1:6" ht="16.2" thickBot="1">
      <c r="A16" s="386">
        <v>443</v>
      </c>
      <c r="B16" s="387" t="s">
        <v>5399</v>
      </c>
      <c r="C16" s="388"/>
      <c r="D16" s="389"/>
      <c r="E16" s="390"/>
      <c r="F16" s="391"/>
    </row>
    <row r="17" spans="1:6" ht="16.2" thickBot="1">
      <c r="A17" s="392"/>
      <c r="B17" s="393" t="s">
        <v>5400</v>
      </c>
      <c r="C17" s="394"/>
      <c r="D17" s="395"/>
      <c r="E17" s="395"/>
      <c r="F17" s="395"/>
    </row>
    <row r="18" spans="1:6" ht="30.6" thickBot="1">
      <c r="A18" s="392">
        <v>443.00009999999997</v>
      </c>
      <c r="B18" s="396" t="s">
        <v>5401</v>
      </c>
      <c r="C18" s="397" t="s">
        <v>5402</v>
      </c>
      <c r="D18" s="398">
        <v>1</v>
      </c>
      <c r="E18" s="399"/>
      <c r="F18" s="399">
        <f t="shared" ref="F18:F24" si="0">D18*E18</f>
        <v>0</v>
      </c>
    </row>
    <row r="19" spans="1:6" ht="15.6" thickBot="1">
      <c r="A19" s="392">
        <v>443.00020000000001</v>
      </c>
      <c r="B19" s="396" t="s">
        <v>5403</v>
      </c>
      <c r="C19" s="397" t="s">
        <v>5402</v>
      </c>
      <c r="D19" s="398">
        <v>4</v>
      </c>
      <c r="E19" s="399"/>
      <c r="F19" s="399">
        <f t="shared" si="0"/>
        <v>0</v>
      </c>
    </row>
    <row r="20" spans="1:6" ht="15.6" thickBot="1">
      <c r="A20" s="392">
        <v>443.00029999999998</v>
      </c>
      <c r="B20" s="396" t="s">
        <v>5404</v>
      </c>
      <c r="C20" s="397" t="s">
        <v>5402</v>
      </c>
      <c r="D20" s="398">
        <v>1</v>
      </c>
      <c r="E20" s="399"/>
      <c r="F20" s="399">
        <f t="shared" si="0"/>
        <v>0</v>
      </c>
    </row>
    <row r="21" spans="1:6" ht="15.6" thickBot="1">
      <c r="A21" s="392">
        <v>443.00040000000001</v>
      </c>
      <c r="B21" s="400" t="s">
        <v>5405</v>
      </c>
      <c r="C21" s="401" t="s">
        <v>5402</v>
      </c>
      <c r="D21" s="398">
        <v>1</v>
      </c>
      <c r="E21" s="399"/>
      <c r="F21" s="399">
        <f t="shared" si="0"/>
        <v>0</v>
      </c>
    </row>
    <row r="22" spans="1:6" ht="15.6" thickBot="1">
      <c r="A22" s="392">
        <v>443.00049999999999</v>
      </c>
      <c r="B22" s="396" t="s">
        <v>5406</v>
      </c>
      <c r="C22" s="397" t="s">
        <v>5402</v>
      </c>
      <c r="D22" s="398">
        <v>3</v>
      </c>
      <c r="E22" s="399"/>
      <c r="F22" s="399">
        <f t="shared" si="0"/>
        <v>0</v>
      </c>
    </row>
    <row r="23" spans="1:6" ht="15.6" thickBot="1">
      <c r="A23" s="392">
        <v>443.00060000000002</v>
      </c>
      <c r="B23" s="402" t="s">
        <v>5407</v>
      </c>
      <c r="C23" s="397" t="s">
        <v>5402</v>
      </c>
      <c r="D23" s="398">
        <v>1</v>
      </c>
      <c r="E23" s="399"/>
      <c r="F23" s="399">
        <f t="shared" si="0"/>
        <v>0</v>
      </c>
    </row>
    <row r="24" spans="1:6" ht="15.6" thickBot="1">
      <c r="A24" s="392">
        <v>443.00069999999999</v>
      </c>
      <c r="B24" s="396" t="s">
        <v>5408</v>
      </c>
      <c r="C24" s="397" t="s">
        <v>5402</v>
      </c>
      <c r="D24" s="398">
        <v>1</v>
      </c>
      <c r="E24" s="403"/>
      <c r="F24" s="399">
        <f t="shared" si="0"/>
        <v>0</v>
      </c>
    </row>
    <row r="25" spans="1:6" ht="15.6" thickBot="1">
      <c r="A25" s="392">
        <v>443.00080000000003</v>
      </c>
      <c r="B25" s="396" t="s">
        <v>5409</v>
      </c>
      <c r="C25" s="397" t="s">
        <v>5410</v>
      </c>
      <c r="D25" s="398">
        <v>1</v>
      </c>
      <c r="E25" s="399"/>
      <c r="F25" s="399">
        <f>D25*E25</f>
        <v>0</v>
      </c>
    </row>
    <row r="26" spans="1:6" ht="15.6" thickBot="1">
      <c r="A26" s="392">
        <v>443.0009</v>
      </c>
      <c r="B26" s="396" t="s">
        <v>5411</v>
      </c>
      <c r="C26" s="397" t="s">
        <v>5410</v>
      </c>
      <c r="D26" s="398">
        <v>1</v>
      </c>
      <c r="E26" s="399"/>
      <c r="F26" s="399">
        <f>D26*E26</f>
        <v>0</v>
      </c>
    </row>
    <row r="27" spans="1:6" ht="16.2" thickBot="1">
      <c r="A27" s="392"/>
      <c r="B27" s="393" t="s">
        <v>5412</v>
      </c>
      <c r="C27" s="397"/>
      <c r="D27" s="398"/>
      <c r="E27" s="399"/>
      <c r="F27" s="399"/>
    </row>
    <row r="28" spans="1:6" ht="15.6" thickBot="1">
      <c r="A28" s="392">
        <v>443.00099999999998</v>
      </c>
      <c r="B28" s="396" t="s">
        <v>5663</v>
      </c>
      <c r="C28" s="397" t="s">
        <v>5402</v>
      </c>
      <c r="D28" s="398">
        <v>1</v>
      </c>
      <c r="E28" s="399"/>
      <c r="F28" s="399">
        <f t="shared" ref="F28:F49" si="1">D28*E28</f>
        <v>0</v>
      </c>
    </row>
    <row r="29" spans="1:6" ht="15.6" thickBot="1">
      <c r="A29" s="392">
        <v>443.00110000000001</v>
      </c>
      <c r="B29" s="396" t="s">
        <v>5403</v>
      </c>
      <c r="C29" s="397" t="s">
        <v>5402</v>
      </c>
      <c r="D29" s="398">
        <v>16</v>
      </c>
      <c r="E29" s="399"/>
      <c r="F29" s="399">
        <f t="shared" si="1"/>
        <v>0</v>
      </c>
    </row>
    <row r="30" spans="1:6" ht="15.6" thickBot="1">
      <c r="A30" s="392">
        <v>443.00119999999998</v>
      </c>
      <c r="B30" s="396" t="s">
        <v>5404</v>
      </c>
      <c r="C30" s="397" t="s">
        <v>5402</v>
      </c>
      <c r="D30" s="398">
        <v>1</v>
      </c>
      <c r="E30" s="399"/>
      <c r="F30" s="399">
        <f t="shared" si="1"/>
        <v>0</v>
      </c>
    </row>
    <row r="31" spans="1:6" ht="15.6" thickBot="1">
      <c r="A31" s="392">
        <v>443.00130000000001</v>
      </c>
      <c r="B31" s="404" t="s">
        <v>5661</v>
      </c>
      <c r="C31" s="405" t="s">
        <v>5402</v>
      </c>
      <c r="D31" s="406">
        <v>1</v>
      </c>
      <c r="E31" s="403"/>
      <c r="F31" s="403">
        <f t="shared" si="1"/>
        <v>0</v>
      </c>
    </row>
    <row r="32" spans="1:6" ht="15.6" thickBot="1">
      <c r="A32" s="392">
        <v>443.00139999999999</v>
      </c>
      <c r="B32" s="404" t="s">
        <v>5662</v>
      </c>
      <c r="C32" s="405" t="s">
        <v>5402</v>
      </c>
      <c r="D32" s="406">
        <v>2</v>
      </c>
      <c r="E32" s="403"/>
      <c r="F32" s="403">
        <f t="shared" si="1"/>
        <v>0</v>
      </c>
    </row>
    <row r="33" spans="1:6" ht="15.6" thickBot="1">
      <c r="A33" s="392">
        <v>443.00150000000002</v>
      </c>
      <c r="B33" s="396" t="s">
        <v>5413</v>
      </c>
      <c r="C33" s="397" t="s">
        <v>5402</v>
      </c>
      <c r="D33" s="398">
        <v>2</v>
      </c>
      <c r="E33" s="399"/>
      <c r="F33" s="399">
        <f t="shared" si="1"/>
        <v>0</v>
      </c>
    </row>
    <row r="34" spans="1:6" ht="15.6" thickBot="1">
      <c r="A34" s="392">
        <v>443.0016</v>
      </c>
      <c r="B34" s="396" t="s">
        <v>5414</v>
      </c>
      <c r="C34" s="397" t="s">
        <v>5402</v>
      </c>
      <c r="D34" s="398">
        <v>2</v>
      </c>
      <c r="E34" s="399"/>
      <c r="F34" s="399">
        <f t="shared" si="1"/>
        <v>0</v>
      </c>
    </row>
    <row r="35" spans="1:6" ht="15.6" thickBot="1">
      <c r="A35" s="392">
        <v>443.00170000000003</v>
      </c>
      <c r="B35" s="396" t="s">
        <v>5415</v>
      </c>
      <c r="C35" s="397" t="s">
        <v>5402</v>
      </c>
      <c r="D35" s="398">
        <v>2</v>
      </c>
      <c r="E35" s="399"/>
      <c r="F35" s="399">
        <f t="shared" si="1"/>
        <v>0</v>
      </c>
    </row>
    <row r="36" spans="1:6" ht="15.6" thickBot="1">
      <c r="A36" s="392">
        <v>443.0018</v>
      </c>
      <c r="B36" s="396" t="s">
        <v>5416</v>
      </c>
      <c r="C36" s="397" t="s">
        <v>5402</v>
      </c>
      <c r="D36" s="398">
        <v>1</v>
      </c>
      <c r="E36" s="399"/>
      <c r="F36" s="399">
        <f t="shared" si="1"/>
        <v>0</v>
      </c>
    </row>
    <row r="37" spans="1:6" ht="15.6" thickBot="1">
      <c r="A37" s="392">
        <v>443.00189999999998</v>
      </c>
      <c r="B37" s="396" t="s">
        <v>5417</v>
      </c>
      <c r="C37" s="397" t="s">
        <v>5402</v>
      </c>
      <c r="D37" s="398">
        <v>1</v>
      </c>
      <c r="E37" s="403"/>
      <c r="F37" s="399">
        <f t="shared" si="1"/>
        <v>0</v>
      </c>
    </row>
    <row r="38" spans="1:6" ht="15.6" thickBot="1">
      <c r="A38" s="392">
        <v>443.00200000000001</v>
      </c>
      <c r="B38" s="396" t="s">
        <v>5418</v>
      </c>
      <c r="C38" s="397" t="s">
        <v>5402</v>
      </c>
      <c r="D38" s="398">
        <v>1</v>
      </c>
      <c r="E38" s="399"/>
      <c r="F38" s="399">
        <f t="shared" si="1"/>
        <v>0</v>
      </c>
    </row>
    <row r="39" spans="1:6" ht="15.6" thickBot="1">
      <c r="A39" s="392">
        <v>443.00209999999998</v>
      </c>
      <c r="B39" s="396" t="s">
        <v>5408</v>
      </c>
      <c r="C39" s="397" t="s">
        <v>5402</v>
      </c>
      <c r="D39" s="398">
        <v>1</v>
      </c>
      <c r="E39" s="403"/>
      <c r="F39" s="399">
        <f t="shared" si="1"/>
        <v>0</v>
      </c>
    </row>
    <row r="40" spans="1:6" ht="15.6" thickBot="1">
      <c r="A40" s="392">
        <v>443.00220000000002</v>
      </c>
      <c r="B40" s="396" t="s">
        <v>5419</v>
      </c>
      <c r="C40" s="397" t="s">
        <v>5402</v>
      </c>
      <c r="D40" s="398">
        <v>3</v>
      </c>
      <c r="E40" s="399"/>
      <c r="F40" s="399">
        <f t="shared" si="1"/>
        <v>0</v>
      </c>
    </row>
    <row r="41" spans="1:6" ht="15.6" thickBot="1">
      <c r="A41" s="392">
        <v>443.00229999999999</v>
      </c>
      <c r="B41" s="396" t="s">
        <v>5420</v>
      </c>
      <c r="C41" s="397" t="s">
        <v>5402</v>
      </c>
      <c r="D41" s="398">
        <v>4</v>
      </c>
      <c r="E41" s="399"/>
      <c r="F41" s="399">
        <f t="shared" si="1"/>
        <v>0</v>
      </c>
    </row>
    <row r="42" spans="1:6" ht="15.6" thickBot="1">
      <c r="A42" s="392">
        <v>443.00240000000002</v>
      </c>
      <c r="B42" s="396" t="s">
        <v>5421</v>
      </c>
      <c r="C42" s="397" t="s">
        <v>5402</v>
      </c>
      <c r="D42" s="398">
        <v>16</v>
      </c>
      <c r="E42" s="399"/>
      <c r="F42" s="399">
        <f t="shared" si="1"/>
        <v>0</v>
      </c>
    </row>
    <row r="43" spans="1:6" ht="15.6" thickBot="1">
      <c r="A43" s="392">
        <v>443.0025</v>
      </c>
      <c r="B43" s="402" t="s">
        <v>5422</v>
      </c>
      <c r="C43" s="397" t="s">
        <v>5402</v>
      </c>
      <c r="D43" s="398">
        <v>3</v>
      </c>
      <c r="E43" s="399"/>
      <c r="F43" s="399">
        <f>D43*E43</f>
        <v>0</v>
      </c>
    </row>
    <row r="44" spans="1:6" ht="15.6" thickBot="1">
      <c r="A44" s="392">
        <v>443.00259999999997</v>
      </c>
      <c r="B44" s="396" t="s">
        <v>5406</v>
      </c>
      <c r="C44" s="397" t="s">
        <v>5402</v>
      </c>
      <c r="D44" s="398">
        <v>3</v>
      </c>
      <c r="E44" s="399"/>
      <c r="F44" s="399">
        <f t="shared" si="1"/>
        <v>0</v>
      </c>
    </row>
    <row r="45" spans="1:6" ht="15.6" thickBot="1">
      <c r="A45" s="392">
        <v>443.00270000000103</v>
      </c>
      <c r="B45" s="396" t="s">
        <v>5423</v>
      </c>
      <c r="C45" s="397" t="s">
        <v>5402</v>
      </c>
      <c r="D45" s="398">
        <v>1</v>
      </c>
      <c r="E45" s="399"/>
      <c r="F45" s="399">
        <f t="shared" si="1"/>
        <v>0</v>
      </c>
    </row>
    <row r="46" spans="1:6" ht="15.6" thickBot="1">
      <c r="A46" s="392">
        <v>443.002800000001</v>
      </c>
      <c r="B46" s="396" t="s">
        <v>5424</v>
      </c>
      <c r="C46" s="397" t="s">
        <v>5402</v>
      </c>
      <c r="D46" s="398">
        <v>1</v>
      </c>
      <c r="E46" s="399"/>
      <c r="F46" s="399">
        <f t="shared" si="1"/>
        <v>0</v>
      </c>
    </row>
    <row r="47" spans="1:6" ht="15.6" thickBot="1">
      <c r="A47" s="392">
        <v>443.00290000000098</v>
      </c>
      <c r="B47" s="396" t="s">
        <v>5425</v>
      </c>
      <c r="C47" s="397" t="s">
        <v>5402</v>
      </c>
      <c r="D47" s="398">
        <v>3</v>
      </c>
      <c r="E47" s="399"/>
      <c r="F47" s="399">
        <f t="shared" si="1"/>
        <v>0</v>
      </c>
    </row>
    <row r="48" spans="1:6" ht="15.6" thickBot="1">
      <c r="A48" s="392">
        <v>443.00300000000101</v>
      </c>
      <c r="B48" s="396" t="s">
        <v>5426</v>
      </c>
      <c r="C48" s="401" t="s">
        <v>5402</v>
      </c>
      <c r="D48" s="398">
        <v>1</v>
      </c>
      <c r="E48" s="399"/>
      <c r="F48" s="399">
        <f t="shared" si="1"/>
        <v>0</v>
      </c>
    </row>
    <row r="49" spans="1:6" ht="15.6" thickBot="1">
      <c r="A49" s="392">
        <v>443.00310000000098</v>
      </c>
      <c r="B49" s="402" t="s">
        <v>5427</v>
      </c>
      <c r="C49" s="397" t="s">
        <v>5402</v>
      </c>
      <c r="D49" s="398">
        <v>1</v>
      </c>
      <c r="E49" s="399"/>
      <c r="F49" s="399">
        <f t="shared" si="1"/>
        <v>0</v>
      </c>
    </row>
    <row r="50" spans="1:6" ht="15.6" thickBot="1">
      <c r="A50" s="392">
        <v>443.00320000000102</v>
      </c>
      <c r="B50" s="402" t="s">
        <v>5428</v>
      </c>
      <c r="C50" s="397" t="s">
        <v>5402</v>
      </c>
      <c r="D50" s="398">
        <v>5</v>
      </c>
      <c r="E50" s="399"/>
      <c r="F50" s="399">
        <f>D50*E50</f>
        <v>0</v>
      </c>
    </row>
    <row r="51" spans="1:6" ht="15.6" thickBot="1">
      <c r="A51" s="392">
        <v>443.00330000000099</v>
      </c>
      <c r="B51" s="396" t="s">
        <v>5409</v>
      </c>
      <c r="C51" s="397" t="s">
        <v>5410</v>
      </c>
      <c r="D51" s="398">
        <v>1</v>
      </c>
      <c r="E51" s="399"/>
      <c r="F51" s="399">
        <f>D51*E51</f>
        <v>0</v>
      </c>
    </row>
    <row r="52" spans="1:6" ht="15.6" thickBot="1">
      <c r="A52" s="392">
        <v>443.00340000000102</v>
      </c>
      <c r="B52" s="396" t="s">
        <v>5411</v>
      </c>
      <c r="C52" s="397" t="s">
        <v>5410</v>
      </c>
      <c r="D52" s="398">
        <v>1</v>
      </c>
      <c r="E52" s="399"/>
      <c r="F52" s="399">
        <f>D52*E52</f>
        <v>0</v>
      </c>
    </row>
    <row r="53" spans="1:6" ht="16.2" thickBot="1">
      <c r="A53" s="392"/>
      <c r="B53" s="393" t="s">
        <v>5429</v>
      </c>
      <c r="C53" s="397"/>
      <c r="D53" s="398"/>
      <c r="E53" s="399"/>
      <c r="F53" s="399"/>
    </row>
    <row r="54" spans="1:6" ht="15.6" thickBot="1">
      <c r="A54" s="392">
        <v>443.00349999999997</v>
      </c>
      <c r="B54" s="396" t="s">
        <v>5664</v>
      </c>
      <c r="C54" s="397" t="s">
        <v>5402</v>
      </c>
      <c r="D54" s="398">
        <v>2</v>
      </c>
      <c r="E54" s="399"/>
      <c r="F54" s="399">
        <f>D54*E54</f>
        <v>0</v>
      </c>
    </row>
    <row r="55" spans="1:6" ht="15.6" thickBot="1">
      <c r="A55" s="392">
        <v>443.00360000000001</v>
      </c>
      <c r="B55" s="396" t="s">
        <v>5430</v>
      </c>
      <c r="C55" s="397" t="s">
        <v>5402</v>
      </c>
      <c r="D55" s="398">
        <v>2</v>
      </c>
      <c r="E55" s="399"/>
      <c r="F55" s="399">
        <f t="shared" ref="F55:F64" si="2">D55*E55</f>
        <v>0</v>
      </c>
    </row>
    <row r="56" spans="1:6" ht="15.6" thickBot="1">
      <c r="A56" s="392">
        <v>443.00369999999998</v>
      </c>
      <c r="B56" s="404" t="s">
        <v>5661</v>
      </c>
      <c r="C56" s="405" t="s">
        <v>5402</v>
      </c>
      <c r="D56" s="406">
        <v>2</v>
      </c>
      <c r="E56" s="403"/>
      <c r="F56" s="403">
        <f t="shared" si="2"/>
        <v>0</v>
      </c>
    </row>
    <row r="57" spans="1:6" ht="15.6" thickBot="1">
      <c r="A57" s="392">
        <v>443.00380000000001</v>
      </c>
      <c r="B57" s="396" t="s">
        <v>5403</v>
      </c>
      <c r="C57" s="397" t="s">
        <v>5402</v>
      </c>
      <c r="D57" s="398">
        <v>2</v>
      </c>
      <c r="E57" s="399"/>
      <c r="F57" s="399">
        <f t="shared" si="2"/>
        <v>0</v>
      </c>
    </row>
    <row r="58" spans="1:6" ht="15.6" thickBot="1">
      <c r="A58" s="392">
        <v>443.00389999999999</v>
      </c>
      <c r="B58" s="396" t="s">
        <v>5418</v>
      </c>
      <c r="C58" s="397" t="s">
        <v>5402</v>
      </c>
      <c r="D58" s="398">
        <v>2</v>
      </c>
      <c r="E58" s="399"/>
      <c r="F58" s="399">
        <f t="shared" si="2"/>
        <v>0</v>
      </c>
    </row>
    <row r="59" spans="1:6" ht="15.6" thickBot="1">
      <c r="A59" s="392">
        <v>443.00400000000002</v>
      </c>
      <c r="B59" s="396" t="s">
        <v>5431</v>
      </c>
      <c r="C59" s="397" t="s">
        <v>5402</v>
      </c>
      <c r="D59" s="398">
        <v>12</v>
      </c>
      <c r="E59" s="399"/>
      <c r="F59" s="399">
        <f t="shared" si="2"/>
        <v>0</v>
      </c>
    </row>
    <row r="60" spans="1:6" ht="15.6" thickBot="1">
      <c r="A60" s="392">
        <v>443.00409999999999</v>
      </c>
      <c r="B60" s="402" t="s">
        <v>5422</v>
      </c>
      <c r="C60" s="397" t="s">
        <v>5402</v>
      </c>
      <c r="D60" s="398">
        <v>2</v>
      </c>
      <c r="E60" s="399"/>
      <c r="F60" s="399">
        <f>D60*E60</f>
        <v>0</v>
      </c>
    </row>
    <row r="61" spans="1:6" ht="15.6" thickBot="1">
      <c r="A61" s="392">
        <v>443.00420000000003</v>
      </c>
      <c r="B61" s="396" t="s">
        <v>5415</v>
      </c>
      <c r="C61" s="397" t="s">
        <v>5402</v>
      </c>
      <c r="D61" s="398">
        <v>2</v>
      </c>
      <c r="E61" s="399"/>
      <c r="F61" s="399">
        <f t="shared" ref="F61" si="3">D61*E61</f>
        <v>0</v>
      </c>
    </row>
    <row r="62" spans="1:6" ht="15.6" thickBot="1">
      <c r="A62" s="392">
        <v>443.0043</v>
      </c>
      <c r="B62" s="396" t="s">
        <v>5413</v>
      </c>
      <c r="C62" s="397" t="s">
        <v>5402</v>
      </c>
      <c r="D62" s="398">
        <v>2</v>
      </c>
      <c r="E62" s="399"/>
      <c r="F62" s="399">
        <f t="shared" si="2"/>
        <v>0</v>
      </c>
    </row>
    <row r="63" spans="1:6" ht="15.6" thickBot="1">
      <c r="A63" s="392">
        <v>443.00439999999998</v>
      </c>
      <c r="B63" s="396" t="s">
        <v>5414</v>
      </c>
      <c r="C63" s="397" t="s">
        <v>5402</v>
      </c>
      <c r="D63" s="398">
        <v>2</v>
      </c>
      <c r="E63" s="399"/>
      <c r="F63" s="399">
        <f t="shared" si="2"/>
        <v>0</v>
      </c>
    </row>
    <row r="64" spans="1:6" ht="15.6" thickBot="1">
      <c r="A64" s="392">
        <v>443.00450000000001</v>
      </c>
      <c r="B64" s="402" t="s">
        <v>5427</v>
      </c>
      <c r="C64" s="397" t="s">
        <v>5402</v>
      </c>
      <c r="D64" s="398">
        <v>2</v>
      </c>
      <c r="E64" s="399"/>
      <c r="F64" s="399">
        <f t="shared" si="2"/>
        <v>0</v>
      </c>
    </row>
    <row r="65" spans="1:6" ht="15.6" thickBot="1">
      <c r="A65" s="392">
        <v>443.00459999999998</v>
      </c>
      <c r="B65" s="402" t="s">
        <v>5428</v>
      </c>
      <c r="C65" s="397" t="s">
        <v>5402</v>
      </c>
      <c r="D65" s="398">
        <v>4</v>
      </c>
      <c r="E65" s="399"/>
      <c r="F65" s="399">
        <f>D65*E65</f>
        <v>0</v>
      </c>
    </row>
    <row r="66" spans="1:6" ht="15.6" thickBot="1">
      <c r="A66" s="392">
        <v>443.00470000000001</v>
      </c>
      <c r="B66" s="396" t="s">
        <v>5409</v>
      </c>
      <c r="C66" s="397" t="s">
        <v>5410</v>
      </c>
      <c r="D66" s="398">
        <v>2</v>
      </c>
      <c r="E66" s="399"/>
      <c r="F66" s="399">
        <f>D66*E66</f>
        <v>0</v>
      </c>
    </row>
    <row r="67" spans="1:6" ht="15.6" thickBot="1">
      <c r="A67" s="392">
        <v>443.00479999999999</v>
      </c>
      <c r="B67" s="396" t="s">
        <v>5411</v>
      </c>
      <c r="C67" s="397" t="s">
        <v>5410</v>
      </c>
      <c r="D67" s="398">
        <v>2</v>
      </c>
      <c r="E67" s="399"/>
      <c r="F67" s="399">
        <f>D67*E67</f>
        <v>0</v>
      </c>
    </row>
    <row r="68" spans="1:6" ht="16.2" thickBot="1">
      <c r="A68" s="392"/>
      <c r="B68" s="393" t="s">
        <v>5432</v>
      </c>
      <c r="C68" s="397"/>
      <c r="D68" s="398"/>
      <c r="E68" s="399"/>
      <c r="F68" s="399"/>
    </row>
    <row r="69" spans="1:6" ht="15.6" thickBot="1">
      <c r="A69" s="392">
        <v>443.00490000000002</v>
      </c>
      <c r="B69" s="396" t="s">
        <v>5413</v>
      </c>
      <c r="C69" s="397" t="s">
        <v>5402</v>
      </c>
      <c r="D69" s="398">
        <v>1</v>
      </c>
      <c r="E69" s="399"/>
      <c r="F69" s="399">
        <f t="shared" ref="F69:F71" si="4">D69*E69</f>
        <v>0</v>
      </c>
    </row>
    <row r="70" spans="1:6" ht="15.6" thickBot="1">
      <c r="A70" s="392">
        <v>443.005</v>
      </c>
      <c r="B70" s="396" t="s">
        <v>5414</v>
      </c>
      <c r="C70" s="397" t="s">
        <v>5402</v>
      </c>
      <c r="D70" s="398">
        <v>1</v>
      </c>
      <c r="E70" s="399"/>
      <c r="F70" s="399">
        <f t="shared" si="4"/>
        <v>0</v>
      </c>
    </row>
    <row r="71" spans="1:6" ht="15.6" thickBot="1">
      <c r="A71" s="392">
        <v>443.00510000000003</v>
      </c>
      <c r="B71" s="402" t="s">
        <v>5427</v>
      </c>
      <c r="C71" s="397" t="s">
        <v>5402</v>
      </c>
      <c r="D71" s="398">
        <v>1</v>
      </c>
      <c r="E71" s="399"/>
      <c r="F71" s="399">
        <f t="shared" si="4"/>
        <v>0</v>
      </c>
    </row>
    <row r="72" spans="1:6" ht="15.6" thickBot="1">
      <c r="A72" s="392">
        <v>443.0052</v>
      </c>
      <c r="B72" s="396" t="s">
        <v>5409</v>
      </c>
      <c r="C72" s="397" t="s">
        <v>5410</v>
      </c>
      <c r="D72" s="398">
        <v>1</v>
      </c>
      <c r="E72" s="399"/>
      <c r="F72" s="399">
        <f>D72*E72</f>
        <v>0</v>
      </c>
    </row>
    <row r="73" spans="1:6" ht="15.6" thickBot="1">
      <c r="A73" s="392">
        <v>443.00529999999998</v>
      </c>
      <c r="B73" s="396" t="s">
        <v>5411</v>
      </c>
      <c r="C73" s="397" t="s">
        <v>5410</v>
      </c>
      <c r="D73" s="398">
        <v>1</v>
      </c>
      <c r="E73" s="399"/>
      <c r="F73" s="399">
        <f>D73*E73</f>
        <v>0</v>
      </c>
    </row>
    <row r="74" spans="1:6" ht="16.2" thickBot="1">
      <c r="A74" s="392"/>
      <c r="B74" s="393" t="s">
        <v>5433</v>
      </c>
      <c r="C74" s="397"/>
      <c r="D74" s="398"/>
      <c r="E74" s="399"/>
      <c r="F74" s="399"/>
    </row>
    <row r="75" spans="1:6" ht="15.6" thickBot="1">
      <c r="A75" s="392">
        <v>443.00540000000001</v>
      </c>
      <c r="B75" s="396" t="s">
        <v>5660</v>
      </c>
      <c r="C75" s="397" t="s">
        <v>5402</v>
      </c>
      <c r="D75" s="398">
        <v>1</v>
      </c>
      <c r="E75" s="399"/>
      <c r="F75" s="399">
        <f t="shared" ref="F75:F77" si="5">D75*E75</f>
        <v>0</v>
      </c>
    </row>
    <row r="76" spans="1:6" ht="15.6" thickBot="1">
      <c r="A76" s="392">
        <v>443.00549999999998</v>
      </c>
      <c r="B76" s="396" t="s">
        <v>5403</v>
      </c>
      <c r="C76" s="397" t="s">
        <v>5402</v>
      </c>
      <c r="D76" s="398">
        <v>2</v>
      </c>
      <c r="E76" s="399"/>
      <c r="F76" s="399">
        <f t="shared" si="5"/>
        <v>0</v>
      </c>
    </row>
    <row r="77" spans="1:6" ht="15.6" thickBot="1">
      <c r="A77" s="392">
        <v>443.00560000000002</v>
      </c>
      <c r="B77" s="396" t="s">
        <v>5434</v>
      </c>
      <c r="C77" s="397" t="s">
        <v>5402</v>
      </c>
      <c r="D77" s="398">
        <v>11</v>
      </c>
      <c r="E77" s="399"/>
      <c r="F77" s="399">
        <f t="shared" si="5"/>
        <v>0</v>
      </c>
    </row>
    <row r="78" spans="1:6" ht="15.6" thickBot="1">
      <c r="A78" s="392">
        <v>443.00569999999999</v>
      </c>
      <c r="B78" s="396" t="s">
        <v>5409</v>
      </c>
      <c r="C78" s="397" t="s">
        <v>5410</v>
      </c>
      <c r="D78" s="398">
        <v>1</v>
      </c>
      <c r="E78" s="399"/>
      <c r="F78" s="399">
        <f>D78*E78</f>
        <v>0</v>
      </c>
    </row>
    <row r="79" spans="1:6" ht="15.6" thickBot="1">
      <c r="A79" s="392">
        <v>443.00580000000002</v>
      </c>
      <c r="B79" s="396" t="s">
        <v>5411</v>
      </c>
      <c r="C79" s="397" t="s">
        <v>5410</v>
      </c>
      <c r="D79" s="398">
        <v>1</v>
      </c>
      <c r="E79" s="399"/>
      <c r="F79" s="399">
        <f>D79*E79</f>
        <v>0</v>
      </c>
    </row>
    <row r="80" spans="1:6" ht="18" thickBot="1">
      <c r="A80" s="407"/>
      <c r="B80" s="408" t="s">
        <v>5435</v>
      </c>
      <c r="C80" s="409"/>
      <c r="D80" s="410"/>
      <c r="E80" s="411"/>
      <c r="F80" s="412">
        <f>SUM(F17:F79)</f>
        <v>0</v>
      </c>
    </row>
    <row r="81" spans="1:6" ht="18" thickBot="1">
      <c r="A81" s="380"/>
      <c r="B81" s="413"/>
      <c r="C81" s="382"/>
      <c r="D81" s="383"/>
      <c r="E81" s="383"/>
      <c r="F81" s="385"/>
    </row>
    <row r="82" spans="1:6" ht="16.2" thickBot="1">
      <c r="A82" s="414">
        <v>444</v>
      </c>
      <c r="B82" s="387" t="s">
        <v>5436</v>
      </c>
      <c r="C82" s="388"/>
      <c r="D82" s="389"/>
      <c r="E82" s="390"/>
      <c r="F82" s="415"/>
    </row>
    <row r="83" spans="1:6" ht="30.6" thickBot="1">
      <c r="A83" s="414">
        <v>444.00009999999997</v>
      </c>
      <c r="B83" s="400" t="s">
        <v>5437</v>
      </c>
      <c r="C83" s="401" t="s">
        <v>5402</v>
      </c>
      <c r="D83" s="416">
        <v>180</v>
      </c>
      <c r="E83" s="417"/>
      <c r="F83" s="418">
        <f t="shared" ref="F83:F98" si="6">D83*E83</f>
        <v>0</v>
      </c>
    </row>
    <row r="84" spans="1:6" ht="15.6" thickBot="1">
      <c r="A84" s="414">
        <v>444.00020000000001</v>
      </c>
      <c r="B84" s="400" t="s">
        <v>5438</v>
      </c>
      <c r="C84" s="401" t="s">
        <v>5402</v>
      </c>
      <c r="D84" s="416">
        <v>32</v>
      </c>
      <c r="E84" s="417"/>
      <c r="F84" s="418">
        <f t="shared" si="6"/>
        <v>0</v>
      </c>
    </row>
    <row r="85" spans="1:6" ht="15.6" thickBot="1">
      <c r="A85" s="414">
        <v>444.00029999999998</v>
      </c>
      <c r="B85" s="400" t="s">
        <v>5439</v>
      </c>
      <c r="C85" s="401" t="s">
        <v>5402</v>
      </c>
      <c r="D85" s="416">
        <v>35</v>
      </c>
      <c r="E85" s="417"/>
      <c r="F85" s="418">
        <f t="shared" si="6"/>
        <v>0</v>
      </c>
    </row>
    <row r="86" spans="1:6" ht="15.6" thickBot="1">
      <c r="A86" s="414">
        <v>444.00040000000001</v>
      </c>
      <c r="B86" s="400" t="s">
        <v>5440</v>
      </c>
      <c r="C86" s="401" t="s">
        <v>5402</v>
      </c>
      <c r="D86" s="416">
        <v>20</v>
      </c>
      <c r="E86" s="417"/>
      <c r="F86" s="418">
        <f>D86*E86</f>
        <v>0</v>
      </c>
    </row>
    <row r="87" spans="1:6" ht="15.6" thickBot="1">
      <c r="A87" s="414">
        <v>444.00049999999999</v>
      </c>
      <c r="B87" s="400" t="s">
        <v>5441</v>
      </c>
      <c r="C87" s="401" t="s">
        <v>5402</v>
      </c>
      <c r="D87" s="416">
        <v>1</v>
      </c>
      <c r="E87" s="417"/>
      <c r="F87" s="418">
        <f t="shared" si="6"/>
        <v>0</v>
      </c>
    </row>
    <row r="88" spans="1:6" ht="15.6" thickBot="1">
      <c r="A88" s="414">
        <v>444.00060000000002</v>
      </c>
      <c r="B88" s="400" t="s">
        <v>5442</v>
      </c>
      <c r="C88" s="401" t="s">
        <v>384</v>
      </c>
      <c r="D88" s="416">
        <v>80</v>
      </c>
      <c r="E88" s="417"/>
      <c r="F88" s="418">
        <f t="shared" si="6"/>
        <v>0</v>
      </c>
    </row>
    <row r="89" spans="1:6" ht="15.6" thickBot="1">
      <c r="A89" s="414">
        <v>444.00069999999999</v>
      </c>
      <c r="B89" s="400" t="s">
        <v>5659</v>
      </c>
      <c r="C89" s="401" t="s">
        <v>384</v>
      </c>
      <c r="D89" s="416">
        <v>45</v>
      </c>
      <c r="E89" s="417"/>
      <c r="F89" s="418">
        <f t="shared" si="6"/>
        <v>0</v>
      </c>
    </row>
    <row r="90" spans="1:6" ht="15.6" thickBot="1">
      <c r="A90" s="414">
        <v>444.00080000000003</v>
      </c>
      <c r="B90" s="400" t="s">
        <v>5658</v>
      </c>
      <c r="C90" s="401" t="s">
        <v>384</v>
      </c>
      <c r="D90" s="416">
        <v>35</v>
      </c>
      <c r="E90" s="417"/>
      <c r="F90" s="418">
        <f t="shared" si="6"/>
        <v>0</v>
      </c>
    </row>
    <row r="91" spans="1:6" ht="15.6" thickBot="1">
      <c r="A91" s="414">
        <v>444.0009</v>
      </c>
      <c r="B91" s="400" t="s">
        <v>5443</v>
      </c>
      <c r="C91" s="401" t="s">
        <v>5402</v>
      </c>
      <c r="D91" s="416">
        <v>200</v>
      </c>
      <c r="E91" s="417"/>
      <c r="F91" s="418">
        <f t="shared" si="6"/>
        <v>0</v>
      </c>
    </row>
    <row r="92" spans="1:6" ht="15.6" thickBot="1">
      <c r="A92" s="414">
        <v>444.00099999999998</v>
      </c>
      <c r="B92" s="400" t="s">
        <v>5444</v>
      </c>
      <c r="C92" s="401" t="s">
        <v>5402</v>
      </c>
      <c r="D92" s="416">
        <v>100</v>
      </c>
      <c r="E92" s="417"/>
      <c r="F92" s="418">
        <f t="shared" si="6"/>
        <v>0</v>
      </c>
    </row>
    <row r="93" spans="1:6" ht="15.6" thickBot="1">
      <c r="A93" s="414">
        <v>444.00110000000001</v>
      </c>
      <c r="B93" s="400" t="s">
        <v>5445</v>
      </c>
      <c r="C93" s="401" t="s">
        <v>5402</v>
      </c>
      <c r="D93" s="416">
        <v>65</v>
      </c>
      <c r="E93" s="417"/>
      <c r="F93" s="418">
        <f t="shared" si="6"/>
        <v>0</v>
      </c>
    </row>
    <row r="94" spans="1:6" ht="15.6" thickBot="1">
      <c r="A94" s="414">
        <v>444.00119999999998</v>
      </c>
      <c r="B94" s="400" t="s">
        <v>5446</v>
      </c>
      <c r="C94" s="401" t="s">
        <v>5402</v>
      </c>
      <c r="D94" s="416">
        <v>65</v>
      </c>
      <c r="E94" s="417"/>
      <c r="F94" s="418">
        <f t="shared" si="6"/>
        <v>0</v>
      </c>
    </row>
    <row r="95" spans="1:6" ht="15.6" thickBot="1">
      <c r="A95" s="414">
        <v>444.00130000000001</v>
      </c>
      <c r="B95" s="400" t="s">
        <v>5627</v>
      </c>
      <c r="C95" s="401" t="s">
        <v>5402</v>
      </c>
      <c r="D95" s="416">
        <v>300</v>
      </c>
      <c r="E95" s="417"/>
      <c r="F95" s="418">
        <f t="shared" si="6"/>
        <v>0</v>
      </c>
    </row>
    <row r="96" spans="1:6" ht="15.6" thickBot="1">
      <c r="A96" s="414">
        <v>444.00139999999999</v>
      </c>
      <c r="B96" s="400" t="s">
        <v>5628</v>
      </c>
      <c r="C96" s="401" t="s">
        <v>5402</v>
      </c>
      <c r="D96" s="416">
        <v>100</v>
      </c>
      <c r="E96" s="417"/>
      <c r="F96" s="418">
        <f t="shared" si="6"/>
        <v>0</v>
      </c>
    </row>
    <row r="97" spans="1:6" ht="15.6" thickBot="1">
      <c r="A97" s="414">
        <v>444.00150000000002</v>
      </c>
      <c r="B97" s="400" t="s">
        <v>5657</v>
      </c>
      <c r="C97" s="401" t="s">
        <v>5402</v>
      </c>
      <c r="D97" s="416">
        <v>50</v>
      </c>
      <c r="E97" s="417"/>
      <c r="F97" s="418">
        <f t="shared" si="6"/>
        <v>0</v>
      </c>
    </row>
    <row r="98" spans="1:6" ht="15.6" thickBot="1">
      <c r="A98" s="414">
        <v>444.0016</v>
      </c>
      <c r="B98" s="400" t="s">
        <v>5447</v>
      </c>
      <c r="C98" s="401" t="s">
        <v>5448</v>
      </c>
      <c r="D98" s="416">
        <v>1.5</v>
      </c>
      <c r="E98" s="417"/>
      <c r="F98" s="418">
        <f t="shared" si="6"/>
        <v>0</v>
      </c>
    </row>
    <row r="99" spans="1:6" ht="15.6" thickBot="1">
      <c r="A99" s="414">
        <v>444.00170000000003</v>
      </c>
      <c r="B99" s="400" t="s">
        <v>5449</v>
      </c>
      <c r="C99" s="401" t="s">
        <v>384</v>
      </c>
      <c r="D99" s="416">
        <v>210</v>
      </c>
      <c r="E99" s="417"/>
      <c r="F99" s="418">
        <f>D99*E99</f>
        <v>0</v>
      </c>
    </row>
    <row r="100" spans="1:6" ht="15.6" thickBot="1">
      <c r="A100" s="414">
        <v>444.00180000000103</v>
      </c>
      <c r="B100" s="400" t="s">
        <v>5450</v>
      </c>
      <c r="C100" s="401" t="s">
        <v>384</v>
      </c>
      <c r="D100" s="416">
        <v>30</v>
      </c>
      <c r="E100" s="417"/>
      <c r="F100" s="418">
        <f>D100*E100</f>
        <v>0</v>
      </c>
    </row>
    <row r="101" spans="1:6" ht="15.6" thickBot="1">
      <c r="A101" s="414">
        <v>444.001900000001</v>
      </c>
      <c r="B101" s="400" t="s">
        <v>5451</v>
      </c>
      <c r="C101" s="401" t="s">
        <v>384</v>
      </c>
      <c r="D101" s="416">
        <v>60</v>
      </c>
      <c r="E101" s="417"/>
      <c r="F101" s="418">
        <f t="shared" ref="F101:F110" si="7">D101*E101</f>
        <v>0</v>
      </c>
    </row>
    <row r="102" spans="1:6" ht="15.6" thickBot="1">
      <c r="A102" s="414">
        <v>444.00200000000098</v>
      </c>
      <c r="B102" s="400" t="s">
        <v>5452</v>
      </c>
      <c r="C102" s="401" t="s">
        <v>384</v>
      </c>
      <c r="D102" s="416">
        <v>270</v>
      </c>
      <c r="E102" s="417"/>
      <c r="F102" s="418">
        <f t="shared" si="7"/>
        <v>0</v>
      </c>
    </row>
    <row r="103" spans="1:6" ht="15.6" thickBot="1">
      <c r="A103" s="414">
        <v>444.00210000000101</v>
      </c>
      <c r="B103" s="400" t="s">
        <v>5453</v>
      </c>
      <c r="C103" s="401" t="s">
        <v>384</v>
      </c>
      <c r="D103" s="416">
        <v>585</v>
      </c>
      <c r="E103" s="417"/>
      <c r="F103" s="418">
        <f t="shared" si="7"/>
        <v>0</v>
      </c>
    </row>
    <row r="104" spans="1:6" ht="15.6" thickBot="1">
      <c r="A104" s="414">
        <v>444.00220000000098</v>
      </c>
      <c r="B104" s="400" t="s">
        <v>5454</v>
      </c>
      <c r="C104" s="401" t="s">
        <v>384</v>
      </c>
      <c r="D104" s="416">
        <v>670</v>
      </c>
      <c r="E104" s="417"/>
      <c r="F104" s="418">
        <f t="shared" si="7"/>
        <v>0</v>
      </c>
    </row>
    <row r="105" spans="1:6" ht="15.6" thickBot="1">
      <c r="A105" s="414">
        <v>444.00230000000101</v>
      </c>
      <c r="B105" s="400" t="s">
        <v>5455</v>
      </c>
      <c r="C105" s="401" t="s">
        <v>384</v>
      </c>
      <c r="D105" s="416">
        <v>45</v>
      </c>
      <c r="E105" s="417"/>
      <c r="F105" s="418">
        <f t="shared" si="7"/>
        <v>0</v>
      </c>
    </row>
    <row r="106" spans="1:6" ht="15.6" thickBot="1">
      <c r="A106" s="414">
        <v>444.00240000000099</v>
      </c>
      <c r="B106" s="400" t="s">
        <v>5456</v>
      </c>
      <c r="C106" s="401" t="s">
        <v>384</v>
      </c>
      <c r="D106" s="416">
        <v>190</v>
      </c>
      <c r="E106" s="417"/>
      <c r="F106" s="418">
        <f t="shared" si="7"/>
        <v>0</v>
      </c>
    </row>
    <row r="107" spans="1:6" ht="15.6" thickBot="1">
      <c r="A107" s="414">
        <v>444.00250000000102</v>
      </c>
      <c r="B107" s="400" t="s">
        <v>5457</v>
      </c>
      <c r="C107" s="401" t="s">
        <v>384</v>
      </c>
      <c r="D107" s="416">
        <v>50</v>
      </c>
      <c r="E107" s="417"/>
      <c r="F107" s="418">
        <f t="shared" si="7"/>
        <v>0</v>
      </c>
    </row>
    <row r="108" spans="1:6" ht="15.6" thickBot="1">
      <c r="A108" s="414">
        <v>444.002600000001</v>
      </c>
      <c r="B108" s="400" t="s">
        <v>5458</v>
      </c>
      <c r="C108" s="401" t="s">
        <v>384</v>
      </c>
      <c r="D108" s="416">
        <v>35</v>
      </c>
      <c r="E108" s="417"/>
      <c r="F108" s="418">
        <f t="shared" si="7"/>
        <v>0</v>
      </c>
    </row>
    <row r="109" spans="1:6" ht="15.6" thickBot="1">
      <c r="A109" s="414">
        <v>444.00270000000103</v>
      </c>
      <c r="B109" s="400" t="s">
        <v>5459</v>
      </c>
      <c r="C109" s="401" t="s">
        <v>384</v>
      </c>
      <c r="D109" s="416">
        <v>50</v>
      </c>
      <c r="E109" s="417"/>
      <c r="F109" s="418">
        <f t="shared" si="7"/>
        <v>0</v>
      </c>
    </row>
    <row r="110" spans="1:6" ht="15.6" thickBot="1">
      <c r="A110" s="414">
        <v>444.002800000001</v>
      </c>
      <c r="B110" s="400" t="s">
        <v>5460</v>
      </c>
      <c r="C110" s="401" t="s">
        <v>384</v>
      </c>
      <c r="D110" s="416">
        <v>10</v>
      </c>
      <c r="E110" s="417"/>
      <c r="F110" s="418">
        <f t="shared" si="7"/>
        <v>0</v>
      </c>
    </row>
    <row r="111" spans="1:6" ht="15.6" thickBot="1">
      <c r="A111" s="414">
        <v>444.00290000000098</v>
      </c>
      <c r="B111" s="400" t="s">
        <v>5644</v>
      </c>
      <c r="C111" s="401" t="s">
        <v>5402</v>
      </c>
      <c r="D111" s="416">
        <v>1</v>
      </c>
      <c r="E111" s="417"/>
      <c r="F111" s="418">
        <f>E111*D111</f>
        <v>0</v>
      </c>
    </row>
    <row r="112" spans="1:6" ht="15.6" thickBot="1">
      <c r="A112" s="414">
        <v>444.00300000000101</v>
      </c>
      <c r="B112" s="400" t="s">
        <v>5643</v>
      </c>
      <c r="C112" s="401" t="s">
        <v>5402</v>
      </c>
      <c r="D112" s="416">
        <v>3</v>
      </c>
      <c r="E112" s="417"/>
      <c r="F112" s="418">
        <f>E112*D112</f>
        <v>0</v>
      </c>
    </row>
    <row r="113" spans="1:6" ht="15.6" thickBot="1">
      <c r="A113" s="414">
        <v>444.00310000000098</v>
      </c>
      <c r="B113" s="400" t="s">
        <v>5461</v>
      </c>
      <c r="C113" s="401" t="s">
        <v>5402</v>
      </c>
      <c r="D113" s="416">
        <v>3</v>
      </c>
      <c r="E113" s="417"/>
      <c r="F113" s="418">
        <f>E113*D113</f>
        <v>0</v>
      </c>
    </row>
    <row r="114" spans="1:6" ht="15.6" thickBot="1">
      <c r="A114" s="414">
        <v>444.00320000000102</v>
      </c>
      <c r="B114" s="400" t="s">
        <v>5645</v>
      </c>
      <c r="C114" s="401" t="s">
        <v>5402</v>
      </c>
      <c r="D114" s="416">
        <v>13</v>
      </c>
      <c r="E114" s="417"/>
      <c r="F114" s="418">
        <f>E114*D114</f>
        <v>0</v>
      </c>
    </row>
    <row r="115" spans="1:6" ht="15.6" thickBot="1">
      <c r="A115" s="414">
        <v>444.00330000000099</v>
      </c>
      <c r="B115" s="400" t="s">
        <v>5646</v>
      </c>
      <c r="C115" s="401" t="s">
        <v>5402</v>
      </c>
      <c r="D115" s="416">
        <v>4</v>
      </c>
      <c r="E115" s="417"/>
      <c r="F115" s="418">
        <f t="shared" ref="F115:F123" si="8">D115*E115</f>
        <v>0</v>
      </c>
    </row>
    <row r="116" spans="1:6" ht="15.6" thickBot="1">
      <c r="A116" s="414">
        <v>444.00340000000102</v>
      </c>
      <c r="B116" s="400" t="s">
        <v>5647</v>
      </c>
      <c r="C116" s="401" t="s">
        <v>5402</v>
      </c>
      <c r="D116" s="416">
        <v>22</v>
      </c>
      <c r="E116" s="417"/>
      <c r="F116" s="418">
        <f t="shared" si="8"/>
        <v>0</v>
      </c>
    </row>
    <row r="117" spans="1:6" ht="15.6" thickBot="1">
      <c r="A117" s="414">
        <v>444.003500000001</v>
      </c>
      <c r="B117" s="400" t="s">
        <v>5648</v>
      </c>
      <c r="C117" s="401" t="s">
        <v>5402</v>
      </c>
      <c r="D117" s="416">
        <v>5</v>
      </c>
      <c r="E117" s="417"/>
      <c r="F117" s="418">
        <f t="shared" si="8"/>
        <v>0</v>
      </c>
    </row>
    <row r="118" spans="1:6" ht="15.6" thickBot="1">
      <c r="A118" s="414">
        <v>444.00360000000097</v>
      </c>
      <c r="B118" s="400" t="s">
        <v>5649</v>
      </c>
      <c r="C118" s="401" t="s">
        <v>5402</v>
      </c>
      <c r="D118" s="416">
        <v>4</v>
      </c>
      <c r="E118" s="417"/>
      <c r="F118" s="418">
        <f t="shared" si="8"/>
        <v>0</v>
      </c>
    </row>
    <row r="119" spans="1:6" ht="15.6" thickBot="1">
      <c r="A119" s="414">
        <v>444.003700000001</v>
      </c>
      <c r="B119" s="400" t="s">
        <v>5650</v>
      </c>
      <c r="C119" s="401" t="s">
        <v>5402</v>
      </c>
      <c r="D119" s="416">
        <v>4</v>
      </c>
      <c r="E119" s="417"/>
      <c r="F119" s="418">
        <f t="shared" si="8"/>
        <v>0</v>
      </c>
    </row>
    <row r="120" spans="1:6" ht="15.6" thickBot="1">
      <c r="A120" s="414">
        <v>444.00380000000098</v>
      </c>
      <c r="B120" s="400" t="s">
        <v>5651</v>
      </c>
      <c r="C120" s="401" t="s">
        <v>5402</v>
      </c>
      <c r="D120" s="416">
        <v>6</v>
      </c>
      <c r="E120" s="417"/>
      <c r="F120" s="418">
        <f t="shared" si="8"/>
        <v>0</v>
      </c>
    </row>
    <row r="121" spans="1:6" ht="15.6" thickBot="1">
      <c r="A121" s="414">
        <v>444.00390000000101</v>
      </c>
      <c r="B121" s="400" t="s">
        <v>5652</v>
      </c>
      <c r="C121" s="401" t="s">
        <v>5402</v>
      </c>
      <c r="D121" s="416">
        <v>2</v>
      </c>
      <c r="E121" s="417"/>
      <c r="F121" s="418">
        <f t="shared" si="8"/>
        <v>0</v>
      </c>
    </row>
    <row r="122" spans="1:6" ht="15.6" thickBot="1">
      <c r="A122" s="414">
        <v>444.00400000000099</v>
      </c>
      <c r="B122" s="400" t="s">
        <v>5653</v>
      </c>
      <c r="C122" s="401" t="s">
        <v>5402</v>
      </c>
      <c r="D122" s="416">
        <v>2</v>
      </c>
      <c r="E122" s="417"/>
      <c r="F122" s="418">
        <f t="shared" si="8"/>
        <v>0</v>
      </c>
    </row>
    <row r="123" spans="1:6" ht="15.6" thickBot="1">
      <c r="A123" s="414">
        <v>444.00410000000102</v>
      </c>
      <c r="B123" s="400" t="s">
        <v>5654</v>
      </c>
      <c r="C123" s="401" t="s">
        <v>5402</v>
      </c>
      <c r="D123" s="416">
        <v>109</v>
      </c>
      <c r="E123" s="417"/>
      <c r="F123" s="418">
        <f t="shared" si="8"/>
        <v>0</v>
      </c>
    </row>
    <row r="124" spans="1:6" ht="15.6" thickBot="1">
      <c r="A124" s="414">
        <v>444.00420000000099</v>
      </c>
      <c r="B124" s="400" t="s">
        <v>5655</v>
      </c>
      <c r="C124" s="401" t="s">
        <v>5402</v>
      </c>
      <c r="D124" s="416">
        <v>5</v>
      </c>
      <c r="E124" s="417"/>
      <c r="F124" s="418">
        <f>D124*E124</f>
        <v>0</v>
      </c>
    </row>
    <row r="125" spans="1:6" ht="30.6" thickBot="1">
      <c r="A125" s="414">
        <v>444.00430000000102</v>
      </c>
      <c r="B125" s="400" t="s">
        <v>5656</v>
      </c>
      <c r="C125" s="401" t="s">
        <v>5402</v>
      </c>
      <c r="D125" s="416">
        <v>4</v>
      </c>
      <c r="E125" s="417"/>
      <c r="F125" s="418">
        <f>D125*E125</f>
        <v>0</v>
      </c>
    </row>
    <row r="126" spans="1:6" ht="15.6" thickBot="1">
      <c r="A126" s="414">
        <v>444.004400000001</v>
      </c>
      <c r="B126" s="400" t="s">
        <v>5462</v>
      </c>
      <c r="C126" s="401" t="s">
        <v>5402</v>
      </c>
      <c r="D126" s="416">
        <v>1</v>
      </c>
      <c r="E126" s="417"/>
      <c r="F126" s="418">
        <f t="shared" ref="F126:F130" si="9">D126*E126</f>
        <v>0</v>
      </c>
    </row>
    <row r="127" spans="1:6" ht="15.6" thickBot="1">
      <c r="A127" s="414">
        <v>444.00450000000097</v>
      </c>
      <c r="B127" s="400" t="s">
        <v>5641</v>
      </c>
      <c r="C127" s="401" t="s">
        <v>5402</v>
      </c>
      <c r="D127" s="416">
        <v>8</v>
      </c>
      <c r="E127" s="417"/>
      <c r="F127" s="418">
        <f t="shared" si="9"/>
        <v>0</v>
      </c>
    </row>
    <row r="128" spans="1:6" ht="15.6" thickBot="1">
      <c r="A128" s="414">
        <v>444.00460000000101</v>
      </c>
      <c r="B128" s="400" t="s">
        <v>5642</v>
      </c>
      <c r="C128" s="401" t="s">
        <v>5402</v>
      </c>
      <c r="D128" s="419">
        <v>1</v>
      </c>
      <c r="E128" s="417"/>
      <c r="F128" s="418">
        <f t="shared" si="9"/>
        <v>0</v>
      </c>
    </row>
    <row r="129" spans="1:6" ht="15.6" thickBot="1">
      <c r="A129" s="414">
        <v>444.00470000000098</v>
      </c>
      <c r="B129" s="400" t="s">
        <v>5640</v>
      </c>
      <c r="C129" s="401" t="s">
        <v>5402</v>
      </c>
      <c r="D129" s="416">
        <v>1</v>
      </c>
      <c r="E129" s="417"/>
      <c r="F129" s="418">
        <f t="shared" si="9"/>
        <v>0</v>
      </c>
    </row>
    <row r="130" spans="1:6" ht="15.6" thickBot="1">
      <c r="A130" s="414">
        <v>444.00480000000101</v>
      </c>
      <c r="B130" s="400" t="s">
        <v>5463</v>
      </c>
      <c r="C130" s="401" t="s">
        <v>5402</v>
      </c>
      <c r="D130" s="416">
        <v>1</v>
      </c>
      <c r="E130" s="417"/>
      <c r="F130" s="418">
        <f t="shared" si="9"/>
        <v>0</v>
      </c>
    </row>
    <row r="131" spans="1:6" s="422" customFormat="1" ht="16.2" thickBot="1">
      <c r="A131" s="414"/>
      <c r="B131" s="400" t="s">
        <v>5464</v>
      </c>
      <c r="C131" s="401"/>
      <c r="D131" s="416"/>
      <c r="E131" s="420"/>
      <c r="F131" s="421">
        <f>SUM(F82:F130)</f>
        <v>0</v>
      </c>
    </row>
    <row r="132" spans="1:6" s="422" customFormat="1" ht="15.6" thickBot="1">
      <c r="A132" s="423">
        <v>444.00490000000002</v>
      </c>
      <c r="B132" s="400" t="s">
        <v>5465</v>
      </c>
      <c r="C132" s="401"/>
      <c r="D132" s="416"/>
      <c r="E132" s="420"/>
      <c r="F132" s="418">
        <f>F131*0.03</f>
        <v>0</v>
      </c>
    </row>
    <row r="133" spans="1:6" ht="18.600000000000001" thickBot="1">
      <c r="A133" s="414"/>
      <c r="B133" s="424" t="s">
        <v>5464</v>
      </c>
      <c r="C133" s="388"/>
      <c r="D133" s="389"/>
      <c r="E133" s="425"/>
      <c r="F133" s="426">
        <f>SUM(F131:F132)</f>
        <v>0</v>
      </c>
    </row>
    <row r="134" spans="1:6" ht="15.75" customHeight="1" thickBot="1">
      <c r="A134" s="427"/>
      <c r="B134" s="428"/>
      <c r="C134" s="429"/>
      <c r="D134" s="430"/>
      <c r="E134" s="431"/>
      <c r="F134" s="432"/>
    </row>
    <row r="135" spans="1:6" ht="15.75" customHeight="1" thickBot="1">
      <c r="A135" s="414">
        <v>444</v>
      </c>
      <c r="B135" s="387" t="s">
        <v>5466</v>
      </c>
      <c r="C135" s="388"/>
      <c r="D135" s="389"/>
      <c r="E135" s="390"/>
      <c r="F135" s="391"/>
    </row>
    <row r="136" spans="1:6" ht="15.75" customHeight="1" thickBot="1">
      <c r="A136" s="423">
        <v>444.005</v>
      </c>
      <c r="B136" s="400" t="s">
        <v>5467</v>
      </c>
      <c r="C136" s="401" t="s">
        <v>5402</v>
      </c>
      <c r="D136" s="416">
        <v>180</v>
      </c>
      <c r="E136" s="433"/>
      <c r="F136" s="418">
        <f t="shared" ref="F136:F146" si="10">D136*E136</f>
        <v>0</v>
      </c>
    </row>
    <row r="137" spans="1:6" ht="15.75" customHeight="1" thickBot="1">
      <c r="A137" s="423">
        <v>444.00510000000003</v>
      </c>
      <c r="B137" s="400" t="s">
        <v>5468</v>
      </c>
      <c r="C137" s="401" t="s">
        <v>5402</v>
      </c>
      <c r="D137" s="416">
        <v>32</v>
      </c>
      <c r="E137" s="433"/>
      <c r="F137" s="418">
        <f t="shared" si="10"/>
        <v>0</v>
      </c>
    </row>
    <row r="138" spans="1:6" ht="15.75" customHeight="1" thickBot="1">
      <c r="A138" s="423">
        <v>444.0052</v>
      </c>
      <c r="B138" s="400" t="s">
        <v>5469</v>
      </c>
      <c r="C138" s="401" t="s">
        <v>5402</v>
      </c>
      <c r="D138" s="416">
        <v>55</v>
      </c>
      <c r="E138" s="433"/>
      <c r="F138" s="418">
        <f t="shared" si="10"/>
        <v>0</v>
      </c>
    </row>
    <row r="139" spans="1:6" ht="15.75" customHeight="1" thickBot="1">
      <c r="A139" s="423">
        <v>444.00529999999998</v>
      </c>
      <c r="B139" s="400" t="s">
        <v>5470</v>
      </c>
      <c r="C139" s="401" t="s">
        <v>384</v>
      </c>
      <c r="D139" s="416">
        <v>80</v>
      </c>
      <c r="E139" s="433"/>
      <c r="F139" s="418">
        <f t="shared" si="10"/>
        <v>0</v>
      </c>
    </row>
    <row r="140" spans="1:6" ht="15.75" customHeight="1" thickBot="1">
      <c r="A140" s="423">
        <v>444.00540000000001</v>
      </c>
      <c r="B140" s="400" t="s">
        <v>5471</v>
      </c>
      <c r="C140" s="401" t="s">
        <v>384</v>
      </c>
      <c r="D140" s="416">
        <v>35</v>
      </c>
      <c r="E140" s="433"/>
      <c r="F140" s="418">
        <f t="shared" si="10"/>
        <v>0</v>
      </c>
    </row>
    <row r="141" spans="1:6" ht="15.75" customHeight="1" thickBot="1">
      <c r="A141" s="423">
        <v>444.00549999999998</v>
      </c>
      <c r="B141" s="400" t="s">
        <v>5472</v>
      </c>
      <c r="C141" s="401" t="s">
        <v>5402</v>
      </c>
      <c r="D141" s="416">
        <v>1</v>
      </c>
      <c r="E141" s="433"/>
      <c r="F141" s="418">
        <f t="shared" si="10"/>
        <v>0</v>
      </c>
    </row>
    <row r="142" spans="1:6" ht="15.75" customHeight="1" thickBot="1">
      <c r="A142" s="423">
        <v>444.00560000000002</v>
      </c>
      <c r="B142" s="400" t="s">
        <v>5473</v>
      </c>
      <c r="C142" s="401" t="s">
        <v>5402</v>
      </c>
      <c r="D142" s="416">
        <v>4</v>
      </c>
      <c r="E142" s="433"/>
      <c r="F142" s="418">
        <f t="shared" si="10"/>
        <v>0</v>
      </c>
    </row>
    <row r="143" spans="1:6" ht="15.75" customHeight="1" thickBot="1">
      <c r="A143" s="423">
        <v>444.00569999999999</v>
      </c>
      <c r="B143" s="400" t="s">
        <v>5474</v>
      </c>
      <c r="C143" s="401" t="s">
        <v>5402</v>
      </c>
      <c r="D143" s="416">
        <v>1</v>
      </c>
      <c r="E143" s="433"/>
      <c r="F143" s="418">
        <f t="shared" si="10"/>
        <v>0</v>
      </c>
    </row>
    <row r="144" spans="1:6" ht="15.75" customHeight="1" thickBot="1">
      <c r="A144" s="423">
        <v>444.00580000000002</v>
      </c>
      <c r="B144" s="400" t="s">
        <v>5475</v>
      </c>
      <c r="C144" s="401" t="s">
        <v>5402</v>
      </c>
      <c r="D144" s="416">
        <v>75</v>
      </c>
      <c r="E144" s="433"/>
      <c r="F144" s="418">
        <f t="shared" si="10"/>
        <v>0</v>
      </c>
    </row>
    <row r="145" spans="1:6" ht="15.75" customHeight="1" thickBot="1">
      <c r="A145" s="423">
        <v>444.0059</v>
      </c>
      <c r="B145" s="400" t="s">
        <v>5476</v>
      </c>
      <c r="C145" s="401" t="s">
        <v>5402</v>
      </c>
      <c r="D145" s="416">
        <v>200</v>
      </c>
      <c r="E145" s="433"/>
      <c r="F145" s="418">
        <f t="shared" si="10"/>
        <v>0</v>
      </c>
    </row>
    <row r="146" spans="1:6" ht="15.75" customHeight="1" thickBot="1">
      <c r="A146" s="423">
        <v>444.00599999999997</v>
      </c>
      <c r="B146" s="400" t="s">
        <v>5477</v>
      </c>
      <c r="C146" s="401" t="s">
        <v>5402</v>
      </c>
      <c r="D146" s="416">
        <v>65</v>
      </c>
      <c r="E146" s="433"/>
      <c r="F146" s="418">
        <f t="shared" si="10"/>
        <v>0</v>
      </c>
    </row>
    <row r="147" spans="1:6" ht="15.75" customHeight="1" thickBot="1">
      <c r="A147" s="423">
        <v>444.0061</v>
      </c>
      <c r="B147" s="400" t="s">
        <v>5478</v>
      </c>
      <c r="C147" s="401" t="s">
        <v>384</v>
      </c>
      <c r="D147" s="416">
        <v>1825</v>
      </c>
      <c r="E147" s="433"/>
      <c r="F147" s="418">
        <f>D147*E147</f>
        <v>0</v>
      </c>
    </row>
    <row r="148" spans="1:6" ht="15.75" customHeight="1" thickBot="1">
      <c r="A148" s="423">
        <v>444.00619999999998</v>
      </c>
      <c r="B148" s="400" t="s">
        <v>5479</v>
      </c>
      <c r="C148" s="401" t="s">
        <v>384</v>
      </c>
      <c r="D148" s="416">
        <v>35</v>
      </c>
      <c r="E148" s="433"/>
      <c r="F148" s="418">
        <f>D148*E148</f>
        <v>0</v>
      </c>
    </row>
    <row r="149" spans="1:6" ht="15.75" customHeight="1" thickBot="1">
      <c r="A149" s="423">
        <v>444.00630000000001</v>
      </c>
      <c r="B149" s="400" t="s">
        <v>5480</v>
      </c>
      <c r="C149" s="401" t="s">
        <v>384</v>
      </c>
      <c r="D149" s="416">
        <v>45</v>
      </c>
      <c r="E149" s="433"/>
      <c r="F149" s="418">
        <f t="shared" ref="F149:F166" si="11">D149*E149</f>
        <v>0</v>
      </c>
    </row>
    <row r="150" spans="1:6" ht="15.75" customHeight="1" thickBot="1">
      <c r="A150" s="423">
        <v>444.00639999999999</v>
      </c>
      <c r="B150" s="434" t="s">
        <v>5481</v>
      </c>
      <c r="C150" s="435" t="s">
        <v>384</v>
      </c>
      <c r="D150" s="436">
        <v>10</v>
      </c>
      <c r="E150" s="437"/>
      <c r="F150" s="438">
        <f t="shared" si="11"/>
        <v>0</v>
      </c>
    </row>
    <row r="151" spans="1:6" ht="15.75" customHeight="1" thickBot="1">
      <c r="A151" s="423">
        <v>444.00650000000002</v>
      </c>
      <c r="B151" s="434" t="s">
        <v>5482</v>
      </c>
      <c r="C151" s="435" t="s">
        <v>384</v>
      </c>
      <c r="D151" s="436">
        <v>50</v>
      </c>
      <c r="E151" s="437"/>
      <c r="F151" s="438">
        <f t="shared" si="11"/>
        <v>0</v>
      </c>
    </row>
    <row r="152" spans="1:6" ht="15.75" customHeight="1" thickBot="1">
      <c r="A152" s="423">
        <v>444.00660000000101</v>
      </c>
      <c r="B152" s="400" t="s">
        <v>5483</v>
      </c>
      <c r="C152" s="401" t="s">
        <v>384</v>
      </c>
      <c r="D152" s="416">
        <v>240</v>
      </c>
      <c r="E152" s="433"/>
      <c r="F152" s="418">
        <f t="shared" si="11"/>
        <v>0</v>
      </c>
    </row>
    <row r="153" spans="1:6" ht="15.75" customHeight="1" thickBot="1">
      <c r="A153" s="423">
        <v>444.00670000000099</v>
      </c>
      <c r="B153" s="400" t="s">
        <v>5484</v>
      </c>
      <c r="C153" s="401" t="s">
        <v>384</v>
      </c>
      <c r="D153" s="416">
        <v>200</v>
      </c>
      <c r="E153" s="433"/>
      <c r="F153" s="418">
        <f t="shared" si="11"/>
        <v>0</v>
      </c>
    </row>
    <row r="154" spans="1:6" ht="15.75" customHeight="1" thickBot="1">
      <c r="A154" s="423">
        <v>444.00680000000102</v>
      </c>
      <c r="B154" s="400" t="s">
        <v>5485</v>
      </c>
      <c r="C154" s="401" t="s">
        <v>5402</v>
      </c>
      <c r="D154" s="416">
        <v>74</v>
      </c>
      <c r="E154" s="433"/>
      <c r="F154" s="418">
        <f t="shared" si="11"/>
        <v>0</v>
      </c>
    </row>
    <row r="155" spans="1:6" ht="15.75" customHeight="1" thickBot="1">
      <c r="A155" s="423">
        <v>444.006900000001</v>
      </c>
      <c r="B155" s="400" t="s">
        <v>5486</v>
      </c>
      <c r="C155" s="401" t="s">
        <v>5402</v>
      </c>
      <c r="D155" s="416">
        <v>2</v>
      </c>
      <c r="E155" s="433"/>
      <c r="F155" s="418">
        <f t="shared" si="11"/>
        <v>0</v>
      </c>
    </row>
    <row r="156" spans="1:6" ht="15.75" customHeight="1" thickBot="1">
      <c r="A156" s="423">
        <v>444.00700000000103</v>
      </c>
      <c r="B156" s="400" t="s">
        <v>5487</v>
      </c>
      <c r="C156" s="401" t="s">
        <v>5402</v>
      </c>
      <c r="D156" s="439">
        <v>60</v>
      </c>
      <c r="E156" s="433"/>
      <c r="F156" s="418">
        <f t="shared" si="11"/>
        <v>0</v>
      </c>
    </row>
    <row r="157" spans="1:6" ht="30.6" thickBot="1">
      <c r="A157" s="423">
        <v>444.007100000001</v>
      </c>
      <c r="B157" s="400" t="s">
        <v>5488</v>
      </c>
      <c r="C157" s="401" t="s">
        <v>5402</v>
      </c>
      <c r="D157" s="416">
        <v>15</v>
      </c>
      <c r="E157" s="433"/>
      <c r="F157" s="418">
        <f t="shared" si="11"/>
        <v>0</v>
      </c>
    </row>
    <row r="158" spans="1:6" ht="15.75" customHeight="1" thickBot="1">
      <c r="A158" s="423">
        <v>444.00720000000098</v>
      </c>
      <c r="B158" s="400" t="s">
        <v>5489</v>
      </c>
      <c r="C158" s="401" t="s">
        <v>5402</v>
      </c>
      <c r="D158" s="416">
        <v>5</v>
      </c>
      <c r="E158" s="433"/>
      <c r="F158" s="418">
        <f t="shared" si="11"/>
        <v>0</v>
      </c>
    </row>
    <row r="159" spans="1:6" ht="15.75" customHeight="1" thickBot="1">
      <c r="A159" s="423">
        <v>444.00730000000101</v>
      </c>
      <c r="B159" s="400" t="s">
        <v>5490</v>
      </c>
      <c r="C159" s="401" t="s">
        <v>5402</v>
      </c>
      <c r="D159" s="416">
        <v>118</v>
      </c>
      <c r="E159" s="433"/>
      <c r="F159" s="418">
        <f t="shared" si="11"/>
        <v>0</v>
      </c>
    </row>
    <row r="160" spans="1:6" ht="15.75" customHeight="1" thickBot="1">
      <c r="A160" s="423">
        <v>444.00740000000098</v>
      </c>
      <c r="B160" s="400" t="s">
        <v>5491</v>
      </c>
      <c r="C160" s="401" t="s">
        <v>5402</v>
      </c>
      <c r="D160" s="416">
        <v>2</v>
      </c>
      <c r="E160" s="433"/>
      <c r="F160" s="418">
        <f t="shared" si="11"/>
        <v>0</v>
      </c>
    </row>
    <row r="161" spans="1:6" ht="15.75" customHeight="1" thickBot="1">
      <c r="A161" s="423">
        <v>444.00750000000102</v>
      </c>
      <c r="B161" s="400" t="s">
        <v>5492</v>
      </c>
      <c r="C161" s="401" t="s">
        <v>5402</v>
      </c>
      <c r="D161" s="416">
        <v>1</v>
      </c>
      <c r="E161" s="433"/>
      <c r="F161" s="418">
        <f t="shared" si="11"/>
        <v>0</v>
      </c>
    </row>
    <row r="162" spans="1:6" ht="15.75" customHeight="1" thickBot="1">
      <c r="A162" s="423">
        <v>444.00760000000099</v>
      </c>
      <c r="B162" s="400" t="s">
        <v>5493</v>
      </c>
      <c r="C162" s="401" t="s">
        <v>384</v>
      </c>
      <c r="D162" s="416">
        <v>105</v>
      </c>
      <c r="E162" s="433"/>
      <c r="F162" s="418">
        <f t="shared" si="11"/>
        <v>0</v>
      </c>
    </row>
    <row r="163" spans="1:6" ht="15.75" customHeight="1" thickBot="1">
      <c r="A163" s="423">
        <v>444.00770000000102</v>
      </c>
      <c r="B163" s="400" t="s">
        <v>5494</v>
      </c>
      <c r="C163" s="401" t="s">
        <v>384</v>
      </c>
      <c r="D163" s="416">
        <v>300</v>
      </c>
      <c r="E163" s="433"/>
      <c r="F163" s="418">
        <f t="shared" si="11"/>
        <v>0</v>
      </c>
    </row>
    <row r="164" spans="1:6" ht="30.9" customHeight="1" thickBot="1">
      <c r="A164" s="423">
        <v>444.007800000001</v>
      </c>
      <c r="B164" s="400" t="s">
        <v>5495</v>
      </c>
      <c r="C164" s="401" t="s">
        <v>5402</v>
      </c>
      <c r="D164" s="416">
        <v>30</v>
      </c>
      <c r="E164" s="433"/>
      <c r="F164" s="418">
        <f t="shared" si="11"/>
        <v>0</v>
      </c>
    </row>
    <row r="165" spans="1:6" ht="15.75" customHeight="1" thickBot="1">
      <c r="A165" s="423">
        <v>444.00790000000097</v>
      </c>
      <c r="B165" s="400" t="s">
        <v>5496</v>
      </c>
      <c r="C165" s="401" t="s">
        <v>5402</v>
      </c>
      <c r="D165" s="416">
        <v>3</v>
      </c>
      <c r="E165" s="433"/>
      <c r="F165" s="418">
        <f t="shared" si="11"/>
        <v>0</v>
      </c>
    </row>
    <row r="166" spans="1:6" ht="15.75" customHeight="1" thickBot="1">
      <c r="A166" s="423">
        <v>444.008000000001</v>
      </c>
      <c r="B166" s="400" t="s">
        <v>5497</v>
      </c>
      <c r="C166" s="401" t="s">
        <v>5410</v>
      </c>
      <c r="D166" s="416">
        <v>1</v>
      </c>
      <c r="E166" s="433"/>
      <c r="F166" s="418">
        <f t="shared" si="11"/>
        <v>0</v>
      </c>
    </row>
    <row r="167" spans="1:6" ht="15.6" thickBot="1">
      <c r="A167" s="423">
        <v>444.00810000000098</v>
      </c>
      <c r="B167" s="440" t="s">
        <v>5498</v>
      </c>
      <c r="C167" s="401" t="s">
        <v>384</v>
      </c>
      <c r="D167" s="416">
        <v>60</v>
      </c>
      <c r="E167" s="433"/>
      <c r="F167" s="418">
        <f>D167*E167</f>
        <v>0</v>
      </c>
    </row>
    <row r="168" spans="1:6" ht="15.6" thickBot="1">
      <c r="A168" s="423">
        <v>444.00820000000101</v>
      </c>
      <c r="B168" s="441" t="s">
        <v>5499</v>
      </c>
      <c r="C168" s="401" t="s">
        <v>5410</v>
      </c>
      <c r="D168" s="416">
        <v>1</v>
      </c>
      <c r="E168" s="433"/>
      <c r="F168" s="418">
        <f t="shared" ref="F168:F169" si="12">D168*E168</f>
        <v>0</v>
      </c>
    </row>
    <row r="169" spans="1:6" ht="15.6" thickBot="1">
      <c r="A169" s="423">
        <v>444.00830000000099</v>
      </c>
      <c r="B169" s="441" t="s">
        <v>5500</v>
      </c>
      <c r="C169" s="401" t="s">
        <v>5410</v>
      </c>
      <c r="D169" s="416">
        <v>1</v>
      </c>
      <c r="E169" s="433"/>
      <c r="F169" s="418">
        <f t="shared" si="12"/>
        <v>0</v>
      </c>
    </row>
    <row r="170" spans="1:6" ht="15.75" customHeight="1" thickBot="1">
      <c r="A170" s="423"/>
      <c r="B170" s="442" t="s">
        <v>5464</v>
      </c>
      <c r="C170" s="401"/>
      <c r="D170" s="416"/>
      <c r="E170" s="420"/>
      <c r="F170" s="421">
        <f>SUM(F136:F169)</f>
        <v>0</v>
      </c>
    </row>
    <row r="171" spans="1:6" ht="15.75" customHeight="1" thickBot="1">
      <c r="A171" s="423">
        <v>444.00839999999999</v>
      </c>
      <c r="B171" s="443" t="s">
        <v>5501</v>
      </c>
      <c r="C171" s="401" t="s">
        <v>5402</v>
      </c>
      <c r="D171" s="416"/>
      <c r="E171" s="433"/>
      <c r="F171" s="418">
        <f>F170*0.03</f>
        <v>0</v>
      </c>
    </row>
    <row r="172" spans="1:6" ht="15.75" customHeight="1" thickBot="1">
      <c r="A172" s="414"/>
      <c r="B172" s="424" t="s">
        <v>5464</v>
      </c>
      <c r="C172" s="388"/>
      <c r="D172" s="389"/>
      <c r="E172" s="425"/>
      <c r="F172" s="426">
        <f>SUM(F170:F171)</f>
        <v>0</v>
      </c>
    </row>
    <row r="173" spans="1:6" ht="15.75" customHeight="1" thickBot="1">
      <c r="A173" s="427"/>
      <c r="B173" s="428"/>
      <c r="C173" s="429"/>
      <c r="D173" s="430"/>
      <c r="E173" s="431"/>
      <c r="F173" s="432"/>
    </row>
    <row r="174" spans="1:6" ht="15.75" customHeight="1" thickBot="1">
      <c r="A174" s="444">
        <v>445</v>
      </c>
      <c r="B174" s="387" t="s">
        <v>5502</v>
      </c>
      <c r="C174" s="388"/>
      <c r="D174" s="389"/>
      <c r="E174" s="390"/>
      <c r="F174" s="391"/>
    </row>
    <row r="175" spans="1:6" ht="46.2" thickBot="1">
      <c r="A175" s="445">
        <v>445.00009999999997</v>
      </c>
      <c r="B175" s="400" t="s">
        <v>5503</v>
      </c>
      <c r="C175" s="401" t="s">
        <v>5402</v>
      </c>
      <c r="D175" s="446">
        <v>5</v>
      </c>
      <c r="E175" s="418"/>
      <c r="F175" s="418">
        <f>D175*E175</f>
        <v>0</v>
      </c>
    </row>
    <row r="176" spans="1:6" ht="45.6" thickBot="1">
      <c r="A176" s="445">
        <v>445.00020000000001</v>
      </c>
      <c r="B176" s="400" t="s">
        <v>5504</v>
      </c>
      <c r="C176" s="401" t="s">
        <v>5402</v>
      </c>
      <c r="D176" s="446">
        <v>3</v>
      </c>
      <c r="E176" s="418"/>
      <c r="F176" s="418">
        <f>D176*E176</f>
        <v>0</v>
      </c>
    </row>
    <row r="177" spans="1:6" ht="75.599999999999994" thickBot="1">
      <c r="A177" s="445">
        <v>445.00029999999998</v>
      </c>
      <c r="B177" s="400" t="s">
        <v>5505</v>
      </c>
      <c r="C177" s="401" t="s">
        <v>5402</v>
      </c>
      <c r="D177" s="446">
        <v>1</v>
      </c>
      <c r="E177" s="418"/>
      <c r="F177" s="418">
        <f>D177*E177</f>
        <v>0</v>
      </c>
    </row>
    <row r="178" spans="1:6" ht="61.8" thickBot="1">
      <c r="A178" s="445">
        <v>445.00040000000001</v>
      </c>
      <c r="B178" s="400" t="s">
        <v>5506</v>
      </c>
      <c r="C178" s="401" t="s">
        <v>5402</v>
      </c>
      <c r="D178" s="446">
        <v>6</v>
      </c>
      <c r="E178" s="418"/>
      <c r="F178" s="418">
        <f>D178*E178</f>
        <v>0</v>
      </c>
    </row>
    <row r="179" spans="1:6" ht="46.2" thickBot="1">
      <c r="A179" s="445">
        <v>445.00049999999999</v>
      </c>
      <c r="B179" s="400" t="s">
        <v>5507</v>
      </c>
      <c r="C179" s="401" t="s">
        <v>5402</v>
      </c>
      <c r="D179" s="446">
        <v>55</v>
      </c>
      <c r="E179" s="418"/>
      <c r="F179" s="418">
        <f>D179*E179</f>
        <v>0</v>
      </c>
    </row>
    <row r="180" spans="1:6" ht="15.6" thickBot="1">
      <c r="A180" s="445">
        <v>445.00060000000002</v>
      </c>
      <c r="B180" s="400" t="s">
        <v>5639</v>
      </c>
      <c r="C180" s="401" t="s">
        <v>5402</v>
      </c>
      <c r="D180" s="446">
        <v>4</v>
      </c>
      <c r="E180" s="418"/>
      <c r="F180" s="418">
        <f t="shared" ref="F180:F186" si="13">D180*E180</f>
        <v>0</v>
      </c>
    </row>
    <row r="181" spans="1:6" ht="15.6" thickBot="1">
      <c r="A181" s="445">
        <v>445.00069999999999</v>
      </c>
      <c r="B181" s="400" t="s">
        <v>5638</v>
      </c>
      <c r="C181" s="401" t="s">
        <v>5402</v>
      </c>
      <c r="D181" s="446">
        <v>3</v>
      </c>
      <c r="E181" s="418"/>
      <c r="F181" s="418">
        <f t="shared" si="13"/>
        <v>0</v>
      </c>
    </row>
    <row r="182" spans="1:6" ht="15.75" customHeight="1" thickBot="1">
      <c r="A182" s="445">
        <v>445.00080000000003</v>
      </c>
      <c r="B182" s="400" t="s">
        <v>5637</v>
      </c>
      <c r="C182" s="401" t="s">
        <v>5402</v>
      </c>
      <c r="D182" s="446">
        <v>6</v>
      </c>
      <c r="E182" s="418"/>
      <c r="F182" s="418">
        <f>D182*E182</f>
        <v>0</v>
      </c>
    </row>
    <row r="183" spans="1:6" ht="15.75" customHeight="1" thickBot="1">
      <c r="A183" s="445">
        <v>445.0009</v>
      </c>
      <c r="B183" s="400" t="s">
        <v>5508</v>
      </c>
      <c r="C183" s="401" t="s">
        <v>5402</v>
      </c>
      <c r="D183" s="446">
        <v>4</v>
      </c>
      <c r="E183" s="418"/>
      <c r="F183" s="418">
        <f t="shared" si="13"/>
        <v>0</v>
      </c>
    </row>
    <row r="184" spans="1:6" ht="15.75" customHeight="1" thickBot="1">
      <c r="A184" s="445">
        <v>445.00099999999998</v>
      </c>
      <c r="B184" s="400" t="s">
        <v>5509</v>
      </c>
      <c r="C184" s="401" t="s">
        <v>5402</v>
      </c>
      <c r="D184" s="446">
        <v>2</v>
      </c>
      <c r="E184" s="418"/>
      <c r="F184" s="418">
        <f t="shared" si="13"/>
        <v>0</v>
      </c>
    </row>
    <row r="185" spans="1:6" ht="15.75" customHeight="1" thickBot="1">
      <c r="A185" s="445">
        <v>445.00110000000001</v>
      </c>
      <c r="B185" s="400" t="s">
        <v>5510</v>
      </c>
      <c r="C185" s="401" t="s">
        <v>5402</v>
      </c>
      <c r="D185" s="446">
        <v>4</v>
      </c>
      <c r="E185" s="418"/>
      <c r="F185" s="418">
        <f t="shared" si="13"/>
        <v>0</v>
      </c>
    </row>
    <row r="186" spans="1:6" ht="15.75" customHeight="1" thickBot="1">
      <c r="A186" s="445">
        <v>445.00119999999998</v>
      </c>
      <c r="B186" s="400" t="s">
        <v>5511</v>
      </c>
      <c r="C186" s="401" t="s">
        <v>5402</v>
      </c>
      <c r="D186" s="446">
        <v>1</v>
      </c>
      <c r="E186" s="418"/>
      <c r="F186" s="418">
        <f t="shared" si="13"/>
        <v>0</v>
      </c>
    </row>
    <row r="187" spans="1:6" ht="16.2" thickBot="1">
      <c r="A187" s="445"/>
      <c r="B187" s="400" t="s">
        <v>5464</v>
      </c>
      <c r="C187" s="401"/>
      <c r="D187" s="416"/>
      <c r="E187" s="420"/>
      <c r="F187" s="447">
        <f>SUM(F175:F186)</f>
        <v>0</v>
      </c>
    </row>
    <row r="188" spans="1:6" ht="14.25" customHeight="1" thickBot="1">
      <c r="A188" s="427"/>
      <c r="B188" s="428"/>
      <c r="C188" s="429"/>
      <c r="D188" s="430"/>
      <c r="E188" s="431"/>
      <c r="F188" s="432"/>
    </row>
    <row r="189" spans="1:6" ht="16.2" thickBot="1">
      <c r="A189" s="444">
        <v>445</v>
      </c>
      <c r="B189" s="387" t="s">
        <v>5512</v>
      </c>
      <c r="C189" s="388"/>
      <c r="D189" s="389"/>
      <c r="E189" s="390"/>
      <c r="F189" s="391"/>
    </row>
    <row r="190" spans="1:6" ht="15.6" thickBot="1">
      <c r="A190" s="423">
        <v>445.00130000000001</v>
      </c>
      <c r="B190" s="400" t="s">
        <v>5513</v>
      </c>
      <c r="C190" s="401" t="s">
        <v>5402</v>
      </c>
      <c r="D190" s="416">
        <v>14</v>
      </c>
      <c r="E190" s="433"/>
      <c r="F190" s="418">
        <f t="shared" ref="F190:F197" si="14">D190*E190</f>
        <v>0</v>
      </c>
    </row>
    <row r="191" spans="1:6" ht="15.6" thickBot="1">
      <c r="A191" s="423">
        <v>445.00139999999999</v>
      </c>
      <c r="B191" s="400" t="s">
        <v>5514</v>
      </c>
      <c r="C191" s="401" t="s">
        <v>5402</v>
      </c>
      <c r="D191" s="416">
        <v>55</v>
      </c>
      <c r="E191" s="433"/>
      <c r="F191" s="418">
        <f t="shared" si="14"/>
        <v>0</v>
      </c>
    </row>
    <row r="192" spans="1:6" ht="15.6" thickBot="1">
      <c r="A192" s="423">
        <v>445.00150000000002</v>
      </c>
      <c r="B192" s="400" t="s">
        <v>5515</v>
      </c>
      <c r="C192" s="401" t="s">
        <v>5402</v>
      </c>
      <c r="D192" s="416">
        <v>7</v>
      </c>
      <c r="E192" s="433"/>
      <c r="F192" s="418">
        <f t="shared" si="14"/>
        <v>0</v>
      </c>
    </row>
    <row r="193" spans="1:6" ht="15.6" thickBot="1">
      <c r="A193" s="423">
        <v>445.0016</v>
      </c>
      <c r="B193" s="400" t="s">
        <v>5516</v>
      </c>
      <c r="C193" s="401" t="s">
        <v>5402</v>
      </c>
      <c r="D193" s="416">
        <v>11</v>
      </c>
      <c r="E193" s="433"/>
      <c r="F193" s="418">
        <f t="shared" si="14"/>
        <v>0</v>
      </c>
    </row>
    <row r="194" spans="1:6" ht="15.6" thickBot="1">
      <c r="A194" s="423">
        <v>445.00170000000003</v>
      </c>
      <c r="B194" s="400" t="s">
        <v>5517</v>
      </c>
      <c r="C194" s="401" t="s">
        <v>5402</v>
      </c>
      <c r="D194" s="416">
        <v>1</v>
      </c>
      <c r="E194" s="433"/>
      <c r="F194" s="418">
        <f t="shared" si="14"/>
        <v>0</v>
      </c>
    </row>
    <row r="195" spans="1:6" ht="15.6" thickBot="1">
      <c r="A195" s="423">
        <v>445.0018</v>
      </c>
      <c r="B195" s="400" t="s">
        <v>5518</v>
      </c>
      <c r="C195" s="401" t="s">
        <v>5402</v>
      </c>
      <c r="D195" s="416">
        <v>69</v>
      </c>
      <c r="E195" s="433"/>
      <c r="F195" s="418">
        <f t="shared" si="14"/>
        <v>0</v>
      </c>
    </row>
    <row r="196" spans="1:6" ht="15.6" thickBot="1">
      <c r="A196" s="423">
        <v>445.00189999999998</v>
      </c>
      <c r="B196" s="400" t="s">
        <v>5519</v>
      </c>
      <c r="C196" s="401" t="s">
        <v>5402</v>
      </c>
      <c r="D196" s="416">
        <v>6</v>
      </c>
      <c r="E196" s="433"/>
      <c r="F196" s="418">
        <f t="shared" si="14"/>
        <v>0</v>
      </c>
    </row>
    <row r="197" spans="1:6" ht="15.6" thickBot="1">
      <c r="A197" s="423">
        <v>445.00200000000001</v>
      </c>
      <c r="B197" s="400" t="s">
        <v>5520</v>
      </c>
      <c r="C197" s="401" t="s">
        <v>5402</v>
      </c>
      <c r="D197" s="416">
        <v>30</v>
      </c>
      <c r="E197" s="433"/>
      <c r="F197" s="418">
        <f t="shared" si="14"/>
        <v>0</v>
      </c>
    </row>
    <row r="198" spans="1:6" ht="18" thickBot="1">
      <c r="A198" s="414"/>
      <c r="B198" s="442" t="s">
        <v>5464</v>
      </c>
      <c r="C198" s="388"/>
      <c r="D198" s="389"/>
      <c r="E198" s="425"/>
      <c r="F198" s="426">
        <f>SUM(F190:F197)</f>
        <v>0</v>
      </c>
    </row>
    <row r="199" spans="1:6" ht="14.25" customHeight="1" thickBot="1">
      <c r="A199" s="427"/>
      <c r="B199" s="448"/>
      <c r="C199" s="429"/>
      <c r="D199" s="430"/>
      <c r="E199" s="431"/>
      <c r="F199" s="432"/>
    </row>
    <row r="200" spans="1:6" ht="15.75" customHeight="1" thickBot="1">
      <c r="A200" s="449">
        <v>446</v>
      </c>
      <c r="B200" s="450" t="s">
        <v>5521</v>
      </c>
      <c r="C200" s="451"/>
      <c r="D200" s="452"/>
      <c r="E200" s="453"/>
      <c r="F200" s="454"/>
    </row>
    <row r="201" spans="1:6" ht="15.75" customHeight="1" thickBot="1">
      <c r="A201" s="455">
        <v>446.00009999999997</v>
      </c>
      <c r="B201" s="400" t="s">
        <v>5522</v>
      </c>
      <c r="C201" s="401" t="s">
        <v>384</v>
      </c>
      <c r="D201" s="416">
        <v>120</v>
      </c>
      <c r="E201" s="456"/>
      <c r="F201" s="418">
        <f t="shared" ref="F201:F221" si="15">D201*E201</f>
        <v>0</v>
      </c>
    </row>
    <row r="202" spans="1:6" ht="15.75" customHeight="1" thickBot="1">
      <c r="A202" s="455">
        <v>446.00020000000001</v>
      </c>
      <c r="B202" s="400" t="s">
        <v>5523</v>
      </c>
      <c r="C202" s="401" t="s">
        <v>384</v>
      </c>
      <c r="D202" s="416">
        <v>30</v>
      </c>
      <c r="E202" s="456"/>
      <c r="F202" s="418">
        <f t="shared" si="15"/>
        <v>0</v>
      </c>
    </row>
    <row r="203" spans="1:6" ht="15.75" customHeight="1" thickBot="1">
      <c r="A203" s="455">
        <v>446.00029999999998</v>
      </c>
      <c r="B203" s="400" t="s">
        <v>5524</v>
      </c>
      <c r="C203" s="401" t="s">
        <v>384</v>
      </c>
      <c r="D203" s="416">
        <v>106</v>
      </c>
      <c r="E203" s="456"/>
      <c r="F203" s="418">
        <f>D203*E203</f>
        <v>0</v>
      </c>
    </row>
    <row r="204" spans="1:6" ht="15.75" customHeight="1" thickBot="1">
      <c r="A204" s="455">
        <v>446.00040000000001</v>
      </c>
      <c r="B204" s="457" t="s">
        <v>5525</v>
      </c>
      <c r="C204" s="401" t="s">
        <v>5402</v>
      </c>
      <c r="D204" s="416">
        <v>20</v>
      </c>
      <c r="E204" s="456"/>
      <c r="F204" s="418">
        <f t="shared" ref="F204:F205" si="16">D204*E204</f>
        <v>0</v>
      </c>
    </row>
    <row r="205" spans="1:6" ht="15.75" customHeight="1" thickBot="1">
      <c r="A205" s="455">
        <v>446.00049999999999</v>
      </c>
      <c r="B205" s="458" t="s">
        <v>5526</v>
      </c>
      <c r="C205" s="401" t="s">
        <v>5402</v>
      </c>
      <c r="D205" s="416">
        <v>22</v>
      </c>
      <c r="E205" s="456"/>
      <c r="F205" s="418">
        <f t="shared" si="16"/>
        <v>0</v>
      </c>
    </row>
    <row r="206" spans="1:6" ht="15.75" customHeight="1" thickBot="1">
      <c r="A206" s="455">
        <v>446.00060000000002</v>
      </c>
      <c r="B206" s="400" t="s">
        <v>5527</v>
      </c>
      <c r="C206" s="401" t="s">
        <v>5402</v>
      </c>
      <c r="D206" s="416">
        <v>7</v>
      </c>
      <c r="E206" s="456"/>
      <c r="F206" s="418">
        <f t="shared" si="15"/>
        <v>0</v>
      </c>
    </row>
    <row r="207" spans="1:6" ht="15.75" customHeight="1" thickBot="1">
      <c r="A207" s="455">
        <v>446.00069999999999</v>
      </c>
      <c r="B207" s="400" t="s">
        <v>5528</v>
      </c>
      <c r="C207" s="401" t="s">
        <v>5402</v>
      </c>
      <c r="D207" s="416">
        <v>14</v>
      </c>
      <c r="E207" s="456"/>
      <c r="F207" s="418">
        <f t="shared" si="15"/>
        <v>0</v>
      </c>
    </row>
    <row r="208" spans="1:6" ht="15.75" customHeight="1" thickBot="1">
      <c r="A208" s="455">
        <v>446.00080000000003</v>
      </c>
      <c r="B208" s="400" t="s">
        <v>5529</v>
      </c>
      <c r="C208" s="401" t="s">
        <v>5402</v>
      </c>
      <c r="D208" s="416">
        <v>7</v>
      </c>
      <c r="E208" s="456"/>
      <c r="F208" s="418">
        <f t="shared" si="15"/>
        <v>0</v>
      </c>
    </row>
    <row r="209" spans="1:6" ht="15.75" customHeight="1" thickBot="1">
      <c r="A209" s="455">
        <v>446.0009</v>
      </c>
      <c r="B209" s="400" t="s">
        <v>5530</v>
      </c>
      <c r="C209" s="401" t="s">
        <v>5402</v>
      </c>
      <c r="D209" s="416">
        <v>12</v>
      </c>
      <c r="E209" s="456"/>
      <c r="F209" s="418">
        <f t="shared" si="15"/>
        <v>0</v>
      </c>
    </row>
    <row r="210" spans="1:6" ht="15.75" customHeight="1" thickBot="1">
      <c r="A210" s="455">
        <v>446.00099999999998</v>
      </c>
      <c r="B210" s="400" t="s">
        <v>5531</v>
      </c>
      <c r="C210" s="401" t="s">
        <v>5402</v>
      </c>
      <c r="D210" s="416">
        <v>2</v>
      </c>
      <c r="E210" s="456"/>
      <c r="F210" s="418">
        <f t="shared" si="15"/>
        <v>0</v>
      </c>
    </row>
    <row r="211" spans="1:6" ht="15.75" customHeight="1" thickBot="1">
      <c r="A211" s="455">
        <v>446.00110000000001</v>
      </c>
      <c r="B211" s="400" t="s">
        <v>5532</v>
      </c>
      <c r="C211" s="401" t="s">
        <v>5402</v>
      </c>
      <c r="D211" s="416">
        <v>8</v>
      </c>
      <c r="E211" s="456"/>
      <c r="F211" s="418">
        <f t="shared" si="15"/>
        <v>0</v>
      </c>
    </row>
    <row r="212" spans="1:6" ht="15.75" customHeight="1" thickBot="1">
      <c r="A212" s="455">
        <v>446.00119999999998</v>
      </c>
      <c r="B212" s="400" t="s">
        <v>5533</v>
      </c>
      <c r="C212" s="401" t="s">
        <v>5402</v>
      </c>
      <c r="D212" s="416">
        <v>30</v>
      </c>
      <c r="E212" s="433"/>
      <c r="F212" s="418">
        <f t="shared" si="15"/>
        <v>0</v>
      </c>
    </row>
    <row r="213" spans="1:6" ht="15.6" thickBot="1">
      <c r="A213" s="455">
        <v>446.00130000000001</v>
      </c>
      <c r="B213" s="400" t="s">
        <v>5534</v>
      </c>
      <c r="C213" s="401" t="s">
        <v>5402</v>
      </c>
      <c r="D213" s="416">
        <v>14</v>
      </c>
      <c r="E213" s="456"/>
      <c r="F213" s="418">
        <f t="shared" si="15"/>
        <v>0</v>
      </c>
    </row>
    <row r="214" spans="1:6" ht="15.75" customHeight="1" thickBot="1">
      <c r="A214" s="455">
        <v>446.00139999999999</v>
      </c>
      <c r="B214" s="400" t="s">
        <v>5535</v>
      </c>
      <c r="C214" s="401" t="s">
        <v>5402</v>
      </c>
      <c r="D214" s="416">
        <v>60</v>
      </c>
      <c r="E214" s="456"/>
      <c r="F214" s="418">
        <f t="shared" si="15"/>
        <v>0</v>
      </c>
    </row>
    <row r="215" spans="1:6" ht="15.75" customHeight="1" thickBot="1">
      <c r="A215" s="455">
        <v>446.00150000000002</v>
      </c>
      <c r="B215" s="400" t="s">
        <v>5536</v>
      </c>
      <c r="C215" s="401" t="s">
        <v>5402</v>
      </c>
      <c r="D215" s="416">
        <v>20</v>
      </c>
      <c r="E215" s="456"/>
      <c r="F215" s="418">
        <f t="shared" si="15"/>
        <v>0</v>
      </c>
    </row>
    <row r="216" spans="1:6" ht="15.75" customHeight="1" thickBot="1">
      <c r="A216" s="455">
        <v>446.0016</v>
      </c>
      <c r="B216" s="400" t="s">
        <v>5537</v>
      </c>
      <c r="C216" s="401" t="s">
        <v>5402</v>
      </c>
      <c r="D216" s="416">
        <v>14</v>
      </c>
      <c r="E216" s="456"/>
      <c r="F216" s="418">
        <f t="shared" si="15"/>
        <v>0</v>
      </c>
    </row>
    <row r="217" spans="1:6" ht="15.75" customHeight="1" thickBot="1">
      <c r="A217" s="455">
        <v>446.00170000000003</v>
      </c>
      <c r="B217" s="400" t="s">
        <v>5538</v>
      </c>
      <c r="C217" s="401" t="s">
        <v>5402</v>
      </c>
      <c r="D217" s="416">
        <v>3</v>
      </c>
      <c r="E217" s="456"/>
      <c r="F217" s="418">
        <f t="shared" si="15"/>
        <v>0</v>
      </c>
    </row>
    <row r="218" spans="1:6" ht="15.75" customHeight="1" thickBot="1">
      <c r="A218" s="455">
        <v>446.00180000000103</v>
      </c>
      <c r="B218" s="400" t="s">
        <v>5539</v>
      </c>
      <c r="C218" s="401" t="s">
        <v>5402</v>
      </c>
      <c r="D218" s="416">
        <v>3</v>
      </c>
      <c r="E218" s="456"/>
      <c r="F218" s="418">
        <f t="shared" si="15"/>
        <v>0</v>
      </c>
    </row>
    <row r="219" spans="1:6" ht="15.75" customHeight="1" thickBot="1">
      <c r="A219" s="455">
        <v>446.001900000001</v>
      </c>
      <c r="B219" s="400" t="s">
        <v>5540</v>
      </c>
      <c r="C219" s="401" t="s">
        <v>5402</v>
      </c>
      <c r="D219" s="416">
        <v>6</v>
      </c>
      <c r="E219" s="456"/>
      <c r="F219" s="418">
        <f t="shared" si="15"/>
        <v>0</v>
      </c>
    </row>
    <row r="220" spans="1:6" ht="15.75" customHeight="1" thickBot="1">
      <c r="A220" s="455">
        <v>446.00200000000098</v>
      </c>
      <c r="B220" s="400" t="s">
        <v>5541</v>
      </c>
      <c r="C220" s="401" t="s">
        <v>384</v>
      </c>
      <c r="D220" s="416">
        <v>2</v>
      </c>
      <c r="E220" s="456"/>
      <c r="F220" s="418">
        <f t="shared" si="15"/>
        <v>0</v>
      </c>
    </row>
    <row r="221" spans="1:6" ht="15.75" customHeight="1" thickBot="1">
      <c r="A221" s="455">
        <v>446.00210000000101</v>
      </c>
      <c r="B221" s="400" t="s">
        <v>5542</v>
      </c>
      <c r="C221" s="401" t="s">
        <v>5402</v>
      </c>
      <c r="D221" s="416">
        <v>6</v>
      </c>
      <c r="E221" s="456"/>
      <c r="F221" s="418">
        <f t="shared" si="15"/>
        <v>0</v>
      </c>
    </row>
    <row r="222" spans="1:6" ht="15.75" customHeight="1" thickBot="1">
      <c r="A222" s="455">
        <v>446.00220000000098</v>
      </c>
      <c r="B222" s="400" t="s">
        <v>5543</v>
      </c>
      <c r="C222" s="401" t="s">
        <v>5402</v>
      </c>
      <c r="D222" s="416">
        <v>50</v>
      </c>
      <c r="E222" s="456"/>
      <c r="F222" s="418">
        <f>D222*E222</f>
        <v>0</v>
      </c>
    </row>
    <row r="223" spans="1:6" ht="15.6" thickBot="1">
      <c r="A223" s="455">
        <v>446.00230000000101</v>
      </c>
      <c r="B223" s="400" t="s">
        <v>5544</v>
      </c>
      <c r="C223" s="401" t="s">
        <v>5402</v>
      </c>
      <c r="D223" s="416">
        <v>3</v>
      </c>
      <c r="E223" s="456"/>
      <c r="F223" s="418">
        <f>D223*E223</f>
        <v>0</v>
      </c>
    </row>
    <row r="224" spans="1:6" ht="15.75" customHeight="1" thickBot="1">
      <c r="A224" s="459"/>
      <c r="B224" s="460" t="s">
        <v>5435</v>
      </c>
      <c r="C224" s="392"/>
      <c r="D224" s="461"/>
      <c r="E224" s="462"/>
      <c r="F224" s="463">
        <f>SUM(F201:F223)</f>
        <v>0</v>
      </c>
    </row>
    <row r="225" spans="1:6" ht="15.75" customHeight="1" thickBot="1">
      <c r="A225" s="464"/>
      <c r="B225" s="465"/>
      <c r="C225" s="466"/>
      <c r="D225" s="467"/>
      <c r="E225" s="468"/>
      <c r="F225" s="469"/>
    </row>
    <row r="226" spans="1:6" ht="15.75" customHeight="1" thickBot="1">
      <c r="A226" s="470">
        <v>446</v>
      </c>
      <c r="B226" s="471" t="s">
        <v>5545</v>
      </c>
      <c r="C226" s="401"/>
      <c r="D226" s="416"/>
      <c r="E226" s="433"/>
      <c r="F226" s="418"/>
    </row>
    <row r="227" spans="1:6" ht="15.75" customHeight="1" thickBot="1">
      <c r="A227" s="401">
        <v>446.00240000000002</v>
      </c>
      <c r="B227" s="400" t="s">
        <v>5546</v>
      </c>
      <c r="C227" s="401" t="s">
        <v>384</v>
      </c>
      <c r="D227" s="416">
        <v>120</v>
      </c>
      <c r="E227" s="433"/>
      <c r="F227" s="418">
        <f>D227*E227</f>
        <v>0</v>
      </c>
    </row>
    <row r="228" spans="1:6" ht="15.75" customHeight="1" thickBot="1">
      <c r="A228" s="401">
        <v>446.0025</v>
      </c>
      <c r="B228" s="400" t="s">
        <v>5547</v>
      </c>
      <c r="C228" s="401" t="s">
        <v>5402</v>
      </c>
      <c r="D228" s="416">
        <v>20</v>
      </c>
      <c r="E228" s="433"/>
      <c r="F228" s="418">
        <f>D228*E228</f>
        <v>0</v>
      </c>
    </row>
    <row r="229" spans="1:6" ht="15.75" customHeight="1" thickBot="1">
      <c r="A229" s="401">
        <v>446.00259999999997</v>
      </c>
      <c r="B229" s="400" t="s">
        <v>5548</v>
      </c>
      <c r="C229" s="401" t="s">
        <v>384</v>
      </c>
      <c r="D229" s="416">
        <v>136</v>
      </c>
      <c r="E229" s="433"/>
      <c r="F229" s="418">
        <f t="shared" ref="F229:F234" si="17">D229*E229</f>
        <v>0</v>
      </c>
    </row>
    <row r="230" spans="1:6" ht="15.75" customHeight="1" thickBot="1">
      <c r="A230" s="401">
        <v>446.0027</v>
      </c>
      <c r="B230" s="400" t="s">
        <v>5549</v>
      </c>
      <c r="C230" s="401" t="s">
        <v>5402</v>
      </c>
      <c r="D230" s="416">
        <v>204</v>
      </c>
      <c r="E230" s="433"/>
      <c r="F230" s="418">
        <f t="shared" si="17"/>
        <v>0</v>
      </c>
    </row>
    <row r="231" spans="1:6" ht="15.75" customHeight="1" thickBot="1">
      <c r="A231" s="401">
        <v>446.00279999999998</v>
      </c>
      <c r="B231" s="400" t="s">
        <v>5550</v>
      </c>
      <c r="C231" s="401" t="s">
        <v>5402</v>
      </c>
      <c r="D231" s="416">
        <v>74</v>
      </c>
      <c r="E231" s="433"/>
      <c r="F231" s="418">
        <f t="shared" si="17"/>
        <v>0</v>
      </c>
    </row>
    <row r="232" spans="1:6" ht="15.75" customHeight="1" thickBot="1">
      <c r="A232" s="401">
        <v>446.00290000000001</v>
      </c>
      <c r="B232" s="400" t="s">
        <v>5551</v>
      </c>
      <c r="C232" s="401" t="s">
        <v>5402</v>
      </c>
      <c r="D232" s="416">
        <v>3</v>
      </c>
      <c r="E232" s="433"/>
      <c r="F232" s="418">
        <f t="shared" si="17"/>
        <v>0</v>
      </c>
    </row>
    <row r="233" spans="1:6" ht="15.75" customHeight="1" thickBot="1">
      <c r="A233" s="401">
        <v>446.00299999999999</v>
      </c>
      <c r="B233" s="400" t="s">
        <v>5552</v>
      </c>
      <c r="C233" s="401" t="s">
        <v>5402</v>
      </c>
      <c r="D233" s="416">
        <v>14</v>
      </c>
      <c r="E233" s="433"/>
      <c r="F233" s="418">
        <f t="shared" si="17"/>
        <v>0</v>
      </c>
    </row>
    <row r="234" spans="1:6" ht="15.75" customHeight="1" thickBot="1">
      <c r="A234" s="401">
        <v>446.00310000000002</v>
      </c>
      <c r="B234" s="400" t="s">
        <v>5553</v>
      </c>
      <c r="C234" s="401" t="s">
        <v>5402</v>
      </c>
      <c r="D234" s="416">
        <v>6</v>
      </c>
      <c r="E234" s="433"/>
      <c r="F234" s="418">
        <f t="shared" si="17"/>
        <v>0</v>
      </c>
    </row>
    <row r="235" spans="1:6" ht="15.75" customHeight="1" thickBot="1">
      <c r="A235" s="470"/>
      <c r="B235" s="460" t="s">
        <v>5435</v>
      </c>
      <c r="C235" s="392"/>
      <c r="D235" s="461"/>
      <c r="E235" s="462"/>
      <c r="F235" s="463">
        <f>SUM(F227:F234)</f>
        <v>0</v>
      </c>
    </row>
    <row r="236" spans="1:6" ht="15.75" customHeight="1" thickBot="1">
      <c r="A236" s="464"/>
      <c r="B236" s="465"/>
      <c r="C236" s="472"/>
      <c r="D236" s="467"/>
      <c r="E236" s="468"/>
      <c r="F236" s="469"/>
    </row>
    <row r="237" spans="1:6" ht="16.2" thickBot="1">
      <c r="A237" s="386">
        <v>546</v>
      </c>
      <c r="B237" s="387" t="s">
        <v>5554</v>
      </c>
      <c r="C237" s="388"/>
      <c r="D237" s="389"/>
      <c r="E237" s="390"/>
      <c r="F237" s="391"/>
    </row>
    <row r="238" spans="1:6" ht="46.2" thickBot="1">
      <c r="A238" s="392">
        <v>546.00009999999997</v>
      </c>
      <c r="B238" s="396" t="s">
        <v>5555</v>
      </c>
      <c r="C238" s="397" t="s">
        <v>384</v>
      </c>
      <c r="D238" s="446">
        <v>38</v>
      </c>
      <c r="E238" s="473"/>
      <c r="F238" s="474">
        <f>D238*E238</f>
        <v>0</v>
      </c>
    </row>
    <row r="239" spans="1:6" ht="31.2" thickBot="1">
      <c r="A239" s="392">
        <v>546.00019999999995</v>
      </c>
      <c r="B239" s="396" t="s">
        <v>5556</v>
      </c>
      <c r="C239" s="397" t="s">
        <v>5410</v>
      </c>
      <c r="D239" s="446">
        <v>1</v>
      </c>
      <c r="E239" s="473"/>
      <c r="F239" s="474">
        <f>D239*E239</f>
        <v>0</v>
      </c>
    </row>
    <row r="240" spans="1:6" ht="46.2" thickBot="1">
      <c r="A240" s="392">
        <v>546.00030000000004</v>
      </c>
      <c r="B240" s="396" t="s">
        <v>5557</v>
      </c>
      <c r="C240" s="397" t="s">
        <v>384</v>
      </c>
      <c r="D240" s="446">
        <v>106</v>
      </c>
      <c r="E240" s="473"/>
      <c r="F240" s="474">
        <f>D240*E240</f>
        <v>0</v>
      </c>
    </row>
    <row r="241" spans="1:6" ht="17.100000000000001" customHeight="1" thickBot="1">
      <c r="A241" s="386"/>
      <c r="B241" s="442" t="s">
        <v>5464</v>
      </c>
      <c r="C241" s="388"/>
      <c r="D241" s="389"/>
      <c r="E241" s="425"/>
      <c r="F241" s="426">
        <f>SUM(F237:F240)</f>
        <v>0</v>
      </c>
    </row>
    <row r="242" spans="1:6" ht="14.25" customHeight="1" thickBot="1">
      <c r="A242" s="464"/>
      <c r="B242" s="465"/>
      <c r="C242" s="475"/>
      <c r="D242" s="476"/>
      <c r="E242" s="468"/>
      <c r="F242" s="469"/>
    </row>
    <row r="243" spans="1:6" ht="30.75" customHeight="1" thickBot="1">
      <c r="A243" s="477"/>
      <c r="B243" s="478" t="s">
        <v>5397</v>
      </c>
      <c r="C243" s="479"/>
      <c r="D243" s="480"/>
      <c r="E243" s="481"/>
      <c r="F243" s="482">
        <f>F14</f>
        <v>0</v>
      </c>
    </row>
  </sheetData>
  <mergeCells count="2">
    <mergeCell ref="B2:E2"/>
    <mergeCell ref="C3:E3"/>
  </mergeCells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54"/>
  <sheetViews>
    <sheetView showGridLines="0" topLeftCell="A96" workbookViewId="0">
      <selection activeCell="W105" sqref="W105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AT2" s="18" t="s">
        <v>106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2:46" ht="24.9" customHeight="1">
      <c r="B4" s="21"/>
      <c r="D4" s="22" t="s">
        <v>144</v>
      </c>
      <c r="L4" s="21"/>
      <c r="M4" s="90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584" t="str">
        <f>'Rekapitulace stavby'!K6</f>
        <v>Stavební úpravy č.p. 11, kú Lhotky - Změna užívání, přístavba a půdní vestavba</v>
      </c>
      <c r="F7" s="585"/>
      <c r="G7" s="585"/>
      <c r="H7" s="585"/>
      <c r="L7" s="21"/>
    </row>
    <row r="8" spans="2:46" ht="13.2">
      <c r="B8" s="21"/>
      <c r="D8" s="28" t="s">
        <v>145</v>
      </c>
      <c r="L8" s="21"/>
    </row>
    <row r="9" spans="2:46" ht="16.5" customHeight="1">
      <c r="B9" s="21"/>
      <c r="E9" s="584" t="s">
        <v>146</v>
      </c>
      <c r="F9" s="558"/>
      <c r="G9" s="558"/>
      <c r="H9" s="558"/>
      <c r="L9" s="21"/>
    </row>
    <row r="10" spans="2:46" ht="12" customHeight="1">
      <c r="B10" s="21"/>
      <c r="D10" s="28" t="s">
        <v>147</v>
      </c>
      <c r="L10" s="21"/>
    </row>
    <row r="11" spans="2:46" s="1" customFormat="1" ht="16.5" customHeight="1">
      <c r="B11" s="33"/>
      <c r="E11" s="581" t="s">
        <v>3590</v>
      </c>
      <c r="F11" s="583"/>
      <c r="G11" s="583"/>
      <c r="H11" s="583"/>
      <c r="L11" s="33"/>
    </row>
    <row r="12" spans="2:46" s="1" customFormat="1" ht="12" customHeight="1">
      <c r="B12" s="33"/>
      <c r="D12" s="28" t="s">
        <v>3591</v>
      </c>
      <c r="L12" s="33"/>
    </row>
    <row r="13" spans="2:46" s="1" customFormat="1" ht="16.5" customHeight="1">
      <c r="B13" s="33"/>
      <c r="E13" s="545" t="s">
        <v>3880</v>
      </c>
      <c r="F13" s="583"/>
      <c r="G13" s="583"/>
      <c r="H13" s="583"/>
      <c r="L13" s="33"/>
    </row>
    <row r="14" spans="2:46" s="1" customFormat="1">
      <c r="B14" s="33"/>
      <c r="L14" s="33"/>
    </row>
    <row r="15" spans="2:46" s="1" customFormat="1" ht="12" customHeight="1">
      <c r="B15" s="33"/>
      <c r="D15" s="28" t="s">
        <v>18</v>
      </c>
      <c r="F15" s="26" t="s">
        <v>19</v>
      </c>
      <c r="I15" s="28" t="s">
        <v>20</v>
      </c>
      <c r="J15" s="26" t="s">
        <v>19</v>
      </c>
      <c r="L15" s="33"/>
    </row>
    <row r="16" spans="2:46" s="1" customFormat="1" ht="12" customHeight="1">
      <c r="B16" s="33"/>
      <c r="D16" s="28" t="s">
        <v>21</v>
      </c>
      <c r="F16" s="26" t="s">
        <v>22</v>
      </c>
      <c r="I16" s="28" t="s">
        <v>23</v>
      </c>
      <c r="J16" s="49" t="str">
        <f>'Rekapitulace stavby'!AN8</f>
        <v>4. 2. 2025</v>
      </c>
      <c r="L16" s="33"/>
    </row>
    <row r="17" spans="2:12" s="1" customFormat="1" ht="10.95" customHeight="1">
      <c r="B17" s="33"/>
      <c r="L17" s="33"/>
    </row>
    <row r="18" spans="2:12" s="1" customFormat="1" ht="12" customHeight="1">
      <c r="B18" s="33"/>
      <c r="D18" s="28" t="s">
        <v>25</v>
      </c>
      <c r="I18" s="28" t="s">
        <v>26</v>
      </c>
      <c r="J18" s="26" t="s">
        <v>19</v>
      </c>
      <c r="L18" s="33"/>
    </row>
    <row r="19" spans="2:12" s="1" customFormat="1" ht="18" customHeight="1">
      <c r="B19" s="33"/>
      <c r="E19" s="26" t="s">
        <v>27</v>
      </c>
      <c r="I19" s="28" t="s">
        <v>28</v>
      </c>
      <c r="J19" s="26" t="s">
        <v>19</v>
      </c>
      <c r="L19" s="33"/>
    </row>
    <row r="20" spans="2:12" s="1" customFormat="1" ht="6.9" customHeight="1">
      <c r="B20" s="33"/>
      <c r="L20" s="33"/>
    </row>
    <row r="21" spans="2:12" s="1" customFormat="1" ht="12" customHeight="1">
      <c r="B21" s="33"/>
      <c r="D21" s="28" t="s">
        <v>29</v>
      </c>
      <c r="I21" s="28" t="s">
        <v>26</v>
      </c>
      <c r="J21" s="29" t="str">
        <f>'Rekapitulace stavby'!AN13</f>
        <v>Vyplň údaj</v>
      </c>
      <c r="L21" s="33"/>
    </row>
    <row r="22" spans="2:12" s="1" customFormat="1" ht="18" customHeight="1">
      <c r="B22" s="33"/>
      <c r="E22" s="586" t="str">
        <f>'Rekapitulace stavby'!E14</f>
        <v>Vyplň údaj</v>
      </c>
      <c r="F22" s="557"/>
      <c r="G22" s="557"/>
      <c r="H22" s="557"/>
      <c r="I22" s="28" t="s">
        <v>28</v>
      </c>
      <c r="J22" s="29" t="str">
        <f>'Rekapitulace stavby'!AN14</f>
        <v>Vyplň údaj</v>
      </c>
      <c r="L22" s="33"/>
    </row>
    <row r="23" spans="2:12" s="1" customFormat="1" ht="6.9" customHeight="1">
      <c r="B23" s="33"/>
      <c r="L23" s="33"/>
    </row>
    <row r="24" spans="2:12" s="1" customFormat="1" ht="12" customHeight="1">
      <c r="B24" s="33"/>
      <c r="D24" s="28" t="s">
        <v>31</v>
      </c>
      <c r="I24" s="28" t="s">
        <v>26</v>
      </c>
      <c r="J24" s="26" t="s">
        <v>19</v>
      </c>
      <c r="L24" s="33"/>
    </row>
    <row r="25" spans="2:12" s="1" customFormat="1" ht="18" customHeight="1">
      <c r="B25" s="33"/>
      <c r="E25" s="26" t="s">
        <v>32</v>
      </c>
      <c r="I25" s="28" t="s">
        <v>28</v>
      </c>
      <c r="J25" s="26" t="s">
        <v>19</v>
      </c>
      <c r="L25" s="33"/>
    </row>
    <row r="26" spans="2:12" s="1" customFormat="1" ht="6.9" customHeight="1">
      <c r="B26" s="33"/>
      <c r="L26" s="33"/>
    </row>
    <row r="27" spans="2:12" s="1" customFormat="1" ht="12" customHeight="1">
      <c r="B27" s="33"/>
      <c r="D27" s="28" t="s">
        <v>34</v>
      </c>
      <c r="I27" s="28" t="s">
        <v>26</v>
      </c>
      <c r="J27" s="26" t="s">
        <v>35</v>
      </c>
      <c r="L27" s="33"/>
    </row>
    <row r="28" spans="2:12" s="1" customFormat="1" ht="18" customHeight="1">
      <c r="B28" s="33"/>
      <c r="E28" s="26" t="s">
        <v>36</v>
      </c>
      <c r="I28" s="28" t="s">
        <v>28</v>
      </c>
      <c r="J28" s="26" t="s">
        <v>37</v>
      </c>
      <c r="L28" s="33"/>
    </row>
    <row r="29" spans="2:12" s="1" customFormat="1" ht="6.9" customHeight="1">
      <c r="B29" s="33"/>
      <c r="L29" s="33"/>
    </row>
    <row r="30" spans="2:12" s="1" customFormat="1" ht="12" customHeight="1">
      <c r="B30" s="33"/>
      <c r="D30" s="28" t="s">
        <v>38</v>
      </c>
      <c r="L30" s="33"/>
    </row>
    <row r="31" spans="2:12" s="7" customFormat="1" ht="16.5" customHeight="1">
      <c r="B31" s="91"/>
      <c r="E31" s="562" t="s">
        <v>19</v>
      </c>
      <c r="F31" s="562"/>
      <c r="G31" s="562"/>
      <c r="H31" s="562"/>
      <c r="L31" s="91"/>
    </row>
    <row r="32" spans="2:12" s="1" customFormat="1" ht="6.9" customHeight="1">
      <c r="B32" s="33"/>
      <c r="L32" s="33"/>
    </row>
    <row r="33" spans="2:12" s="1" customFormat="1" ht="6.9" customHeight="1">
      <c r="B33" s="33"/>
      <c r="D33" s="50"/>
      <c r="E33" s="50"/>
      <c r="F33" s="50"/>
      <c r="G33" s="50"/>
      <c r="H33" s="50"/>
      <c r="I33" s="50"/>
      <c r="J33" s="50"/>
      <c r="K33" s="50"/>
      <c r="L33" s="33"/>
    </row>
    <row r="34" spans="2:12" s="1" customFormat="1" ht="25.35" customHeight="1">
      <c r="B34" s="33"/>
      <c r="D34" s="92" t="s">
        <v>40</v>
      </c>
      <c r="J34" s="62">
        <f>ROUND(J93, 2)</f>
        <v>0</v>
      </c>
      <c r="L34" s="33"/>
    </row>
    <row r="35" spans="2:12" s="1" customFormat="1" ht="6.9" customHeight="1">
      <c r="B35" s="33"/>
      <c r="D35" s="50"/>
      <c r="E35" s="50"/>
      <c r="F35" s="50"/>
      <c r="G35" s="50"/>
      <c r="H35" s="50"/>
      <c r="I35" s="50"/>
      <c r="J35" s="50"/>
      <c r="K35" s="50"/>
      <c r="L35" s="33"/>
    </row>
    <row r="36" spans="2:12" s="1" customFormat="1" ht="14.4" customHeight="1">
      <c r="B36" s="33"/>
      <c r="F36" s="93" t="s">
        <v>42</v>
      </c>
      <c r="I36" s="93" t="s">
        <v>41</v>
      </c>
      <c r="J36" s="93" t="s">
        <v>43</v>
      </c>
      <c r="L36" s="33"/>
    </row>
    <row r="37" spans="2:12" s="1" customFormat="1" ht="14.4" customHeight="1">
      <c r="B37" s="33"/>
      <c r="D37" s="94" t="s">
        <v>44</v>
      </c>
      <c r="E37" s="28" t="s">
        <v>45</v>
      </c>
      <c r="F37" s="82">
        <f>ROUND((SUM(BE93:BE153)),  2)</f>
        <v>0</v>
      </c>
      <c r="I37" s="95">
        <v>0.21</v>
      </c>
      <c r="J37" s="82">
        <f>ROUND(((SUM(BE93:BE153))*I37),  2)</f>
        <v>0</v>
      </c>
      <c r="L37" s="33"/>
    </row>
    <row r="38" spans="2:12" s="1" customFormat="1" ht="14.4" customHeight="1">
      <c r="B38" s="33"/>
      <c r="E38" s="28" t="s">
        <v>46</v>
      </c>
      <c r="F38" s="82">
        <f>ROUND((SUM(BF93:BF153)),  2)</f>
        <v>0</v>
      </c>
      <c r="I38" s="95">
        <v>0.12</v>
      </c>
      <c r="J38" s="82">
        <f>ROUND(((SUM(BF93:BF153))*I38),  2)</f>
        <v>0</v>
      </c>
      <c r="L38" s="33"/>
    </row>
    <row r="39" spans="2:12" s="1" customFormat="1" ht="14.4" hidden="1" customHeight="1">
      <c r="B39" s="33"/>
      <c r="E39" s="28" t="s">
        <v>47</v>
      </c>
      <c r="F39" s="82">
        <f>ROUND((SUM(BG93:BG153)),  2)</f>
        <v>0</v>
      </c>
      <c r="I39" s="95">
        <v>0.21</v>
      </c>
      <c r="J39" s="82">
        <f>0</f>
        <v>0</v>
      </c>
      <c r="L39" s="33"/>
    </row>
    <row r="40" spans="2:12" s="1" customFormat="1" ht="14.4" hidden="1" customHeight="1">
      <c r="B40" s="33"/>
      <c r="E40" s="28" t="s">
        <v>48</v>
      </c>
      <c r="F40" s="82">
        <f>ROUND((SUM(BH93:BH153)),  2)</f>
        <v>0</v>
      </c>
      <c r="I40" s="95">
        <v>0.12</v>
      </c>
      <c r="J40" s="82">
        <f>0</f>
        <v>0</v>
      </c>
      <c r="L40" s="33"/>
    </row>
    <row r="41" spans="2:12" s="1" customFormat="1" ht="14.4" hidden="1" customHeight="1">
      <c r="B41" s="33"/>
      <c r="E41" s="28" t="s">
        <v>49</v>
      </c>
      <c r="F41" s="82">
        <f>ROUND((SUM(BI93:BI153)),  2)</f>
        <v>0</v>
      </c>
      <c r="I41" s="95">
        <v>0</v>
      </c>
      <c r="J41" s="82">
        <f>0</f>
        <v>0</v>
      </c>
      <c r="L41" s="33"/>
    </row>
    <row r="42" spans="2:12" s="1" customFormat="1" ht="6.9" customHeight="1">
      <c r="B42" s="33"/>
      <c r="L42" s="33"/>
    </row>
    <row r="43" spans="2:12" s="1" customFormat="1" ht="25.35" customHeight="1">
      <c r="B43" s="33"/>
      <c r="C43" s="96"/>
      <c r="D43" s="97" t="s">
        <v>50</v>
      </c>
      <c r="E43" s="53"/>
      <c r="F43" s="53"/>
      <c r="G43" s="98" t="s">
        <v>51</v>
      </c>
      <c r="H43" s="99" t="s">
        <v>52</v>
      </c>
      <c r="I43" s="53"/>
      <c r="J43" s="100">
        <f>SUM(J34:J41)</f>
        <v>0</v>
      </c>
      <c r="K43" s="101"/>
      <c r="L43" s="33"/>
    </row>
    <row r="44" spans="2:12" s="1" customFormat="1" ht="14.4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3"/>
    </row>
    <row r="48" spans="2:12" s="1" customFormat="1" ht="6.9" customHeight="1"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33"/>
    </row>
    <row r="49" spans="2:12" s="1" customFormat="1" ht="24.9" customHeight="1">
      <c r="B49" s="33"/>
      <c r="C49" s="22" t="s">
        <v>149</v>
      </c>
      <c r="L49" s="33"/>
    </row>
    <row r="50" spans="2:12" s="1" customFormat="1" ht="6.9" customHeight="1">
      <c r="B50" s="33"/>
      <c r="L50" s="33"/>
    </row>
    <row r="51" spans="2:12" s="1" customFormat="1" ht="12" customHeight="1">
      <c r="B51" s="33"/>
      <c r="C51" s="28" t="s">
        <v>16</v>
      </c>
      <c r="L51" s="33"/>
    </row>
    <row r="52" spans="2:12" s="1" customFormat="1" ht="26.25" customHeight="1">
      <c r="B52" s="33"/>
      <c r="E52" s="584" t="str">
        <f>E7</f>
        <v>Stavební úpravy č.p. 11, kú Lhotky - Změna užívání, přístavba a půdní vestavba</v>
      </c>
      <c r="F52" s="585"/>
      <c r="G52" s="585"/>
      <c r="H52" s="585"/>
      <c r="L52" s="33"/>
    </row>
    <row r="53" spans="2:12" ht="12" customHeight="1">
      <c r="B53" s="21"/>
      <c r="C53" s="28" t="s">
        <v>145</v>
      </c>
      <c r="L53" s="21"/>
    </row>
    <row r="54" spans="2:12" ht="16.5" customHeight="1">
      <c r="B54" s="21"/>
      <c r="E54" s="584" t="s">
        <v>146</v>
      </c>
      <c r="F54" s="558"/>
      <c r="G54" s="558"/>
      <c r="H54" s="558"/>
      <c r="L54" s="21"/>
    </row>
    <row r="55" spans="2:12" ht="12" customHeight="1">
      <c r="B55" s="21"/>
      <c r="C55" s="28" t="s">
        <v>147</v>
      </c>
      <c r="L55" s="21"/>
    </row>
    <row r="56" spans="2:12" s="1" customFormat="1" ht="16.5" customHeight="1">
      <c r="B56" s="33"/>
      <c r="E56" s="581" t="s">
        <v>3590</v>
      </c>
      <c r="F56" s="583"/>
      <c r="G56" s="583"/>
      <c r="H56" s="583"/>
      <c r="L56" s="33"/>
    </row>
    <row r="57" spans="2:12" s="1" customFormat="1" ht="12" customHeight="1">
      <c r="B57" s="33"/>
      <c r="C57" s="28" t="s">
        <v>3591</v>
      </c>
      <c r="L57" s="33"/>
    </row>
    <row r="58" spans="2:12" s="1" customFormat="1" ht="16.5" customHeight="1">
      <c r="B58" s="33"/>
      <c r="E58" s="545" t="str">
        <f>E13</f>
        <v>D.1.4.4 - Vzduchotechnika</v>
      </c>
      <c r="F58" s="583"/>
      <c r="G58" s="583"/>
      <c r="H58" s="583"/>
      <c r="L58" s="33"/>
    </row>
    <row r="59" spans="2:12" s="1" customFormat="1" ht="6.9" customHeight="1">
      <c r="B59" s="33"/>
      <c r="L59" s="33"/>
    </row>
    <row r="60" spans="2:12" s="1" customFormat="1" ht="12" customHeight="1">
      <c r="B60" s="33"/>
      <c r="C60" s="28" t="s">
        <v>21</v>
      </c>
      <c r="F60" s="26" t="str">
        <f>F16</f>
        <v>kú Lhotky, p.č. 1,56/1,191,202 a st.č. 16 KN</v>
      </c>
      <c r="I60" s="28" t="s">
        <v>23</v>
      </c>
      <c r="J60" s="49" t="str">
        <f>IF(J16="","",J16)</f>
        <v>4. 2. 2025</v>
      </c>
      <c r="L60" s="33"/>
    </row>
    <row r="61" spans="2:12" s="1" customFormat="1" ht="6.9" customHeight="1">
      <c r="B61" s="33"/>
      <c r="L61" s="33"/>
    </row>
    <row r="62" spans="2:12" s="1" customFormat="1" ht="40.200000000000003" customHeight="1">
      <c r="B62" s="33"/>
      <c r="C62" s="28" t="s">
        <v>25</v>
      </c>
      <c r="F62" s="26" t="str">
        <f>E19</f>
        <v>Obec Kramolna, Kramolna 172, 547 01 Náchod</v>
      </c>
      <c r="I62" s="28" t="s">
        <v>31</v>
      </c>
      <c r="J62" s="31" t="str">
        <f>E25</f>
        <v>Ing. arch. Pavel Hejzlar, Riegrova 194, Náchod</v>
      </c>
      <c r="L62" s="33"/>
    </row>
    <row r="63" spans="2:12" s="1" customFormat="1" ht="15.15" customHeight="1">
      <c r="B63" s="33"/>
      <c r="C63" s="28" t="s">
        <v>29</v>
      </c>
      <c r="F63" s="26" t="str">
        <f>IF(E22="","",E22)</f>
        <v>Vyplň údaj</v>
      </c>
      <c r="I63" s="28" t="s">
        <v>34</v>
      </c>
      <c r="J63" s="31" t="str">
        <f>E28</f>
        <v>BACing s.r.o.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2" t="s">
        <v>150</v>
      </c>
      <c r="D65" s="96"/>
      <c r="E65" s="96"/>
      <c r="F65" s="96"/>
      <c r="G65" s="96"/>
      <c r="H65" s="96"/>
      <c r="I65" s="96"/>
      <c r="J65" s="103" t="s">
        <v>151</v>
      </c>
      <c r="K65" s="96"/>
      <c r="L65" s="33"/>
    </row>
    <row r="66" spans="2:47" s="1" customFormat="1" ht="10.35" customHeight="1">
      <c r="B66" s="33"/>
      <c r="L66" s="33"/>
    </row>
    <row r="67" spans="2:47" s="1" customFormat="1" ht="22.95" customHeight="1">
      <c r="B67" s="33"/>
      <c r="C67" s="104" t="s">
        <v>72</v>
      </c>
      <c r="J67" s="62">
        <f>J93</f>
        <v>0</v>
      </c>
      <c r="L67" s="33"/>
      <c r="AU67" s="18" t="s">
        <v>152</v>
      </c>
    </row>
    <row r="68" spans="2:47" s="8" customFormat="1" ht="24.9" customHeight="1">
      <c r="B68" s="105"/>
      <c r="D68" s="106" t="s">
        <v>159</v>
      </c>
      <c r="E68" s="107"/>
      <c r="F68" s="107"/>
      <c r="G68" s="107"/>
      <c r="H68" s="107"/>
      <c r="I68" s="107"/>
      <c r="J68" s="108">
        <f>J94</f>
        <v>0</v>
      </c>
      <c r="L68" s="105"/>
    </row>
    <row r="69" spans="2:47" s="9" customFormat="1" ht="19.95" customHeight="1">
      <c r="B69" s="109"/>
      <c r="D69" s="110" t="s">
        <v>1059</v>
      </c>
      <c r="E69" s="111"/>
      <c r="F69" s="111"/>
      <c r="G69" s="111"/>
      <c r="H69" s="111"/>
      <c r="I69" s="111"/>
      <c r="J69" s="112">
        <f>J95</f>
        <v>0</v>
      </c>
      <c r="L69" s="109"/>
    </row>
    <row r="70" spans="2:47" s="1" customFormat="1" ht="21.75" customHeight="1">
      <c r="B70" s="33"/>
      <c r="L70" s="33"/>
    </row>
    <row r="71" spans="2:47" s="1" customFormat="1" ht="6.9" customHeight="1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33"/>
    </row>
    <row r="75" spans="2:47" s="1" customFormat="1" ht="6.9" customHeight="1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33"/>
    </row>
    <row r="76" spans="2:47" s="1" customFormat="1" ht="24.9" customHeight="1">
      <c r="B76" s="33"/>
      <c r="C76" s="22" t="s">
        <v>172</v>
      </c>
      <c r="L76" s="33"/>
    </row>
    <row r="77" spans="2:47" s="1" customFormat="1" ht="6.9" customHeight="1">
      <c r="B77" s="33"/>
      <c r="L77" s="33"/>
    </row>
    <row r="78" spans="2:47" s="1" customFormat="1" ht="12" customHeight="1">
      <c r="B78" s="33"/>
      <c r="C78" s="28" t="s">
        <v>16</v>
      </c>
      <c r="L78" s="33"/>
    </row>
    <row r="79" spans="2:47" s="1" customFormat="1" ht="26.25" customHeight="1">
      <c r="B79" s="33"/>
      <c r="E79" s="584" t="str">
        <f>E7</f>
        <v>Stavební úpravy č.p. 11, kú Lhotky - Změna užívání, přístavba a půdní vestavba</v>
      </c>
      <c r="F79" s="585"/>
      <c r="G79" s="585"/>
      <c r="H79" s="585"/>
      <c r="L79" s="33"/>
    </row>
    <row r="80" spans="2:47" ht="12" customHeight="1">
      <c r="B80" s="21"/>
      <c r="C80" s="28" t="s">
        <v>145</v>
      </c>
      <c r="L80" s="21"/>
    </row>
    <row r="81" spans="2:65" ht="16.5" customHeight="1">
      <c r="B81" s="21"/>
      <c r="E81" s="584" t="s">
        <v>146</v>
      </c>
      <c r="F81" s="558"/>
      <c r="G81" s="558"/>
      <c r="H81" s="558"/>
      <c r="L81" s="21"/>
    </row>
    <row r="82" spans="2:65" ht="12" customHeight="1">
      <c r="B82" s="21"/>
      <c r="C82" s="28" t="s">
        <v>147</v>
      </c>
      <c r="L82" s="21"/>
    </row>
    <row r="83" spans="2:65" s="1" customFormat="1" ht="16.5" customHeight="1">
      <c r="B83" s="33"/>
      <c r="E83" s="581" t="s">
        <v>3590</v>
      </c>
      <c r="F83" s="583"/>
      <c r="G83" s="583"/>
      <c r="H83" s="583"/>
      <c r="L83" s="33"/>
    </row>
    <row r="84" spans="2:65" s="1" customFormat="1" ht="12" customHeight="1">
      <c r="B84" s="33"/>
      <c r="C84" s="28" t="s">
        <v>3591</v>
      </c>
      <c r="L84" s="33"/>
    </row>
    <row r="85" spans="2:65" s="1" customFormat="1" ht="16.5" customHeight="1">
      <c r="B85" s="33"/>
      <c r="E85" s="545" t="str">
        <f>E13</f>
        <v>D.1.4.4 - Vzduchotechnika</v>
      </c>
      <c r="F85" s="583"/>
      <c r="G85" s="583"/>
      <c r="H85" s="583"/>
      <c r="L85" s="33"/>
    </row>
    <row r="86" spans="2:65" s="1" customFormat="1" ht="6.9" customHeight="1">
      <c r="B86" s="33"/>
      <c r="L86" s="33"/>
    </row>
    <row r="87" spans="2:65" s="1" customFormat="1" ht="12" customHeight="1">
      <c r="B87" s="33"/>
      <c r="C87" s="28" t="s">
        <v>21</v>
      </c>
      <c r="F87" s="26" t="str">
        <f>F16</f>
        <v>kú Lhotky, p.č. 1,56/1,191,202 a st.č. 16 KN</v>
      </c>
      <c r="I87" s="28" t="s">
        <v>23</v>
      </c>
      <c r="J87" s="49" t="str">
        <f>IF(J16="","",J16)</f>
        <v>4. 2. 2025</v>
      </c>
      <c r="L87" s="33"/>
    </row>
    <row r="88" spans="2:65" s="1" customFormat="1" ht="6.9" customHeight="1">
      <c r="B88" s="33"/>
      <c r="L88" s="33"/>
    </row>
    <row r="89" spans="2:65" s="1" customFormat="1" ht="40.200000000000003" customHeight="1">
      <c r="B89" s="33"/>
      <c r="C89" s="28" t="s">
        <v>25</v>
      </c>
      <c r="F89" s="26" t="str">
        <f>E19</f>
        <v>Obec Kramolna, Kramolna 172, 547 01 Náchod</v>
      </c>
      <c r="I89" s="28" t="s">
        <v>31</v>
      </c>
      <c r="J89" s="31" t="str">
        <f>E25</f>
        <v>Ing. arch. Pavel Hejzlar, Riegrova 194, Náchod</v>
      </c>
      <c r="L89" s="33"/>
    </row>
    <row r="90" spans="2:65" s="1" customFormat="1" ht="15.15" customHeight="1">
      <c r="B90" s="33"/>
      <c r="C90" s="28" t="s">
        <v>29</v>
      </c>
      <c r="F90" s="26" t="str">
        <f>IF(E22="","",E22)</f>
        <v>Vyplň údaj</v>
      </c>
      <c r="I90" s="28" t="s">
        <v>34</v>
      </c>
      <c r="J90" s="31" t="str">
        <f>E28</f>
        <v>BACing s.r.o.</v>
      </c>
      <c r="L90" s="33"/>
    </row>
    <row r="91" spans="2:65" s="1" customFormat="1" ht="10.35" customHeight="1">
      <c r="B91" s="33"/>
      <c r="L91" s="33"/>
    </row>
    <row r="92" spans="2:65" s="10" customFormat="1" ht="29.25" customHeight="1">
      <c r="B92" s="113"/>
      <c r="C92" s="114" t="s">
        <v>173</v>
      </c>
      <c r="D92" s="115" t="s">
        <v>59</v>
      </c>
      <c r="E92" s="115" t="s">
        <v>55</v>
      </c>
      <c r="F92" s="115" t="s">
        <v>56</v>
      </c>
      <c r="G92" s="115" t="s">
        <v>174</v>
      </c>
      <c r="H92" s="115" t="s">
        <v>175</v>
      </c>
      <c r="I92" s="115" t="s">
        <v>176</v>
      </c>
      <c r="J92" s="115" t="s">
        <v>151</v>
      </c>
      <c r="K92" s="116" t="s">
        <v>177</v>
      </c>
      <c r="L92" s="113"/>
      <c r="M92" s="55" t="s">
        <v>19</v>
      </c>
      <c r="N92" s="56" t="s">
        <v>44</v>
      </c>
      <c r="O92" s="56" t="s">
        <v>178</v>
      </c>
      <c r="P92" s="56" t="s">
        <v>179</v>
      </c>
      <c r="Q92" s="56" t="s">
        <v>180</v>
      </c>
      <c r="R92" s="56" t="s">
        <v>181</v>
      </c>
      <c r="S92" s="56" t="s">
        <v>182</v>
      </c>
      <c r="T92" s="57" t="s">
        <v>183</v>
      </c>
    </row>
    <row r="93" spans="2:65" s="1" customFormat="1" ht="22.95" customHeight="1">
      <c r="B93" s="33"/>
      <c r="C93" s="60" t="s">
        <v>184</v>
      </c>
      <c r="J93" s="117">
        <f>BK93</f>
        <v>0</v>
      </c>
      <c r="L93" s="33"/>
      <c r="M93" s="58"/>
      <c r="N93" s="50"/>
      <c r="O93" s="50"/>
      <c r="P93" s="118">
        <f>P94</f>
        <v>0</v>
      </c>
      <c r="Q93" s="50"/>
      <c r="R93" s="118">
        <f>R94</f>
        <v>0.52715000000000001</v>
      </c>
      <c r="S93" s="50"/>
      <c r="T93" s="119">
        <f>T94</f>
        <v>0</v>
      </c>
      <c r="AT93" s="18" t="s">
        <v>73</v>
      </c>
      <c r="AU93" s="18" t="s">
        <v>152</v>
      </c>
      <c r="BK93" s="120">
        <f>BK94</f>
        <v>0</v>
      </c>
    </row>
    <row r="94" spans="2:65" s="11" customFormat="1" ht="25.95" customHeight="1">
      <c r="B94" s="121"/>
      <c r="D94" s="122" t="s">
        <v>73</v>
      </c>
      <c r="E94" s="123" t="s">
        <v>586</v>
      </c>
      <c r="F94" s="123" t="s">
        <v>587</v>
      </c>
      <c r="I94" s="124"/>
      <c r="J94" s="125">
        <f>BK94</f>
        <v>0</v>
      </c>
      <c r="L94" s="121"/>
      <c r="M94" s="126"/>
      <c r="P94" s="127">
        <f>P95</f>
        <v>0</v>
      </c>
      <c r="R94" s="127">
        <f>R95</f>
        <v>0.52715000000000001</v>
      </c>
      <c r="T94" s="128">
        <f>T95</f>
        <v>0</v>
      </c>
      <c r="AR94" s="122" t="s">
        <v>87</v>
      </c>
      <c r="AT94" s="129" t="s">
        <v>73</v>
      </c>
      <c r="AU94" s="129" t="s">
        <v>74</v>
      </c>
      <c r="AY94" s="122" t="s">
        <v>187</v>
      </c>
      <c r="BK94" s="130">
        <f>BK95</f>
        <v>0</v>
      </c>
    </row>
    <row r="95" spans="2:65" s="11" customFormat="1" ht="22.95" customHeight="1">
      <c r="B95" s="121"/>
      <c r="D95" s="122" t="s">
        <v>73</v>
      </c>
      <c r="E95" s="131" t="s">
        <v>2250</v>
      </c>
      <c r="F95" s="131" t="s">
        <v>105</v>
      </c>
      <c r="I95" s="124"/>
      <c r="J95" s="132">
        <f>BK95</f>
        <v>0</v>
      </c>
      <c r="L95" s="121"/>
      <c r="M95" s="126"/>
      <c r="P95" s="127">
        <f>SUM(P96:P153)</f>
        <v>0</v>
      </c>
      <c r="R95" s="127">
        <f>SUM(R96:R153)</f>
        <v>0.52715000000000001</v>
      </c>
      <c r="T95" s="128">
        <f>SUM(T96:T153)</f>
        <v>0</v>
      </c>
      <c r="AR95" s="122" t="s">
        <v>87</v>
      </c>
      <c r="AT95" s="129" t="s">
        <v>73</v>
      </c>
      <c r="AU95" s="129" t="s">
        <v>81</v>
      </c>
      <c r="AY95" s="122" t="s">
        <v>187</v>
      </c>
      <c r="BK95" s="130">
        <f>SUM(BK96:BK153)</f>
        <v>0</v>
      </c>
    </row>
    <row r="96" spans="2:65" s="1" customFormat="1" ht="33" customHeight="1">
      <c r="B96" s="33"/>
      <c r="C96" s="133" t="s">
        <v>81</v>
      </c>
      <c r="D96" s="133" t="s">
        <v>189</v>
      </c>
      <c r="E96" s="134" t="s">
        <v>3881</v>
      </c>
      <c r="F96" s="135" t="s">
        <v>3882</v>
      </c>
      <c r="G96" s="136" t="s">
        <v>248</v>
      </c>
      <c r="H96" s="137">
        <v>3</v>
      </c>
      <c r="I96" s="138"/>
      <c r="J96" s="139">
        <f>ROUND(I96*H96,2)</f>
        <v>0</v>
      </c>
      <c r="K96" s="135" t="s">
        <v>197</v>
      </c>
      <c r="L96" s="33"/>
      <c r="M96" s="140" t="s">
        <v>19</v>
      </c>
      <c r="N96" s="141" t="s">
        <v>46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320</v>
      </c>
      <c r="AT96" s="144" t="s">
        <v>189</v>
      </c>
      <c r="AU96" s="144" t="s">
        <v>87</v>
      </c>
      <c r="AY96" s="18" t="s">
        <v>187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87</v>
      </c>
      <c r="BK96" s="145">
        <f>ROUND(I96*H96,2)</f>
        <v>0</v>
      </c>
      <c r="BL96" s="18" t="s">
        <v>320</v>
      </c>
      <c r="BM96" s="144" t="s">
        <v>3883</v>
      </c>
    </row>
    <row r="97" spans="2:65" s="1" customFormat="1">
      <c r="B97" s="33"/>
      <c r="D97" s="146" t="s">
        <v>199</v>
      </c>
      <c r="F97" s="147" t="s">
        <v>3884</v>
      </c>
      <c r="I97" s="148"/>
      <c r="L97" s="33"/>
      <c r="M97" s="149"/>
      <c r="T97" s="52"/>
      <c r="AT97" s="18" t="s">
        <v>199</v>
      </c>
      <c r="AU97" s="18" t="s">
        <v>87</v>
      </c>
    </row>
    <row r="98" spans="2:65" s="1" customFormat="1" ht="24.15" customHeight="1">
      <c r="B98" s="33"/>
      <c r="C98" s="178" t="s">
        <v>87</v>
      </c>
      <c r="D98" s="178" t="s">
        <v>238</v>
      </c>
      <c r="E98" s="179" t="s">
        <v>3885</v>
      </c>
      <c r="F98" s="180" t="s">
        <v>3886</v>
      </c>
      <c r="G98" s="181" t="s">
        <v>248</v>
      </c>
      <c r="H98" s="182">
        <v>3</v>
      </c>
      <c r="I98" s="183"/>
      <c r="J98" s="184">
        <f>ROUND(I98*H98,2)</f>
        <v>0</v>
      </c>
      <c r="K98" s="180" t="s">
        <v>197</v>
      </c>
      <c r="L98" s="185"/>
      <c r="M98" s="186" t="s">
        <v>19</v>
      </c>
      <c r="N98" s="187" t="s">
        <v>46</v>
      </c>
      <c r="P98" s="142">
        <f>O98*H98</f>
        <v>0</v>
      </c>
      <c r="Q98" s="142">
        <v>8.9999999999999998E-4</v>
      </c>
      <c r="R98" s="142">
        <f>Q98*H98</f>
        <v>2.7000000000000001E-3</v>
      </c>
      <c r="S98" s="142">
        <v>0</v>
      </c>
      <c r="T98" s="143">
        <f>S98*H98</f>
        <v>0</v>
      </c>
      <c r="AR98" s="144" t="s">
        <v>425</v>
      </c>
      <c r="AT98" s="144" t="s">
        <v>238</v>
      </c>
      <c r="AU98" s="144" t="s">
        <v>87</v>
      </c>
      <c r="AY98" s="18" t="s">
        <v>187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8" t="s">
        <v>87</v>
      </c>
      <c r="BK98" s="145">
        <f>ROUND(I98*H98,2)</f>
        <v>0</v>
      </c>
      <c r="BL98" s="18" t="s">
        <v>320</v>
      </c>
      <c r="BM98" s="144" t="s">
        <v>3887</v>
      </c>
    </row>
    <row r="99" spans="2:65" s="1" customFormat="1" ht="37.950000000000003" customHeight="1">
      <c r="B99" s="33"/>
      <c r="C99" s="133" t="s">
        <v>96</v>
      </c>
      <c r="D99" s="133" t="s">
        <v>189</v>
      </c>
      <c r="E99" s="134" t="s">
        <v>3888</v>
      </c>
      <c r="F99" s="135" t="s">
        <v>3889</v>
      </c>
      <c r="G99" s="136" t="s">
        <v>248</v>
      </c>
      <c r="H99" s="137">
        <v>3</v>
      </c>
      <c r="I99" s="138"/>
      <c r="J99" s="139">
        <f>ROUND(I99*H99,2)</f>
        <v>0</v>
      </c>
      <c r="K99" s="135" t="s">
        <v>197</v>
      </c>
      <c r="L99" s="33"/>
      <c r="M99" s="140" t="s">
        <v>19</v>
      </c>
      <c r="N99" s="141" t="s">
        <v>46</v>
      </c>
      <c r="P99" s="142">
        <f>O99*H99</f>
        <v>0</v>
      </c>
      <c r="Q99" s="142">
        <v>0</v>
      </c>
      <c r="R99" s="142">
        <f>Q99*H99</f>
        <v>0</v>
      </c>
      <c r="S99" s="142">
        <v>0</v>
      </c>
      <c r="T99" s="143">
        <f>S99*H99</f>
        <v>0</v>
      </c>
      <c r="AR99" s="144" t="s">
        <v>320</v>
      </c>
      <c r="AT99" s="144" t="s">
        <v>189</v>
      </c>
      <c r="AU99" s="144" t="s">
        <v>87</v>
      </c>
      <c r="AY99" s="18" t="s">
        <v>187</v>
      </c>
      <c r="BE99" s="145">
        <f>IF(N99="základní",J99,0)</f>
        <v>0</v>
      </c>
      <c r="BF99" s="145">
        <f>IF(N99="snížená",J99,0)</f>
        <v>0</v>
      </c>
      <c r="BG99" s="145">
        <f>IF(N99="zákl. přenesená",J99,0)</f>
        <v>0</v>
      </c>
      <c r="BH99" s="145">
        <f>IF(N99="sníž. přenesená",J99,0)</f>
        <v>0</v>
      </c>
      <c r="BI99" s="145">
        <f>IF(N99="nulová",J99,0)</f>
        <v>0</v>
      </c>
      <c r="BJ99" s="18" t="s">
        <v>87</v>
      </c>
      <c r="BK99" s="145">
        <f>ROUND(I99*H99,2)</f>
        <v>0</v>
      </c>
      <c r="BL99" s="18" t="s">
        <v>320</v>
      </c>
      <c r="BM99" s="144" t="s">
        <v>3890</v>
      </c>
    </row>
    <row r="100" spans="2:65" s="1" customFormat="1">
      <c r="B100" s="33"/>
      <c r="D100" s="146" t="s">
        <v>199</v>
      </c>
      <c r="F100" s="147" t="s">
        <v>3891</v>
      </c>
      <c r="I100" s="148"/>
      <c r="L100" s="33"/>
      <c r="M100" s="149"/>
      <c r="T100" s="52"/>
      <c r="AT100" s="18" t="s">
        <v>199</v>
      </c>
      <c r="AU100" s="18" t="s">
        <v>87</v>
      </c>
    </row>
    <row r="101" spans="2:65" s="1" customFormat="1" ht="24.15" customHeight="1">
      <c r="B101" s="33"/>
      <c r="C101" s="178" t="s">
        <v>193</v>
      </c>
      <c r="D101" s="178" t="s">
        <v>238</v>
      </c>
      <c r="E101" s="179" t="s">
        <v>3892</v>
      </c>
      <c r="F101" s="180" t="s">
        <v>3893</v>
      </c>
      <c r="G101" s="181" t="s">
        <v>248</v>
      </c>
      <c r="H101" s="182">
        <v>3</v>
      </c>
      <c r="I101" s="183"/>
      <c r="J101" s="184">
        <f>ROUND(I101*H101,2)</f>
        <v>0</v>
      </c>
      <c r="K101" s="180" t="s">
        <v>19</v>
      </c>
      <c r="L101" s="185"/>
      <c r="M101" s="186" t="s">
        <v>19</v>
      </c>
      <c r="N101" s="187" t="s">
        <v>46</v>
      </c>
      <c r="P101" s="142">
        <f>O101*H101</f>
        <v>0</v>
      </c>
      <c r="Q101" s="142">
        <v>3.0000000000000001E-3</v>
      </c>
      <c r="R101" s="142">
        <f>Q101*H101</f>
        <v>9.0000000000000011E-3</v>
      </c>
      <c r="S101" s="142">
        <v>0</v>
      </c>
      <c r="T101" s="143">
        <f>S101*H101</f>
        <v>0</v>
      </c>
      <c r="AR101" s="144" t="s">
        <v>425</v>
      </c>
      <c r="AT101" s="144" t="s">
        <v>238</v>
      </c>
      <c r="AU101" s="144" t="s">
        <v>87</v>
      </c>
      <c r="AY101" s="18" t="s">
        <v>187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8" t="s">
        <v>87</v>
      </c>
      <c r="BK101" s="145">
        <f>ROUND(I101*H101,2)</f>
        <v>0</v>
      </c>
      <c r="BL101" s="18" t="s">
        <v>320</v>
      </c>
      <c r="BM101" s="144" t="s">
        <v>3894</v>
      </c>
    </row>
    <row r="102" spans="2:65" s="1" customFormat="1" ht="24.15" customHeight="1">
      <c r="B102" s="33"/>
      <c r="C102" s="133" t="s">
        <v>219</v>
      </c>
      <c r="D102" s="133" t="s">
        <v>189</v>
      </c>
      <c r="E102" s="134" t="s">
        <v>2252</v>
      </c>
      <c r="F102" s="135" t="s">
        <v>2253</v>
      </c>
      <c r="G102" s="136" t="s">
        <v>248</v>
      </c>
      <c r="H102" s="137">
        <v>1</v>
      </c>
      <c r="I102" s="138"/>
      <c r="J102" s="139">
        <f>ROUND(I102*H102,2)</f>
        <v>0</v>
      </c>
      <c r="K102" s="135" t="s">
        <v>197</v>
      </c>
      <c r="L102" s="33"/>
      <c r="M102" s="140" t="s">
        <v>19</v>
      </c>
      <c r="N102" s="141" t="s">
        <v>46</v>
      </c>
      <c r="P102" s="142">
        <f>O102*H102</f>
        <v>0</v>
      </c>
      <c r="Q102" s="142">
        <v>0</v>
      </c>
      <c r="R102" s="142">
        <f>Q102*H102</f>
        <v>0</v>
      </c>
      <c r="S102" s="142">
        <v>0</v>
      </c>
      <c r="T102" s="143">
        <f>S102*H102</f>
        <v>0</v>
      </c>
      <c r="AR102" s="144" t="s">
        <v>320</v>
      </c>
      <c r="AT102" s="144" t="s">
        <v>189</v>
      </c>
      <c r="AU102" s="144" t="s">
        <v>87</v>
      </c>
      <c r="AY102" s="18" t="s">
        <v>187</v>
      </c>
      <c r="BE102" s="145">
        <f>IF(N102="základní",J102,0)</f>
        <v>0</v>
      </c>
      <c r="BF102" s="145">
        <f>IF(N102="snížená",J102,0)</f>
        <v>0</v>
      </c>
      <c r="BG102" s="145">
        <f>IF(N102="zákl. přenesená",J102,0)</f>
        <v>0</v>
      </c>
      <c r="BH102" s="145">
        <f>IF(N102="sníž. přenesená",J102,0)</f>
        <v>0</v>
      </c>
      <c r="BI102" s="145">
        <f>IF(N102="nulová",J102,0)</f>
        <v>0</v>
      </c>
      <c r="BJ102" s="18" t="s">
        <v>87</v>
      </c>
      <c r="BK102" s="145">
        <f>ROUND(I102*H102,2)</f>
        <v>0</v>
      </c>
      <c r="BL102" s="18" t="s">
        <v>320</v>
      </c>
      <c r="BM102" s="144" t="s">
        <v>3895</v>
      </c>
    </row>
    <row r="103" spans="2:65" s="1" customFormat="1">
      <c r="B103" s="33"/>
      <c r="D103" s="146" t="s">
        <v>199</v>
      </c>
      <c r="F103" s="147" t="s">
        <v>2255</v>
      </c>
      <c r="I103" s="148"/>
      <c r="L103" s="33"/>
      <c r="M103" s="149"/>
      <c r="T103" s="52"/>
      <c r="AT103" s="18" t="s">
        <v>199</v>
      </c>
      <c r="AU103" s="18" t="s">
        <v>87</v>
      </c>
    </row>
    <row r="104" spans="2:65" s="1" customFormat="1" ht="24.15" customHeight="1">
      <c r="B104" s="33"/>
      <c r="C104" s="178" t="s">
        <v>224</v>
      </c>
      <c r="D104" s="178" t="s">
        <v>238</v>
      </c>
      <c r="E104" s="179" t="s">
        <v>3896</v>
      </c>
      <c r="F104" s="180" t="s">
        <v>3897</v>
      </c>
      <c r="G104" s="181" t="s">
        <v>248</v>
      </c>
      <c r="H104" s="182">
        <v>1</v>
      </c>
      <c r="I104" s="183"/>
      <c r="J104" s="184">
        <f>ROUND(I104*H104,2)</f>
        <v>0</v>
      </c>
      <c r="K104" s="180" t="s">
        <v>197</v>
      </c>
      <c r="L104" s="185"/>
      <c r="M104" s="186" t="s">
        <v>19</v>
      </c>
      <c r="N104" s="187" t="s">
        <v>46</v>
      </c>
      <c r="P104" s="142">
        <f>O104*H104</f>
        <v>0</v>
      </c>
      <c r="Q104" s="142">
        <v>2.0000000000000001E-4</v>
      </c>
      <c r="R104" s="142">
        <f>Q104*H104</f>
        <v>2.0000000000000001E-4</v>
      </c>
      <c r="S104" s="142">
        <v>0</v>
      </c>
      <c r="T104" s="143">
        <f>S104*H104</f>
        <v>0</v>
      </c>
      <c r="AR104" s="144" t="s">
        <v>425</v>
      </c>
      <c r="AT104" s="144" t="s">
        <v>238</v>
      </c>
      <c r="AU104" s="144" t="s">
        <v>87</v>
      </c>
      <c r="AY104" s="18" t="s">
        <v>187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8" t="s">
        <v>87</v>
      </c>
      <c r="BK104" s="145">
        <f>ROUND(I104*H104,2)</f>
        <v>0</v>
      </c>
      <c r="BL104" s="18" t="s">
        <v>320</v>
      </c>
      <c r="BM104" s="144" t="s">
        <v>3898</v>
      </c>
    </row>
    <row r="105" spans="2:65" s="1" customFormat="1" ht="24.15" customHeight="1">
      <c r="B105" s="33"/>
      <c r="C105" s="133" t="s">
        <v>230</v>
      </c>
      <c r="D105" s="133" t="s">
        <v>189</v>
      </c>
      <c r="E105" s="134" t="s">
        <v>2264</v>
      </c>
      <c r="F105" s="135" t="s">
        <v>2265</v>
      </c>
      <c r="G105" s="136" t="s">
        <v>248</v>
      </c>
      <c r="H105" s="137">
        <v>7</v>
      </c>
      <c r="I105" s="138"/>
      <c r="J105" s="139">
        <f>ROUND(I105*H105,2)</f>
        <v>0</v>
      </c>
      <c r="K105" s="135" t="s">
        <v>197</v>
      </c>
      <c r="L105" s="33"/>
      <c r="M105" s="140" t="s">
        <v>19</v>
      </c>
      <c r="N105" s="141" t="s">
        <v>46</v>
      </c>
      <c r="P105" s="142">
        <f>O105*H105</f>
        <v>0</v>
      </c>
      <c r="Q105" s="142">
        <v>0</v>
      </c>
      <c r="R105" s="142">
        <f>Q105*H105</f>
        <v>0</v>
      </c>
      <c r="S105" s="142">
        <v>0</v>
      </c>
      <c r="T105" s="143">
        <f>S105*H105</f>
        <v>0</v>
      </c>
      <c r="AR105" s="144" t="s">
        <v>320</v>
      </c>
      <c r="AT105" s="144" t="s">
        <v>189</v>
      </c>
      <c r="AU105" s="144" t="s">
        <v>87</v>
      </c>
      <c r="AY105" s="18" t="s">
        <v>187</v>
      </c>
      <c r="BE105" s="145">
        <f>IF(N105="základní",J105,0)</f>
        <v>0</v>
      </c>
      <c r="BF105" s="145">
        <f>IF(N105="snížená",J105,0)</f>
        <v>0</v>
      </c>
      <c r="BG105" s="145">
        <f>IF(N105="zákl. přenesená",J105,0)</f>
        <v>0</v>
      </c>
      <c r="BH105" s="145">
        <f>IF(N105="sníž. přenesená",J105,0)</f>
        <v>0</v>
      </c>
      <c r="BI105" s="145">
        <f>IF(N105="nulová",J105,0)</f>
        <v>0</v>
      </c>
      <c r="BJ105" s="18" t="s">
        <v>87</v>
      </c>
      <c r="BK105" s="145">
        <f>ROUND(I105*H105,2)</f>
        <v>0</v>
      </c>
      <c r="BL105" s="18" t="s">
        <v>320</v>
      </c>
      <c r="BM105" s="144" t="s">
        <v>3899</v>
      </c>
    </row>
    <row r="106" spans="2:65" s="1" customFormat="1">
      <c r="B106" s="33"/>
      <c r="D106" s="146" t="s">
        <v>199</v>
      </c>
      <c r="F106" s="147" t="s">
        <v>2267</v>
      </c>
      <c r="I106" s="148"/>
      <c r="L106" s="33"/>
      <c r="M106" s="149"/>
      <c r="T106" s="52"/>
      <c r="AT106" s="18" t="s">
        <v>199</v>
      </c>
      <c r="AU106" s="18" t="s">
        <v>87</v>
      </c>
    </row>
    <row r="107" spans="2:65" s="1" customFormat="1" ht="24.15" customHeight="1">
      <c r="B107" s="33"/>
      <c r="C107" s="178" t="s">
        <v>237</v>
      </c>
      <c r="D107" s="178" t="s">
        <v>238</v>
      </c>
      <c r="E107" s="179" t="s">
        <v>3900</v>
      </c>
      <c r="F107" s="180" t="s">
        <v>3901</v>
      </c>
      <c r="G107" s="181" t="s">
        <v>248</v>
      </c>
      <c r="H107" s="182">
        <v>7</v>
      </c>
      <c r="I107" s="183"/>
      <c r="J107" s="184">
        <f>ROUND(I107*H107,2)</f>
        <v>0</v>
      </c>
      <c r="K107" s="180" t="s">
        <v>197</v>
      </c>
      <c r="L107" s="185"/>
      <c r="M107" s="186" t="s">
        <v>19</v>
      </c>
      <c r="N107" s="187" t="s">
        <v>46</v>
      </c>
      <c r="P107" s="142">
        <f>O107*H107</f>
        <v>0</v>
      </c>
      <c r="Q107" s="142">
        <v>2.9999999999999997E-4</v>
      </c>
      <c r="R107" s="142">
        <f>Q107*H107</f>
        <v>2.0999999999999999E-3</v>
      </c>
      <c r="S107" s="142">
        <v>0</v>
      </c>
      <c r="T107" s="143">
        <f>S107*H107</f>
        <v>0</v>
      </c>
      <c r="AR107" s="144" t="s">
        <v>425</v>
      </c>
      <c r="AT107" s="144" t="s">
        <v>238</v>
      </c>
      <c r="AU107" s="144" t="s">
        <v>87</v>
      </c>
      <c r="AY107" s="18" t="s">
        <v>187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8" t="s">
        <v>87</v>
      </c>
      <c r="BK107" s="145">
        <f>ROUND(I107*H107,2)</f>
        <v>0</v>
      </c>
      <c r="BL107" s="18" t="s">
        <v>320</v>
      </c>
      <c r="BM107" s="144" t="s">
        <v>3902</v>
      </c>
    </row>
    <row r="108" spans="2:65" s="1" customFormat="1" ht="33" customHeight="1">
      <c r="B108" s="33"/>
      <c r="C108" s="133" t="s">
        <v>245</v>
      </c>
      <c r="D108" s="133" t="s">
        <v>189</v>
      </c>
      <c r="E108" s="134" t="s">
        <v>3903</v>
      </c>
      <c r="F108" s="135" t="s">
        <v>3904</v>
      </c>
      <c r="G108" s="136" t="s">
        <v>248</v>
      </c>
      <c r="H108" s="137">
        <v>8</v>
      </c>
      <c r="I108" s="138"/>
      <c r="J108" s="139">
        <f>ROUND(I108*H108,2)</f>
        <v>0</v>
      </c>
      <c r="K108" s="135" t="s">
        <v>197</v>
      </c>
      <c r="L108" s="33"/>
      <c r="M108" s="140" t="s">
        <v>19</v>
      </c>
      <c r="N108" s="141" t="s">
        <v>46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320</v>
      </c>
      <c r="AT108" s="144" t="s">
        <v>189</v>
      </c>
      <c r="AU108" s="144" t="s">
        <v>87</v>
      </c>
      <c r="AY108" s="18" t="s">
        <v>187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8" t="s">
        <v>87</v>
      </c>
      <c r="BK108" s="145">
        <f>ROUND(I108*H108,2)</f>
        <v>0</v>
      </c>
      <c r="BL108" s="18" t="s">
        <v>320</v>
      </c>
      <c r="BM108" s="144" t="s">
        <v>3905</v>
      </c>
    </row>
    <row r="109" spans="2:65" s="1" customFormat="1">
      <c r="B109" s="33"/>
      <c r="D109" s="146" t="s">
        <v>199</v>
      </c>
      <c r="F109" s="147" t="s">
        <v>3906</v>
      </c>
      <c r="I109" s="148"/>
      <c r="L109" s="33"/>
      <c r="M109" s="149"/>
      <c r="T109" s="52"/>
      <c r="AT109" s="18" t="s">
        <v>199</v>
      </c>
      <c r="AU109" s="18" t="s">
        <v>87</v>
      </c>
    </row>
    <row r="110" spans="2:65" s="1" customFormat="1" ht="16.5" customHeight="1">
      <c r="B110" s="33"/>
      <c r="C110" s="178" t="s">
        <v>255</v>
      </c>
      <c r="D110" s="178" t="s">
        <v>238</v>
      </c>
      <c r="E110" s="179" t="s">
        <v>3907</v>
      </c>
      <c r="F110" s="180" t="s">
        <v>3908</v>
      </c>
      <c r="G110" s="181" t="s">
        <v>248</v>
      </c>
      <c r="H110" s="182">
        <v>8</v>
      </c>
      <c r="I110" s="183"/>
      <c r="J110" s="184">
        <f>ROUND(I110*H110,2)</f>
        <v>0</v>
      </c>
      <c r="K110" s="180" t="s">
        <v>197</v>
      </c>
      <c r="L110" s="185"/>
      <c r="M110" s="186" t="s">
        <v>19</v>
      </c>
      <c r="N110" s="187" t="s">
        <v>46</v>
      </c>
      <c r="P110" s="142">
        <f>O110*H110</f>
        <v>0</v>
      </c>
      <c r="Q110" s="142">
        <v>5.8E-4</v>
      </c>
      <c r="R110" s="142">
        <f>Q110*H110</f>
        <v>4.64E-3</v>
      </c>
      <c r="S110" s="142">
        <v>0</v>
      </c>
      <c r="T110" s="143">
        <f>S110*H110</f>
        <v>0</v>
      </c>
      <c r="AR110" s="144" t="s">
        <v>425</v>
      </c>
      <c r="AT110" s="144" t="s">
        <v>238</v>
      </c>
      <c r="AU110" s="144" t="s">
        <v>87</v>
      </c>
      <c r="AY110" s="18" t="s">
        <v>187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8" t="s">
        <v>87</v>
      </c>
      <c r="BK110" s="145">
        <f>ROUND(I110*H110,2)</f>
        <v>0</v>
      </c>
      <c r="BL110" s="18" t="s">
        <v>320</v>
      </c>
      <c r="BM110" s="144" t="s">
        <v>3909</v>
      </c>
    </row>
    <row r="111" spans="2:65" s="1" customFormat="1" ht="37.950000000000003" customHeight="1">
      <c r="B111" s="33"/>
      <c r="C111" s="133" t="s">
        <v>262</v>
      </c>
      <c r="D111" s="133" t="s">
        <v>189</v>
      </c>
      <c r="E111" s="134" t="s">
        <v>3910</v>
      </c>
      <c r="F111" s="135" t="s">
        <v>3911</v>
      </c>
      <c r="G111" s="136" t="s">
        <v>248</v>
      </c>
      <c r="H111" s="137">
        <v>4</v>
      </c>
      <c r="I111" s="138"/>
      <c r="J111" s="139">
        <f>ROUND(I111*H111,2)</f>
        <v>0</v>
      </c>
      <c r="K111" s="135" t="s">
        <v>197</v>
      </c>
      <c r="L111" s="33"/>
      <c r="M111" s="140" t="s">
        <v>19</v>
      </c>
      <c r="N111" s="141" t="s">
        <v>46</v>
      </c>
      <c r="P111" s="142">
        <f>O111*H111</f>
        <v>0</v>
      </c>
      <c r="Q111" s="142">
        <v>0</v>
      </c>
      <c r="R111" s="142">
        <f>Q111*H111</f>
        <v>0</v>
      </c>
      <c r="S111" s="142">
        <v>0</v>
      </c>
      <c r="T111" s="143">
        <f>S111*H111</f>
        <v>0</v>
      </c>
      <c r="AR111" s="144" t="s">
        <v>320</v>
      </c>
      <c r="AT111" s="144" t="s">
        <v>189</v>
      </c>
      <c r="AU111" s="144" t="s">
        <v>87</v>
      </c>
      <c r="AY111" s="18" t="s">
        <v>187</v>
      </c>
      <c r="BE111" s="145">
        <f>IF(N111="základní",J111,0)</f>
        <v>0</v>
      </c>
      <c r="BF111" s="145">
        <f>IF(N111="snížená",J111,0)</f>
        <v>0</v>
      </c>
      <c r="BG111" s="145">
        <f>IF(N111="zákl. přenesená",J111,0)</f>
        <v>0</v>
      </c>
      <c r="BH111" s="145">
        <f>IF(N111="sníž. přenesená",J111,0)</f>
        <v>0</v>
      </c>
      <c r="BI111" s="145">
        <f>IF(N111="nulová",J111,0)</f>
        <v>0</v>
      </c>
      <c r="BJ111" s="18" t="s">
        <v>87</v>
      </c>
      <c r="BK111" s="145">
        <f>ROUND(I111*H111,2)</f>
        <v>0</v>
      </c>
      <c r="BL111" s="18" t="s">
        <v>320</v>
      </c>
      <c r="BM111" s="144" t="s">
        <v>3912</v>
      </c>
    </row>
    <row r="112" spans="2:65" s="1" customFormat="1">
      <c r="B112" s="33"/>
      <c r="D112" s="146" t="s">
        <v>199</v>
      </c>
      <c r="F112" s="147" t="s">
        <v>3913</v>
      </c>
      <c r="I112" s="148"/>
      <c r="L112" s="33"/>
      <c r="M112" s="149"/>
      <c r="T112" s="52"/>
      <c r="AT112" s="18" t="s">
        <v>199</v>
      </c>
      <c r="AU112" s="18" t="s">
        <v>87</v>
      </c>
    </row>
    <row r="113" spans="2:65" s="1" customFormat="1" ht="16.5" customHeight="1">
      <c r="B113" s="33"/>
      <c r="C113" s="178" t="s">
        <v>8</v>
      </c>
      <c r="D113" s="178" t="s">
        <v>238</v>
      </c>
      <c r="E113" s="179" t="s">
        <v>3914</v>
      </c>
      <c r="F113" s="180" t="s">
        <v>3915</v>
      </c>
      <c r="G113" s="181" t="s">
        <v>248</v>
      </c>
      <c r="H113" s="182">
        <v>4</v>
      </c>
      <c r="I113" s="183"/>
      <c r="J113" s="184">
        <f>ROUND(I113*H113,2)</f>
        <v>0</v>
      </c>
      <c r="K113" s="180" t="s">
        <v>19</v>
      </c>
      <c r="L113" s="185"/>
      <c r="M113" s="186" t="s">
        <v>19</v>
      </c>
      <c r="N113" s="187" t="s">
        <v>46</v>
      </c>
      <c r="P113" s="142">
        <f>O113*H113</f>
        <v>0</v>
      </c>
      <c r="Q113" s="142">
        <v>1.5E-3</v>
      </c>
      <c r="R113" s="142">
        <f>Q113*H113</f>
        <v>6.0000000000000001E-3</v>
      </c>
      <c r="S113" s="142">
        <v>0</v>
      </c>
      <c r="T113" s="143">
        <f>S113*H113</f>
        <v>0</v>
      </c>
      <c r="AR113" s="144" t="s">
        <v>425</v>
      </c>
      <c r="AT113" s="144" t="s">
        <v>238</v>
      </c>
      <c r="AU113" s="144" t="s">
        <v>87</v>
      </c>
      <c r="AY113" s="18" t="s">
        <v>187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8" t="s">
        <v>87</v>
      </c>
      <c r="BK113" s="145">
        <f>ROUND(I113*H113,2)</f>
        <v>0</v>
      </c>
      <c r="BL113" s="18" t="s">
        <v>320</v>
      </c>
      <c r="BM113" s="144" t="s">
        <v>3916</v>
      </c>
    </row>
    <row r="114" spans="2:65" s="1" customFormat="1" ht="37.950000000000003" customHeight="1">
      <c r="B114" s="33"/>
      <c r="C114" s="133" t="s">
        <v>283</v>
      </c>
      <c r="D114" s="133" t="s">
        <v>189</v>
      </c>
      <c r="E114" s="134" t="s">
        <v>3917</v>
      </c>
      <c r="F114" s="135" t="s">
        <v>3918</v>
      </c>
      <c r="G114" s="136" t="s">
        <v>248</v>
      </c>
      <c r="H114" s="137">
        <v>4</v>
      </c>
      <c r="I114" s="138"/>
      <c r="J114" s="139">
        <f>ROUND(I114*H114,2)</f>
        <v>0</v>
      </c>
      <c r="K114" s="135" t="s">
        <v>197</v>
      </c>
      <c r="L114" s="33"/>
      <c r="M114" s="140" t="s">
        <v>19</v>
      </c>
      <c r="N114" s="141" t="s">
        <v>46</v>
      </c>
      <c r="P114" s="142">
        <f>O114*H114</f>
        <v>0</v>
      </c>
      <c r="Q114" s="142">
        <v>0</v>
      </c>
      <c r="R114" s="142">
        <f>Q114*H114</f>
        <v>0</v>
      </c>
      <c r="S114" s="142">
        <v>0</v>
      </c>
      <c r="T114" s="143">
        <f>S114*H114</f>
        <v>0</v>
      </c>
      <c r="AR114" s="144" t="s">
        <v>320</v>
      </c>
      <c r="AT114" s="144" t="s">
        <v>189</v>
      </c>
      <c r="AU114" s="144" t="s">
        <v>87</v>
      </c>
      <c r="AY114" s="18" t="s">
        <v>187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8" t="s">
        <v>87</v>
      </c>
      <c r="BK114" s="145">
        <f>ROUND(I114*H114,2)</f>
        <v>0</v>
      </c>
      <c r="BL114" s="18" t="s">
        <v>320</v>
      </c>
      <c r="BM114" s="144" t="s">
        <v>3919</v>
      </c>
    </row>
    <row r="115" spans="2:65" s="1" customFormat="1">
      <c r="B115" s="33"/>
      <c r="D115" s="146" t="s">
        <v>199</v>
      </c>
      <c r="F115" s="147" t="s">
        <v>3920</v>
      </c>
      <c r="I115" s="148"/>
      <c r="L115" s="33"/>
      <c r="M115" s="149"/>
      <c r="T115" s="52"/>
      <c r="AT115" s="18" t="s">
        <v>199</v>
      </c>
      <c r="AU115" s="18" t="s">
        <v>87</v>
      </c>
    </row>
    <row r="116" spans="2:65" s="1" customFormat="1" ht="16.5" customHeight="1">
      <c r="B116" s="33"/>
      <c r="C116" s="178" t="s">
        <v>295</v>
      </c>
      <c r="D116" s="178" t="s">
        <v>238</v>
      </c>
      <c r="E116" s="179" t="s">
        <v>3921</v>
      </c>
      <c r="F116" s="180" t="s">
        <v>3922</v>
      </c>
      <c r="G116" s="181" t="s">
        <v>248</v>
      </c>
      <c r="H116" s="182">
        <v>3</v>
      </c>
      <c r="I116" s="183"/>
      <c r="J116" s="184">
        <f>ROUND(I116*H116,2)</f>
        <v>0</v>
      </c>
      <c r="K116" s="180" t="s">
        <v>19</v>
      </c>
      <c r="L116" s="185"/>
      <c r="M116" s="186" t="s">
        <v>19</v>
      </c>
      <c r="N116" s="187" t="s">
        <v>46</v>
      </c>
      <c r="P116" s="142">
        <f>O116*H116</f>
        <v>0</v>
      </c>
      <c r="Q116" s="142">
        <v>1.5E-3</v>
      </c>
      <c r="R116" s="142">
        <f>Q116*H116</f>
        <v>4.5000000000000005E-3</v>
      </c>
      <c r="S116" s="142">
        <v>0</v>
      </c>
      <c r="T116" s="143">
        <f>S116*H116</f>
        <v>0</v>
      </c>
      <c r="AR116" s="144" t="s">
        <v>425</v>
      </c>
      <c r="AT116" s="144" t="s">
        <v>238</v>
      </c>
      <c r="AU116" s="144" t="s">
        <v>87</v>
      </c>
      <c r="AY116" s="18" t="s">
        <v>187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8" t="s">
        <v>87</v>
      </c>
      <c r="BK116" s="145">
        <f>ROUND(I116*H116,2)</f>
        <v>0</v>
      </c>
      <c r="BL116" s="18" t="s">
        <v>320</v>
      </c>
      <c r="BM116" s="144" t="s">
        <v>3923</v>
      </c>
    </row>
    <row r="117" spans="2:65" s="1" customFormat="1" ht="16.5" customHeight="1">
      <c r="B117" s="33"/>
      <c r="C117" s="178" t="s">
        <v>303</v>
      </c>
      <c r="D117" s="178" t="s">
        <v>238</v>
      </c>
      <c r="E117" s="179" t="s">
        <v>3924</v>
      </c>
      <c r="F117" s="180" t="s">
        <v>3925</v>
      </c>
      <c r="G117" s="181" t="s">
        <v>248</v>
      </c>
      <c r="H117" s="182">
        <v>1</v>
      </c>
      <c r="I117" s="183"/>
      <c r="J117" s="184">
        <f>ROUND(I117*H117,2)</f>
        <v>0</v>
      </c>
      <c r="K117" s="180" t="s">
        <v>19</v>
      </c>
      <c r="L117" s="185"/>
      <c r="M117" s="186" t="s">
        <v>19</v>
      </c>
      <c r="N117" s="187" t="s">
        <v>46</v>
      </c>
      <c r="P117" s="142">
        <f>O117*H117</f>
        <v>0</v>
      </c>
      <c r="Q117" s="142">
        <v>1.5E-3</v>
      </c>
      <c r="R117" s="142">
        <f>Q117*H117</f>
        <v>1.5E-3</v>
      </c>
      <c r="S117" s="142">
        <v>0</v>
      </c>
      <c r="T117" s="143">
        <f>S117*H117</f>
        <v>0</v>
      </c>
      <c r="AR117" s="144" t="s">
        <v>425</v>
      </c>
      <c r="AT117" s="144" t="s">
        <v>238</v>
      </c>
      <c r="AU117" s="144" t="s">
        <v>87</v>
      </c>
      <c r="AY117" s="18" t="s">
        <v>187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8" t="s">
        <v>87</v>
      </c>
      <c r="BK117" s="145">
        <f>ROUND(I117*H117,2)</f>
        <v>0</v>
      </c>
      <c r="BL117" s="18" t="s">
        <v>320</v>
      </c>
      <c r="BM117" s="144" t="s">
        <v>3926</v>
      </c>
    </row>
    <row r="118" spans="2:65" s="1" customFormat="1" ht="24.15" customHeight="1">
      <c r="B118" s="33"/>
      <c r="C118" s="133" t="s">
        <v>320</v>
      </c>
      <c r="D118" s="133" t="s">
        <v>189</v>
      </c>
      <c r="E118" s="134" t="s">
        <v>3927</v>
      </c>
      <c r="F118" s="135" t="s">
        <v>3928</v>
      </c>
      <c r="G118" s="136" t="s">
        <v>384</v>
      </c>
      <c r="H118" s="137">
        <v>17</v>
      </c>
      <c r="I118" s="138"/>
      <c r="J118" s="139">
        <f>ROUND(I118*H118,2)</f>
        <v>0</v>
      </c>
      <c r="K118" s="135" t="s">
        <v>197</v>
      </c>
      <c r="L118" s="33"/>
      <c r="M118" s="140" t="s">
        <v>19</v>
      </c>
      <c r="N118" s="141" t="s">
        <v>46</v>
      </c>
      <c r="P118" s="142">
        <f>O118*H118</f>
        <v>0</v>
      </c>
      <c r="Q118" s="142">
        <v>0</v>
      </c>
      <c r="R118" s="142">
        <f>Q118*H118</f>
        <v>0</v>
      </c>
      <c r="S118" s="142">
        <v>0</v>
      </c>
      <c r="T118" s="143">
        <f>S118*H118</f>
        <v>0</v>
      </c>
      <c r="AR118" s="144" t="s">
        <v>320</v>
      </c>
      <c r="AT118" s="144" t="s">
        <v>189</v>
      </c>
      <c r="AU118" s="144" t="s">
        <v>87</v>
      </c>
      <c r="AY118" s="18" t="s">
        <v>187</v>
      </c>
      <c r="BE118" s="145">
        <f>IF(N118="základní",J118,0)</f>
        <v>0</v>
      </c>
      <c r="BF118" s="145">
        <f>IF(N118="snížená",J118,0)</f>
        <v>0</v>
      </c>
      <c r="BG118" s="145">
        <f>IF(N118="zákl. přenesená",J118,0)</f>
        <v>0</v>
      </c>
      <c r="BH118" s="145">
        <f>IF(N118="sníž. přenesená",J118,0)</f>
        <v>0</v>
      </c>
      <c r="BI118" s="145">
        <f>IF(N118="nulová",J118,0)</f>
        <v>0</v>
      </c>
      <c r="BJ118" s="18" t="s">
        <v>87</v>
      </c>
      <c r="BK118" s="145">
        <f>ROUND(I118*H118,2)</f>
        <v>0</v>
      </c>
      <c r="BL118" s="18" t="s">
        <v>320</v>
      </c>
      <c r="BM118" s="144" t="s">
        <v>3929</v>
      </c>
    </row>
    <row r="119" spans="2:65" s="1" customFormat="1">
      <c r="B119" s="33"/>
      <c r="D119" s="146" t="s">
        <v>199</v>
      </c>
      <c r="F119" s="147" t="s">
        <v>3930</v>
      </c>
      <c r="I119" s="148"/>
      <c r="L119" s="33"/>
      <c r="M119" s="149"/>
      <c r="T119" s="52"/>
      <c r="AT119" s="18" t="s">
        <v>199</v>
      </c>
      <c r="AU119" s="18" t="s">
        <v>87</v>
      </c>
    </row>
    <row r="120" spans="2:65" s="1" customFormat="1" ht="16.5" customHeight="1">
      <c r="B120" s="33"/>
      <c r="C120" s="178" t="s">
        <v>327</v>
      </c>
      <c r="D120" s="178" t="s">
        <v>238</v>
      </c>
      <c r="E120" s="179" t="s">
        <v>3931</v>
      </c>
      <c r="F120" s="180" t="s">
        <v>3932</v>
      </c>
      <c r="G120" s="181" t="s">
        <v>384</v>
      </c>
      <c r="H120" s="182">
        <v>20.399999999999999</v>
      </c>
      <c r="I120" s="183"/>
      <c r="J120" s="184">
        <f>ROUND(I120*H120,2)</f>
        <v>0</v>
      </c>
      <c r="K120" s="180" t="s">
        <v>197</v>
      </c>
      <c r="L120" s="185"/>
      <c r="M120" s="186" t="s">
        <v>19</v>
      </c>
      <c r="N120" s="187" t="s">
        <v>46</v>
      </c>
      <c r="P120" s="142">
        <f>O120*H120</f>
        <v>0</v>
      </c>
      <c r="Q120" s="142">
        <v>6.9999999999999999E-4</v>
      </c>
      <c r="R120" s="142">
        <f>Q120*H120</f>
        <v>1.4279999999999999E-2</v>
      </c>
      <c r="S120" s="142">
        <v>0</v>
      </c>
      <c r="T120" s="143">
        <f>S120*H120</f>
        <v>0</v>
      </c>
      <c r="AR120" s="144" t="s">
        <v>425</v>
      </c>
      <c r="AT120" s="144" t="s">
        <v>238</v>
      </c>
      <c r="AU120" s="144" t="s">
        <v>87</v>
      </c>
      <c r="AY120" s="18" t="s">
        <v>187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8" t="s">
        <v>87</v>
      </c>
      <c r="BK120" s="145">
        <f>ROUND(I120*H120,2)</f>
        <v>0</v>
      </c>
      <c r="BL120" s="18" t="s">
        <v>320</v>
      </c>
      <c r="BM120" s="144" t="s">
        <v>3933</v>
      </c>
    </row>
    <row r="121" spans="2:65" s="13" customFormat="1">
      <c r="B121" s="157"/>
      <c r="D121" s="151" t="s">
        <v>201</v>
      </c>
      <c r="F121" s="159" t="s">
        <v>3934</v>
      </c>
      <c r="H121" s="160">
        <v>20.399999999999999</v>
      </c>
      <c r="I121" s="161"/>
      <c r="L121" s="157"/>
      <c r="M121" s="162"/>
      <c r="T121" s="163"/>
      <c r="AT121" s="158" t="s">
        <v>201</v>
      </c>
      <c r="AU121" s="158" t="s">
        <v>87</v>
      </c>
      <c r="AV121" s="13" t="s">
        <v>87</v>
      </c>
      <c r="AW121" s="13" t="s">
        <v>4</v>
      </c>
      <c r="AX121" s="13" t="s">
        <v>81</v>
      </c>
      <c r="AY121" s="158" t="s">
        <v>187</v>
      </c>
    </row>
    <row r="122" spans="2:65" s="1" customFormat="1" ht="24.15" customHeight="1">
      <c r="B122" s="33"/>
      <c r="C122" s="133" t="s">
        <v>332</v>
      </c>
      <c r="D122" s="133" t="s">
        <v>189</v>
      </c>
      <c r="E122" s="134" t="s">
        <v>3935</v>
      </c>
      <c r="F122" s="135" t="s">
        <v>3936</v>
      </c>
      <c r="G122" s="136" t="s">
        <v>384</v>
      </c>
      <c r="H122" s="137">
        <v>13</v>
      </c>
      <c r="I122" s="138"/>
      <c r="J122" s="139">
        <f>ROUND(I122*H122,2)</f>
        <v>0</v>
      </c>
      <c r="K122" s="135" t="s">
        <v>197</v>
      </c>
      <c r="L122" s="33"/>
      <c r="M122" s="140" t="s">
        <v>19</v>
      </c>
      <c r="N122" s="141" t="s">
        <v>46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320</v>
      </c>
      <c r="AT122" s="144" t="s">
        <v>189</v>
      </c>
      <c r="AU122" s="144" t="s">
        <v>87</v>
      </c>
      <c r="AY122" s="18" t="s">
        <v>187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8" t="s">
        <v>87</v>
      </c>
      <c r="BK122" s="145">
        <f>ROUND(I122*H122,2)</f>
        <v>0</v>
      </c>
      <c r="BL122" s="18" t="s">
        <v>320</v>
      </c>
      <c r="BM122" s="144" t="s">
        <v>3937</v>
      </c>
    </row>
    <row r="123" spans="2:65" s="1" customFormat="1">
      <c r="B123" s="33"/>
      <c r="D123" s="146" t="s">
        <v>199</v>
      </c>
      <c r="F123" s="147" t="s">
        <v>3938</v>
      </c>
      <c r="I123" s="148"/>
      <c r="L123" s="33"/>
      <c r="M123" s="149"/>
      <c r="T123" s="52"/>
      <c r="AT123" s="18" t="s">
        <v>199</v>
      </c>
      <c r="AU123" s="18" t="s">
        <v>87</v>
      </c>
    </row>
    <row r="124" spans="2:65" s="1" customFormat="1" ht="16.5" customHeight="1">
      <c r="B124" s="33"/>
      <c r="C124" s="178" t="s">
        <v>338</v>
      </c>
      <c r="D124" s="178" t="s">
        <v>238</v>
      </c>
      <c r="E124" s="179" t="s">
        <v>3939</v>
      </c>
      <c r="F124" s="180" t="s">
        <v>3940</v>
      </c>
      <c r="G124" s="181" t="s">
        <v>384</v>
      </c>
      <c r="H124" s="182">
        <v>14.4</v>
      </c>
      <c r="I124" s="183"/>
      <c r="J124" s="184">
        <f>ROUND(I124*H124,2)</f>
        <v>0</v>
      </c>
      <c r="K124" s="180" t="s">
        <v>197</v>
      </c>
      <c r="L124" s="185"/>
      <c r="M124" s="186" t="s">
        <v>19</v>
      </c>
      <c r="N124" s="187" t="s">
        <v>46</v>
      </c>
      <c r="P124" s="142">
        <f>O124*H124</f>
        <v>0</v>
      </c>
      <c r="Q124" s="142">
        <v>1E-3</v>
      </c>
      <c r="R124" s="142">
        <f>Q124*H124</f>
        <v>1.4400000000000001E-2</v>
      </c>
      <c r="S124" s="142">
        <v>0</v>
      </c>
      <c r="T124" s="143">
        <f>S124*H124</f>
        <v>0</v>
      </c>
      <c r="AR124" s="144" t="s">
        <v>425</v>
      </c>
      <c r="AT124" s="144" t="s">
        <v>238</v>
      </c>
      <c r="AU124" s="144" t="s">
        <v>87</v>
      </c>
      <c r="AY124" s="18" t="s">
        <v>187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87</v>
      </c>
      <c r="BK124" s="145">
        <f>ROUND(I124*H124,2)</f>
        <v>0</v>
      </c>
      <c r="BL124" s="18" t="s">
        <v>320</v>
      </c>
      <c r="BM124" s="144" t="s">
        <v>3941</v>
      </c>
    </row>
    <row r="125" spans="2:65" s="13" customFormat="1">
      <c r="B125" s="157"/>
      <c r="D125" s="151" t="s">
        <v>201</v>
      </c>
      <c r="E125" s="158" t="s">
        <v>19</v>
      </c>
      <c r="F125" s="159" t="s">
        <v>8</v>
      </c>
      <c r="H125" s="160">
        <v>12</v>
      </c>
      <c r="I125" s="161"/>
      <c r="L125" s="157"/>
      <c r="M125" s="162"/>
      <c r="T125" s="163"/>
      <c r="AT125" s="158" t="s">
        <v>201</v>
      </c>
      <c r="AU125" s="158" t="s">
        <v>87</v>
      </c>
      <c r="AV125" s="13" t="s">
        <v>87</v>
      </c>
      <c r="AW125" s="13" t="s">
        <v>33</v>
      </c>
      <c r="AX125" s="13" t="s">
        <v>74</v>
      </c>
      <c r="AY125" s="158" t="s">
        <v>187</v>
      </c>
    </row>
    <row r="126" spans="2:65" s="15" customFormat="1">
      <c r="B126" s="171"/>
      <c r="D126" s="151" t="s">
        <v>201</v>
      </c>
      <c r="E126" s="172" t="s">
        <v>19</v>
      </c>
      <c r="F126" s="173" t="s">
        <v>207</v>
      </c>
      <c r="H126" s="174">
        <v>12</v>
      </c>
      <c r="I126" s="175"/>
      <c r="L126" s="171"/>
      <c r="M126" s="176"/>
      <c r="T126" s="177"/>
      <c r="AT126" s="172" t="s">
        <v>201</v>
      </c>
      <c r="AU126" s="172" t="s">
        <v>87</v>
      </c>
      <c r="AV126" s="15" t="s">
        <v>193</v>
      </c>
      <c r="AW126" s="15" t="s">
        <v>33</v>
      </c>
      <c r="AX126" s="15" t="s">
        <v>81</v>
      </c>
      <c r="AY126" s="172" t="s">
        <v>187</v>
      </c>
    </row>
    <row r="127" spans="2:65" s="13" customFormat="1">
      <c r="B127" s="157"/>
      <c r="D127" s="151" t="s">
        <v>201</v>
      </c>
      <c r="F127" s="159" t="s">
        <v>3942</v>
      </c>
      <c r="H127" s="160">
        <v>14.4</v>
      </c>
      <c r="I127" s="161"/>
      <c r="L127" s="157"/>
      <c r="M127" s="162"/>
      <c r="T127" s="163"/>
      <c r="AT127" s="158" t="s">
        <v>201</v>
      </c>
      <c r="AU127" s="158" t="s">
        <v>87</v>
      </c>
      <c r="AV127" s="13" t="s">
        <v>87</v>
      </c>
      <c r="AW127" s="13" t="s">
        <v>4</v>
      </c>
      <c r="AX127" s="13" t="s">
        <v>81</v>
      </c>
      <c r="AY127" s="158" t="s">
        <v>187</v>
      </c>
    </row>
    <row r="128" spans="2:65" s="1" customFormat="1" ht="16.5" customHeight="1">
      <c r="B128" s="33"/>
      <c r="C128" s="178" t="s">
        <v>344</v>
      </c>
      <c r="D128" s="178" t="s">
        <v>238</v>
      </c>
      <c r="E128" s="179" t="s">
        <v>3943</v>
      </c>
      <c r="F128" s="180" t="s">
        <v>3944</v>
      </c>
      <c r="G128" s="181" t="s">
        <v>384</v>
      </c>
      <c r="H128" s="182">
        <v>1.2</v>
      </c>
      <c r="I128" s="183"/>
      <c r="J128" s="184">
        <f>ROUND(I128*H128,2)</f>
        <v>0</v>
      </c>
      <c r="K128" s="180" t="s">
        <v>197</v>
      </c>
      <c r="L128" s="185"/>
      <c r="M128" s="186" t="s">
        <v>19</v>
      </c>
      <c r="N128" s="187" t="s">
        <v>46</v>
      </c>
      <c r="P128" s="142">
        <f>O128*H128</f>
        <v>0</v>
      </c>
      <c r="Q128" s="142">
        <v>1.1999999999999999E-3</v>
      </c>
      <c r="R128" s="142">
        <f>Q128*H128</f>
        <v>1.4399999999999999E-3</v>
      </c>
      <c r="S128" s="142">
        <v>0</v>
      </c>
      <c r="T128" s="143">
        <f>S128*H128</f>
        <v>0</v>
      </c>
      <c r="AR128" s="144" t="s">
        <v>425</v>
      </c>
      <c r="AT128" s="144" t="s">
        <v>238</v>
      </c>
      <c r="AU128" s="144" t="s">
        <v>87</v>
      </c>
      <c r="AY128" s="18" t="s">
        <v>187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8" t="s">
        <v>87</v>
      </c>
      <c r="BK128" s="145">
        <f>ROUND(I128*H128,2)</f>
        <v>0</v>
      </c>
      <c r="BL128" s="18" t="s">
        <v>320</v>
      </c>
      <c r="BM128" s="144" t="s">
        <v>3945</v>
      </c>
    </row>
    <row r="129" spans="2:65" s="13" customFormat="1">
      <c r="B129" s="157"/>
      <c r="D129" s="151" t="s">
        <v>201</v>
      </c>
      <c r="F129" s="159" t="s">
        <v>3946</v>
      </c>
      <c r="H129" s="160">
        <v>1.2</v>
      </c>
      <c r="I129" s="161"/>
      <c r="L129" s="157"/>
      <c r="M129" s="162"/>
      <c r="T129" s="163"/>
      <c r="AT129" s="158" t="s">
        <v>201</v>
      </c>
      <c r="AU129" s="158" t="s">
        <v>87</v>
      </c>
      <c r="AV129" s="13" t="s">
        <v>87</v>
      </c>
      <c r="AW129" s="13" t="s">
        <v>4</v>
      </c>
      <c r="AX129" s="13" t="s">
        <v>81</v>
      </c>
      <c r="AY129" s="158" t="s">
        <v>187</v>
      </c>
    </row>
    <row r="130" spans="2:65" s="1" customFormat="1" ht="24.15" customHeight="1">
      <c r="B130" s="33"/>
      <c r="C130" s="133" t="s">
        <v>7</v>
      </c>
      <c r="D130" s="133" t="s">
        <v>189</v>
      </c>
      <c r="E130" s="134" t="s">
        <v>3947</v>
      </c>
      <c r="F130" s="135" t="s">
        <v>3948</v>
      </c>
      <c r="G130" s="136" t="s">
        <v>248</v>
      </c>
      <c r="H130" s="137">
        <v>5</v>
      </c>
      <c r="I130" s="138"/>
      <c r="J130" s="139">
        <f>ROUND(I130*H130,2)</f>
        <v>0</v>
      </c>
      <c r="K130" s="135" t="s">
        <v>197</v>
      </c>
      <c r="L130" s="33"/>
      <c r="M130" s="140" t="s">
        <v>19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320</v>
      </c>
      <c r="AT130" s="144" t="s">
        <v>189</v>
      </c>
      <c r="AU130" s="144" t="s">
        <v>87</v>
      </c>
      <c r="AY130" s="18" t="s">
        <v>187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87</v>
      </c>
      <c r="BK130" s="145">
        <f>ROUND(I130*H130,2)</f>
        <v>0</v>
      </c>
      <c r="BL130" s="18" t="s">
        <v>320</v>
      </c>
      <c r="BM130" s="144" t="s">
        <v>3949</v>
      </c>
    </row>
    <row r="131" spans="2:65" s="1" customFormat="1">
      <c r="B131" s="33"/>
      <c r="D131" s="146" t="s">
        <v>199</v>
      </c>
      <c r="F131" s="147" t="s">
        <v>3950</v>
      </c>
      <c r="I131" s="148"/>
      <c r="L131" s="33"/>
      <c r="M131" s="149"/>
      <c r="T131" s="52"/>
      <c r="AT131" s="18" t="s">
        <v>199</v>
      </c>
      <c r="AU131" s="18" t="s">
        <v>87</v>
      </c>
    </row>
    <row r="132" spans="2:65" s="1" customFormat="1" ht="16.5" customHeight="1">
      <c r="B132" s="33"/>
      <c r="C132" s="178" t="s">
        <v>362</v>
      </c>
      <c r="D132" s="178" t="s">
        <v>238</v>
      </c>
      <c r="E132" s="179" t="s">
        <v>3951</v>
      </c>
      <c r="F132" s="180" t="s">
        <v>3952</v>
      </c>
      <c r="G132" s="181" t="s">
        <v>248</v>
      </c>
      <c r="H132" s="182">
        <v>5</v>
      </c>
      <c r="I132" s="183"/>
      <c r="J132" s="184">
        <f>ROUND(I132*H132,2)</f>
        <v>0</v>
      </c>
      <c r="K132" s="180" t="s">
        <v>197</v>
      </c>
      <c r="L132" s="185"/>
      <c r="M132" s="186" t="s">
        <v>19</v>
      </c>
      <c r="N132" s="187" t="s">
        <v>46</v>
      </c>
      <c r="P132" s="142">
        <f>O132*H132</f>
        <v>0</v>
      </c>
      <c r="Q132" s="142">
        <v>1E-4</v>
      </c>
      <c r="R132" s="142">
        <f>Q132*H132</f>
        <v>5.0000000000000001E-4</v>
      </c>
      <c r="S132" s="142">
        <v>0</v>
      </c>
      <c r="T132" s="143">
        <f>S132*H132</f>
        <v>0</v>
      </c>
      <c r="AR132" s="144" t="s">
        <v>425</v>
      </c>
      <c r="AT132" s="144" t="s">
        <v>238</v>
      </c>
      <c r="AU132" s="144" t="s">
        <v>87</v>
      </c>
      <c r="AY132" s="18" t="s">
        <v>187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8" t="s">
        <v>87</v>
      </c>
      <c r="BK132" s="145">
        <f>ROUND(I132*H132,2)</f>
        <v>0</v>
      </c>
      <c r="BL132" s="18" t="s">
        <v>320</v>
      </c>
      <c r="BM132" s="144" t="s">
        <v>3953</v>
      </c>
    </row>
    <row r="133" spans="2:65" s="1" customFormat="1" ht="24.15" customHeight="1">
      <c r="B133" s="33"/>
      <c r="C133" s="133" t="s">
        <v>368</v>
      </c>
      <c r="D133" s="133" t="s">
        <v>189</v>
      </c>
      <c r="E133" s="134" t="s">
        <v>3954</v>
      </c>
      <c r="F133" s="135" t="s">
        <v>3955</v>
      </c>
      <c r="G133" s="136" t="s">
        <v>248</v>
      </c>
      <c r="H133" s="137">
        <v>3</v>
      </c>
      <c r="I133" s="138"/>
      <c r="J133" s="139">
        <f>ROUND(I133*H133,2)</f>
        <v>0</v>
      </c>
      <c r="K133" s="135" t="s">
        <v>197</v>
      </c>
      <c r="L133" s="33"/>
      <c r="M133" s="140" t="s">
        <v>19</v>
      </c>
      <c r="N133" s="141" t="s">
        <v>46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320</v>
      </c>
      <c r="AT133" s="144" t="s">
        <v>189</v>
      </c>
      <c r="AU133" s="144" t="s">
        <v>87</v>
      </c>
      <c r="AY133" s="18" t="s">
        <v>187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8" t="s">
        <v>87</v>
      </c>
      <c r="BK133" s="145">
        <f>ROUND(I133*H133,2)</f>
        <v>0</v>
      </c>
      <c r="BL133" s="18" t="s">
        <v>320</v>
      </c>
      <c r="BM133" s="144" t="s">
        <v>3956</v>
      </c>
    </row>
    <row r="134" spans="2:65" s="1" customFormat="1">
      <c r="B134" s="33"/>
      <c r="D134" s="146" t="s">
        <v>199</v>
      </c>
      <c r="F134" s="147" t="s">
        <v>3957</v>
      </c>
      <c r="I134" s="148"/>
      <c r="L134" s="33"/>
      <c r="M134" s="149"/>
      <c r="T134" s="52"/>
      <c r="AT134" s="18" t="s">
        <v>199</v>
      </c>
      <c r="AU134" s="18" t="s">
        <v>87</v>
      </c>
    </row>
    <row r="135" spans="2:65" s="1" customFormat="1" ht="16.5" customHeight="1">
      <c r="B135" s="33"/>
      <c r="C135" s="178" t="s">
        <v>376</v>
      </c>
      <c r="D135" s="178" t="s">
        <v>238</v>
      </c>
      <c r="E135" s="179" t="s">
        <v>3958</v>
      </c>
      <c r="F135" s="180" t="s">
        <v>3959</v>
      </c>
      <c r="G135" s="181" t="s">
        <v>248</v>
      </c>
      <c r="H135" s="182">
        <v>3</v>
      </c>
      <c r="I135" s="183"/>
      <c r="J135" s="184">
        <f>ROUND(I135*H135,2)</f>
        <v>0</v>
      </c>
      <c r="K135" s="180" t="s">
        <v>197</v>
      </c>
      <c r="L135" s="185"/>
      <c r="M135" s="186" t="s">
        <v>19</v>
      </c>
      <c r="N135" s="187" t="s">
        <v>46</v>
      </c>
      <c r="P135" s="142">
        <f>O135*H135</f>
        <v>0</v>
      </c>
      <c r="Q135" s="142">
        <v>1.4999999999999999E-4</v>
      </c>
      <c r="R135" s="142">
        <f>Q135*H135</f>
        <v>4.4999999999999999E-4</v>
      </c>
      <c r="S135" s="142">
        <v>0</v>
      </c>
      <c r="T135" s="143">
        <f>S135*H135</f>
        <v>0</v>
      </c>
      <c r="AR135" s="144" t="s">
        <v>425</v>
      </c>
      <c r="AT135" s="144" t="s">
        <v>238</v>
      </c>
      <c r="AU135" s="144" t="s">
        <v>87</v>
      </c>
      <c r="AY135" s="18" t="s">
        <v>187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8" t="s">
        <v>87</v>
      </c>
      <c r="BK135" s="145">
        <f>ROUND(I135*H135,2)</f>
        <v>0</v>
      </c>
      <c r="BL135" s="18" t="s">
        <v>320</v>
      </c>
      <c r="BM135" s="144" t="s">
        <v>3960</v>
      </c>
    </row>
    <row r="136" spans="2:65" s="1" customFormat="1" ht="33" customHeight="1">
      <c r="B136" s="33"/>
      <c r="C136" s="133" t="s">
        <v>381</v>
      </c>
      <c r="D136" s="133" t="s">
        <v>189</v>
      </c>
      <c r="E136" s="134" t="s">
        <v>3961</v>
      </c>
      <c r="F136" s="135" t="s">
        <v>3962</v>
      </c>
      <c r="G136" s="136" t="s">
        <v>248</v>
      </c>
      <c r="H136" s="137">
        <v>5</v>
      </c>
      <c r="I136" s="138"/>
      <c r="J136" s="139">
        <f>ROUND(I136*H136,2)</f>
        <v>0</v>
      </c>
      <c r="K136" s="135" t="s">
        <v>197</v>
      </c>
      <c r="L136" s="33"/>
      <c r="M136" s="140" t="s">
        <v>19</v>
      </c>
      <c r="N136" s="141" t="s">
        <v>46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320</v>
      </c>
      <c r="AT136" s="144" t="s">
        <v>189</v>
      </c>
      <c r="AU136" s="144" t="s">
        <v>87</v>
      </c>
      <c r="AY136" s="18" t="s">
        <v>187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8" t="s">
        <v>87</v>
      </c>
      <c r="BK136" s="145">
        <f>ROUND(I136*H136,2)</f>
        <v>0</v>
      </c>
      <c r="BL136" s="18" t="s">
        <v>320</v>
      </c>
      <c r="BM136" s="144" t="s">
        <v>3963</v>
      </c>
    </row>
    <row r="137" spans="2:65" s="1" customFormat="1">
      <c r="B137" s="33"/>
      <c r="D137" s="146" t="s">
        <v>199</v>
      </c>
      <c r="F137" s="147" t="s">
        <v>3964</v>
      </c>
      <c r="I137" s="148"/>
      <c r="L137" s="33"/>
      <c r="M137" s="149"/>
      <c r="T137" s="52"/>
      <c r="AT137" s="18" t="s">
        <v>199</v>
      </c>
      <c r="AU137" s="18" t="s">
        <v>87</v>
      </c>
    </row>
    <row r="138" spans="2:65" s="1" customFormat="1" ht="24.15" customHeight="1">
      <c r="B138" s="33"/>
      <c r="C138" s="178" t="s">
        <v>390</v>
      </c>
      <c r="D138" s="178" t="s">
        <v>238</v>
      </c>
      <c r="E138" s="179" t="s">
        <v>3965</v>
      </c>
      <c r="F138" s="180" t="s">
        <v>3966</v>
      </c>
      <c r="G138" s="181" t="s">
        <v>248</v>
      </c>
      <c r="H138" s="182">
        <v>5</v>
      </c>
      <c r="I138" s="183"/>
      <c r="J138" s="184">
        <f>ROUND(I138*H138,2)</f>
        <v>0</v>
      </c>
      <c r="K138" s="180" t="s">
        <v>197</v>
      </c>
      <c r="L138" s="185"/>
      <c r="M138" s="186" t="s">
        <v>19</v>
      </c>
      <c r="N138" s="187" t="s">
        <v>46</v>
      </c>
      <c r="P138" s="142">
        <f>O138*H138</f>
        <v>0</v>
      </c>
      <c r="Q138" s="142">
        <v>8.9999999999999998E-4</v>
      </c>
      <c r="R138" s="142">
        <f>Q138*H138</f>
        <v>4.4999999999999997E-3</v>
      </c>
      <c r="S138" s="142">
        <v>0</v>
      </c>
      <c r="T138" s="143">
        <f>S138*H138</f>
        <v>0</v>
      </c>
      <c r="AR138" s="144" t="s">
        <v>425</v>
      </c>
      <c r="AT138" s="144" t="s">
        <v>238</v>
      </c>
      <c r="AU138" s="144" t="s">
        <v>87</v>
      </c>
      <c r="AY138" s="18" t="s">
        <v>187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87</v>
      </c>
      <c r="BK138" s="145">
        <f>ROUND(I138*H138,2)</f>
        <v>0</v>
      </c>
      <c r="BL138" s="18" t="s">
        <v>320</v>
      </c>
      <c r="BM138" s="144" t="s">
        <v>3967</v>
      </c>
    </row>
    <row r="139" spans="2:65" s="1" customFormat="1" ht="37.950000000000003" customHeight="1">
      <c r="B139" s="33"/>
      <c r="C139" s="133" t="s">
        <v>395</v>
      </c>
      <c r="D139" s="133" t="s">
        <v>189</v>
      </c>
      <c r="E139" s="134" t="s">
        <v>3968</v>
      </c>
      <c r="F139" s="135" t="s">
        <v>3969</v>
      </c>
      <c r="G139" s="136" t="s">
        <v>248</v>
      </c>
      <c r="H139" s="137">
        <v>1</v>
      </c>
      <c r="I139" s="138"/>
      <c r="J139" s="139">
        <f>ROUND(I139*H139,2)</f>
        <v>0</v>
      </c>
      <c r="K139" s="135" t="s">
        <v>197</v>
      </c>
      <c r="L139" s="33"/>
      <c r="M139" s="140" t="s">
        <v>19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320</v>
      </c>
      <c r="AT139" s="144" t="s">
        <v>189</v>
      </c>
      <c r="AU139" s="144" t="s">
        <v>87</v>
      </c>
      <c r="AY139" s="18" t="s">
        <v>187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8" t="s">
        <v>87</v>
      </c>
      <c r="BK139" s="145">
        <f>ROUND(I139*H139,2)</f>
        <v>0</v>
      </c>
      <c r="BL139" s="18" t="s">
        <v>320</v>
      </c>
      <c r="BM139" s="144" t="s">
        <v>3970</v>
      </c>
    </row>
    <row r="140" spans="2:65" s="1" customFormat="1">
      <c r="B140" s="33"/>
      <c r="D140" s="146" t="s">
        <v>199</v>
      </c>
      <c r="F140" s="147" t="s">
        <v>3971</v>
      </c>
      <c r="I140" s="148"/>
      <c r="L140" s="33"/>
      <c r="M140" s="149"/>
      <c r="T140" s="52"/>
      <c r="AT140" s="18" t="s">
        <v>199</v>
      </c>
      <c r="AU140" s="18" t="s">
        <v>87</v>
      </c>
    </row>
    <row r="141" spans="2:65" s="1" customFormat="1" ht="16.5" customHeight="1">
      <c r="B141" s="33"/>
      <c r="C141" s="178" t="s">
        <v>401</v>
      </c>
      <c r="D141" s="178" t="s">
        <v>238</v>
      </c>
      <c r="E141" s="179" t="s">
        <v>3972</v>
      </c>
      <c r="F141" s="180" t="s">
        <v>3973</v>
      </c>
      <c r="G141" s="181" t="s">
        <v>248</v>
      </c>
      <c r="H141" s="182">
        <v>1</v>
      </c>
      <c r="I141" s="183"/>
      <c r="J141" s="184">
        <f>ROUND(I141*H141,2)</f>
        <v>0</v>
      </c>
      <c r="K141" s="180" t="s">
        <v>197</v>
      </c>
      <c r="L141" s="185"/>
      <c r="M141" s="186" t="s">
        <v>19</v>
      </c>
      <c r="N141" s="187" t="s">
        <v>46</v>
      </c>
      <c r="P141" s="142">
        <f>O141*H141</f>
        <v>0</v>
      </c>
      <c r="Q141" s="142">
        <v>4.0000000000000003E-5</v>
      </c>
      <c r="R141" s="142">
        <f>Q141*H141</f>
        <v>4.0000000000000003E-5</v>
      </c>
      <c r="S141" s="142">
        <v>0</v>
      </c>
      <c r="T141" s="143">
        <f>S141*H141</f>
        <v>0</v>
      </c>
      <c r="AR141" s="144" t="s">
        <v>425</v>
      </c>
      <c r="AT141" s="144" t="s">
        <v>238</v>
      </c>
      <c r="AU141" s="144" t="s">
        <v>87</v>
      </c>
      <c r="AY141" s="18" t="s">
        <v>187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8" t="s">
        <v>87</v>
      </c>
      <c r="BK141" s="145">
        <f>ROUND(I141*H141,2)</f>
        <v>0</v>
      </c>
      <c r="BL141" s="18" t="s">
        <v>320</v>
      </c>
      <c r="BM141" s="144" t="s">
        <v>3974</v>
      </c>
    </row>
    <row r="142" spans="2:65" s="1" customFormat="1" ht="33" customHeight="1">
      <c r="B142" s="33"/>
      <c r="C142" s="133" t="s">
        <v>407</v>
      </c>
      <c r="D142" s="133" t="s">
        <v>189</v>
      </c>
      <c r="E142" s="134" t="s">
        <v>3975</v>
      </c>
      <c r="F142" s="135" t="s">
        <v>3976</v>
      </c>
      <c r="G142" s="136" t="s">
        <v>248</v>
      </c>
      <c r="H142" s="137">
        <v>1</v>
      </c>
      <c r="I142" s="138"/>
      <c r="J142" s="139">
        <f>ROUND(I142*H142,2)</f>
        <v>0</v>
      </c>
      <c r="K142" s="135" t="s">
        <v>197</v>
      </c>
      <c r="L142" s="33"/>
      <c r="M142" s="140" t="s">
        <v>19</v>
      </c>
      <c r="N142" s="141" t="s">
        <v>46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320</v>
      </c>
      <c r="AT142" s="144" t="s">
        <v>189</v>
      </c>
      <c r="AU142" s="144" t="s">
        <v>87</v>
      </c>
      <c r="AY142" s="18" t="s">
        <v>187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8" t="s">
        <v>87</v>
      </c>
      <c r="BK142" s="145">
        <f>ROUND(I142*H142,2)</f>
        <v>0</v>
      </c>
      <c r="BL142" s="18" t="s">
        <v>320</v>
      </c>
      <c r="BM142" s="144" t="s">
        <v>3977</v>
      </c>
    </row>
    <row r="143" spans="2:65" s="1" customFormat="1">
      <c r="B143" s="33"/>
      <c r="D143" s="146" t="s">
        <v>199</v>
      </c>
      <c r="F143" s="147" t="s">
        <v>3978</v>
      </c>
      <c r="I143" s="148"/>
      <c r="L143" s="33"/>
      <c r="M143" s="149"/>
      <c r="T143" s="52"/>
      <c r="AT143" s="18" t="s">
        <v>199</v>
      </c>
      <c r="AU143" s="18" t="s">
        <v>87</v>
      </c>
    </row>
    <row r="144" spans="2:65" s="1" customFormat="1" ht="37.950000000000003" customHeight="1">
      <c r="B144" s="33"/>
      <c r="C144" s="178" t="s">
        <v>413</v>
      </c>
      <c r="D144" s="178" t="s">
        <v>238</v>
      </c>
      <c r="E144" s="179" t="s">
        <v>3979</v>
      </c>
      <c r="F144" s="180" t="s">
        <v>3980</v>
      </c>
      <c r="G144" s="181" t="s">
        <v>248</v>
      </c>
      <c r="H144" s="182">
        <v>1</v>
      </c>
      <c r="I144" s="183"/>
      <c r="J144" s="184">
        <f>ROUND(I144*H144,2)</f>
        <v>0</v>
      </c>
      <c r="K144" s="180" t="s">
        <v>197</v>
      </c>
      <c r="L144" s="185"/>
      <c r="M144" s="186" t="s">
        <v>19</v>
      </c>
      <c r="N144" s="187" t="s">
        <v>46</v>
      </c>
      <c r="P144" s="142">
        <f>O144*H144</f>
        <v>0</v>
      </c>
      <c r="Q144" s="142">
        <v>5.0000000000000001E-4</v>
      </c>
      <c r="R144" s="142">
        <f>Q144*H144</f>
        <v>5.0000000000000001E-4</v>
      </c>
      <c r="S144" s="142">
        <v>0</v>
      </c>
      <c r="T144" s="143">
        <f>S144*H144</f>
        <v>0</v>
      </c>
      <c r="AR144" s="144" t="s">
        <v>425</v>
      </c>
      <c r="AT144" s="144" t="s">
        <v>238</v>
      </c>
      <c r="AU144" s="144" t="s">
        <v>87</v>
      </c>
      <c r="AY144" s="18" t="s">
        <v>187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8" t="s">
        <v>87</v>
      </c>
      <c r="BK144" s="145">
        <f>ROUND(I144*H144,2)</f>
        <v>0</v>
      </c>
      <c r="BL144" s="18" t="s">
        <v>320</v>
      </c>
      <c r="BM144" s="144" t="s">
        <v>3981</v>
      </c>
    </row>
    <row r="145" spans="2:65" s="1" customFormat="1" ht="37.950000000000003" customHeight="1">
      <c r="B145" s="33"/>
      <c r="C145" s="133" t="s">
        <v>419</v>
      </c>
      <c r="D145" s="133" t="s">
        <v>189</v>
      </c>
      <c r="E145" s="134" t="s">
        <v>3982</v>
      </c>
      <c r="F145" s="135" t="s">
        <v>3983</v>
      </c>
      <c r="G145" s="136" t="s">
        <v>248</v>
      </c>
      <c r="H145" s="137">
        <v>2</v>
      </c>
      <c r="I145" s="138"/>
      <c r="J145" s="139">
        <f>ROUND(I145*H145,2)</f>
        <v>0</v>
      </c>
      <c r="K145" s="135" t="s">
        <v>197</v>
      </c>
      <c r="L145" s="33"/>
      <c r="M145" s="140" t="s">
        <v>19</v>
      </c>
      <c r="N145" s="141" t="s">
        <v>46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320</v>
      </c>
      <c r="AT145" s="144" t="s">
        <v>189</v>
      </c>
      <c r="AU145" s="144" t="s">
        <v>87</v>
      </c>
      <c r="AY145" s="18" t="s">
        <v>187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8" t="s">
        <v>87</v>
      </c>
      <c r="BK145" s="145">
        <f>ROUND(I145*H145,2)</f>
        <v>0</v>
      </c>
      <c r="BL145" s="18" t="s">
        <v>320</v>
      </c>
      <c r="BM145" s="144" t="s">
        <v>3984</v>
      </c>
    </row>
    <row r="146" spans="2:65" s="1" customFormat="1">
      <c r="B146" s="33"/>
      <c r="D146" s="146" t="s">
        <v>199</v>
      </c>
      <c r="F146" s="147" t="s">
        <v>3985</v>
      </c>
      <c r="I146" s="148"/>
      <c r="L146" s="33"/>
      <c r="M146" s="149"/>
      <c r="T146" s="52"/>
      <c r="AT146" s="18" t="s">
        <v>199</v>
      </c>
      <c r="AU146" s="18" t="s">
        <v>87</v>
      </c>
    </row>
    <row r="147" spans="2:65" s="1" customFormat="1" ht="37.950000000000003" customHeight="1">
      <c r="B147" s="33"/>
      <c r="C147" s="178" t="s">
        <v>425</v>
      </c>
      <c r="D147" s="178" t="s">
        <v>238</v>
      </c>
      <c r="E147" s="179" t="s">
        <v>3986</v>
      </c>
      <c r="F147" s="180" t="s">
        <v>3987</v>
      </c>
      <c r="G147" s="181" t="s">
        <v>248</v>
      </c>
      <c r="H147" s="182">
        <v>2</v>
      </c>
      <c r="I147" s="183"/>
      <c r="J147" s="184">
        <f>ROUND(I147*H147,2)</f>
        <v>0</v>
      </c>
      <c r="K147" s="180" t="s">
        <v>197</v>
      </c>
      <c r="L147" s="185"/>
      <c r="M147" s="186" t="s">
        <v>19</v>
      </c>
      <c r="N147" s="187" t="s">
        <v>46</v>
      </c>
      <c r="P147" s="142">
        <f>O147*H147</f>
        <v>0</v>
      </c>
      <c r="Q147" s="142">
        <v>6.9999999999999999E-4</v>
      </c>
      <c r="R147" s="142">
        <f>Q147*H147</f>
        <v>1.4E-3</v>
      </c>
      <c r="S147" s="142">
        <v>0</v>
      </c>
      <c r="T147" s="143">
        <f>S147*H147</f>
        <v>0</v>
      </c>
      <c r="AR147" s="144" t="s">
        <v>425</v>
      </c>
      <c r="AT147" s="144" t="s">
        <v>238</v>
      </c>
      <c r="AU147" s="144" t="s">
        <v>87</v>
      </c>
      <c r="AY147" s="18" t="s">
        <v>187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8" t="s">
        <v>87</v>
      </c>
      <c r="BK147" s="145">
        <f>ROUND(I147*H147,2)</f>
        <v>0</v>
      </c>
      <c r="BL147" s="18" t="s">
        <v>320</v>
      </c>
      <c r="BM147" s="144" t="s">
        <v>3988</v>
      </c>
    </row>
    <row r="148" spans="2:65" s="1" customFormat="1" ht="44.25" customHeight="1">
      <c r="B148" s="33"/>
      <c r="C148" s="133" t="s">
        <v>431</v>
      </c>
      <c r="D148" s="133" t="s">
        <v>189</v>
      </c>
      <c r="E148" s="134" t="s">
        <v>3989</v>
      </c>
      <c r="F148" s="135" t="s">
        <v>3990</v>
      </c>
      <c r="G148" s="136" t="s">
        <v>384</v>
      </c>
      <c r="H148" s="137">
        <v>75</v>
      </c>
      <c r="I148" s="138"/>
      <c r="J148" s="139">
        <f>ROUND(I148*H148,2)</f>
        <v>0</v>
      </c>
      <c r="K148" s="135" t="s">
        <v>197</v>
      </c>
      <c r="L148" s="33"/>
      <c r="M148" s="140" t="s">
        <v>19</v>
      </c>
      <c r="N148" s="141" t="s">
        <v>46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320</v>
      </c>
      <c r="AT148" s="144" t="s">
        <v>189</v>
      </c>
      <c r="AU148" s="144" t="s">
        <v>87</v>
      </c>
      <c r="AY148" s="18" t="s">
        <v>187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8" t="s">
        <v>87</v>
      </c>
      <c r="BK148" s="145">
        <f>ROUND(I148*H148,2)</f>
        <v>0</v>
      </c>
      <c r="BL148" s="18" t="s">
        <v>320</v>
      </c>
      <c r="BM148" s="144" t="s">
        <v>3991</v>
      </c>
    </row>
    <row r="149" spans="2:65" s="1" customFormat="1">
      <c r="B149" s="33"/>
      <c r="D149" s="146" t="s">
        <v>199</v>
      </c>
      <c r="F149" s="147" t="s">
        <v>3992</v>
      </c>
      <c r="I149" s="148"/>
      <c r="L149" s="33"/>
      <c r="M149" s="149"/>
      <c r="T149" s="52"/>
      <c r="AT149" s="18" t="s">
        <v>199</v>
      </c>
      <c r="AU149" s="18" t="s">
        <v>87</v>
      </c>
    </row>
    <row r="150" spans="2:65" s="1" customFormat="1" ht="33" customHeight="1">
      <c r="B150" s="33"/>
      <c r="C150" s="178" t="s">
        <v>437</v>
      </c>
      <c r="D150" s="178" t="s">
        <v>238</v>
      </c>
      <c r="E150" s="179" t="s">
        <v>3993</v>
      </c>
      <c r="F150" s="180" t="s">
        <v>3994</v>
      </c>
      <c r="G150" s="181" t="s">
        <v>384</v>
      </c>
      <c r="H150" s="182">
        <v>90</v>
      </c>
      <c r="I150" s="183"/>
      <c r="J150" s="184">
        <f>ROUND(I150*H150,2)</f>
        <v>0</v>
      </c>
      <c r="K150" s="180" t="s">
        <v>197</v>
      </c>
      <c r="L150" s="185"/>
      <c r="M150" s="186" t="s">
        <v>19</v>
      </c>
      <c r="N150" s="187" t="s">
        <v>46</v>
      </c>
      <c r="P150" s="142">
        <f>O150*H150</f>
        <v>0</v>
      </c>
      <c r="Q150" s="142">
        <v>5.1000000000000004E-3</v>
      </c>
      <c r="R150" s="142">
        <f>Q150*H150</f>
        <v>0.45900000000000002</v>
      </c>
      <c r="S150" s="142">
        <v>0</v>
      </c>
      <c r="T150" s="143">
        <f>S150*H150</f>
        <v>0</v>
      </c>
      <c r="AR150" s="144" t="s">
        <v>425</v>
      </c>
      <c r="AT150" s="144" t="s">
        <v>238</v>
      </c>
      <c r="AU150" s="144" t="s">
        <v>87</v>
      </c>
      <c r="AY150" s="18" t="s">
        <v>187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8" t="s">
        <v>87</v>
      </c>
      <c r="BK150" s="145">
        <f>ROUND(I150*H150,2)</f>
        <v>0</v>
      </c>
      <c r="BL150" s="18" t="s">
        <v>320</v>
      </c>
      <c r="BM150" s="144" t="s">
        <v>3995</v>
      </c>
    </row>
    <row r="151" spans="2:65" s="13" customFormat="1">
      <c r="B151" s="157"/>
      <c r="D151" s="151" t="s">
        <v>201</v>
      </c>
      <c r="F151" s="159" t="s">
        <v>3996</v>
      </c>
      <c r="H151" s="160">
        <v>90</v>
      </c>
      <c r="I151" s="161"/>
      <c r="L151" s="157"/>
      <c r="M151" s="162"/>
      <c r="T151" s="163"/>
      <c r="AT151" s="158" t="s">
        <v>201</v>
      </c>
      <c r="AU151" s="158" t="s">
        <v>87</v>
      </c>
      <c r="AV151" s="13" t="s">
        <v>87</v>
      </c>
      <c r="AW151" s="13" t="s">
        <v>4</v>
      </c>
      <c r="AX151" s="13" t="s">
        <v>81</v>
      </c>
      <c r="AY151" s="158" t="s">
        <v>187</v>
      </c>
    </row>
    <row r="152" spans="2:65" s="1" customFormat="1" ht="16.5" customHeight="1">
      <c r="B152" s="33"/>
      <c r="C152" s="133" t="s">
        <v>443</v>
      </c>
      <c r="D152" s="133" t="s">
        <v>189</v>
      </c>
      <c r="E152" s="134" t="s">
        <v>3997</v>
      </c>
      <c r="F152" s="135" t="s">
        <v>3998</v>
      </c>
      <c r="G152" s="136" t="s">
        <v>2235</v>
      </c>
      <c r="H152" s="137">
        <v>1</v>
      </c>
      <c r="I152" s="138"/>
      <c r="J152" s="139">
        <f>ROUND(I152*H152,2)</f>
        <v>0</v>
      </c>
      <c r="K152" s="135" t="s">
        <v>19</v>
      </c>
      <c r="L152" s="33"/>
      <c r="M152" s="140" t="s">
        <v>19</v>
      </c>
      <c r="N152" s="141" t="s">
        <v>46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320</v>
      </c>
      <c r="AT152" s="144" t="s">
        <v>189</v>
      </c>
      <c r="AU152" s="144" t="s">
        <v>87</v>
      </c>
      <c r="AY152" s="18" t="s">
        <v>187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8" t="s">
        <v>87</v>
      </c>
      <c r="BK152" s="145">
        <f>ROUND(I152*H152,2)</f>
        <v>0</v>
      </c>
      <c r="BL152" s="18" t="s">
        <v>320</v>
      </c>
      <c r="BM152" s="144" t="s">
        <v>3999</v>
      </c>
    </row>
    <row r="153" spans="2:65" s="1" customFormat="1" ht="16.5" customHeight="1">
      <c r="B153" s="33"/>
      <c r="C153" s="133" t="s">
        <v>451</v>
      </c>
      <c r="D153" s="133" t="s">
        <v>189</v>
      </c>
      <c r="E153" s="134" t="s">
        <v>4000</v>
      </c>
      <c r="F153" s="135" t="s">
        <v>4001</v>
      </c>
      <c r="G153" s="136" t="s">
        <v>2235</v>
      </c>
      <c r="H153" s="137">
        <v>1</v>
      </c>
      <c r="I153" s="138"/>
      <c r="J153" s="139">
        <f>ROUND(I153*H153,2)</f>
        <v>0</v>
      </c>
      <c r="K153" s="135" t="s">
        <v>19</v>
      </c>
      <c r="L153" s="33"/>
      <c r="M153" s="195" t="s">
        <v>19</v>
      </c>
      <c r="N153" s="196" t="s">
        <v>46</v>
      </c>
      <c r="O153" s="197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AR153" s="144" t="s">
        <v>320</v>
      </c>
      <c r="AT153" s="144" t="s">
        <v>189</v>
      </c>
      <c r="AU153" s="144" t="s">
        <v>87</v>
      </c>
      <c r="AY153" s="18" t="s">
        <v>187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8" t="s">
        <v>87</v>
      </c>
      <c r="BK153" s="145">
        <f>ROUND(I153*H153,2)</f>
        <v>0</v>
      </c>
      <c r="BL153" s="18" t="s">
        <v>320</v>
      </c>
      <c r="BM153" s="144" t="s">
        <v>4002</v>
      </c>
    </row>
    <row r="154" spans="2:65" s="1" customFormat="1" ht="6.9" customHeight="1">
      <c r="B154" s="41"/>
      <c r="C154" s="42"/>
      <c r="D154" s="42"/>
      <c r="E154" s="42"/>
      <c r="F154" s="42"/>
      <c r="G154" s="42"/>
      <c r="H154" s="42"/>
      <c r="I154" s="42"/>
      <c r="J154" s="42"/>
      <c r="K154" s="42"/>
      <c r="L154" s="33"/>
    </row>
  </sheetData>
  <sheetProtection password="CC3D" sheet="1" objects="1" scenarios="1" formatColumns="0" formatRows="0" autoFilter="0"/>
  <autoFilter ref="C92:K153" xr:uid="{00000000-0009-0000-0000-000008000000}"/>
  <mergeCells count="15">
    <mergeCell ref="E79:H79"/>
    <mergeCell ref="E83:H83"/>
    <mergeCell ref="E81:H81"/>
    <mergeCell ref="E85:H8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hyperlinks>
    <hyperlink ref="F97" r:id="rId1" xr:uid="{00000000-0004-0000-0800-000000000000}"/>
    <hyperlink ref="F100" r:id="rId2" xr:uid="{00000000-0004-0000-0800-000001000000}"/>
    <hyperlink ref="F103" r:id="rId3" xr:uid="{00000000-0004-0000-0800-000002000000}"/>
    <hyperlink ref="F106" r:id="rId4" xr:uid="{00000000-0004-0000-0800-000003000000}"/>
    <hyperlink ref="F109" r:id="rId5" xr:uid="{00000000-0004-0000-0800-000004000000}"/>
    <hyperlink ref="F112" r:id="rId6" xr:uid="{00000000-0004-0000-0800-000005000000}"/>
    <hyperlink ref="F115" r:id="rId7" xr:uid="{00000000-0004-0000-0800-000006000000}"/>
    <hyperlink ref="F119" r:id="rId8" xr:uid="{00000000-0004-0000-0800-000007000000}"/>
    <hyperlink ref="F123" r:id="rId9" xr:uid="{00000000-0004-0000-0800-000008000000}"/>
    <hyperlink ref="F131" r:id="rId10" xr:uid="{00000000-0004-0000-0800-000009000000}"/>
    <hyperlink ref="F134" r:id="rId11" xr:uid="{00000000-0004-0000-0800-00000A000000}"/>
    <hyperlink ref="F137" r:id="rId12" xr:uid="{00000000-0004-0000-0800-00000B000000}"/>
    <hyperlink ref="F140" r:id="rId13" xr:uid="{00000000-0004-0000-0800-00000C000000}"/>
    <hyperlink ref="F143" r:id="rId14" xr:uid="{00000000-0004-0000-0800-00000D000000}"/>
    <hyperlink ref="F146" r:id="rId15" xr:uid="{00000000-0004-0000-0800-00000E000000}"/>
    <hyperlink ref="F149" r:id="rId16" xr:uid="{00000000-0004-0000-0800-00000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24</vt:i4>
      </vt:variant>
      <vt:variant>
        <vt:lpstr>Pojmenované oblasti</vt:lpstr>
      </vt:variant>
      <vt:variant>
        <vt:i4>41</vt:i4>
      </vt:variant>
    </vt:vector>
  </HeadingPairs>
  <TitlesOfParts>
    <vt:vector size="65" baseType="lpstr">
      <vt:lpstr>Rekapitulace stavby</vt:lpstr>
      <vt:lpstr>D.1.1 Bourání - Stavebně ...</vt:lpstr>
      <vt:lpstr>D.1.1 Nový stav - Stavebn...</vt:lpstr>
      <vt:lpstr>D.1.4.1 - Zdravotechnika</vt:lpstr>
      <vt:lpstr>D.1.4.2 - Vytápění</vt:lpstr>
      <vt:lpstr>D.1.4.2 ÚT</vt:lpstr>
      <vt:lpstr>D.1.4.3 - Elektroinstalace</vt:lpstr>
      <vt:lpstr>D.1.4.3 SO01 Elektro</vt:lpstr>
      <vt:lpstr>D.1.4.4 - Vzduchotechnika</vt:lpstr>
      <vt:lpstr>D.1.4.5 - FVE</vt:lpstr>
      <vt:lpstr>D.1.4.5 - FVE Identifikace</vt:lpstr>
      <vt:lpstr>D.1.4.5 - FVE Rekapitulace</vt:lpstr>
      <vt:lpstr>D.1.4.5 - FVE Rozpočet</vt:lpstr>
      <vt:lpstr>D.1.2 - Architektonicko -...</vt:lpstr>
      <vt:lpstr>D.1.4.3 - Elektroinstalace_01</vt:lpstr>
      <vt:lpstr>D.1.4.3 SO02 Elektro</vt:lpstr>
      <vt:lpstr>SO 06 - Zpevněné plochy p...</vt:lpstr>
      <vt:lpstr>SO 07 - Konečné terénní ú...</vt:lpstr>
      <vt:lpstr>SO 08 - Oplocení</vt:lpstr>
      <vt:lpstr>IO 04 - Dešťová kanalizace </vt:lpstr>
      <vt:lpstr>IO 05 - Splašková kanalizace</vt:lpstr>
      <vt:lpstr>VRN - Vedlejší rozpočtové...</vt:lpstr>
      <vt:lpstr>Seznam figur</vt:lpstr>
      <vt:lpstr>Pokyny pro vyplnění</vt:lpstr>
      <vt:lpstr>'D.1.1 Bourání - Stavebně ...'!Názvy_tisku</vt:lpstr>
      <vt:lpstr>'D.1.1 Nový stav - Stavebn...'!Názvy_tisku</vt:lpstr>
      <vt:lpstr>'D.1.2 - Architektonicko -...'!Názvy_tisku</vt:lpstr>
      <vt:lpstr>'D.1.4.1 - Zdravotechnika'!Názvy_tisku</vt:lpstr>
      <vt:lpstr>'D.1.4.2 - Vytápění'!Názvy_tisku</vt:lpstr>
      <vt:lpstr>'D.1.4.2 ÚT'!Názvy_tisku</vt:lpstr>
      <vt:lpstr>'D.1.4.3 - Elektroinstalace'!Názvy_tisku</vt:lpstr>
      <vt:lpstr>'D.1.4.3 - Elektroinstalace_01'!Názvy_tisku</vt:lpstr>
      <vt:lpstr>'D.1.4.3 SO01 Elektro'!Názvy_tisku</vt:lpstr>
      <vt:lpstr>'D.1.4.3 SO02 Elektro'!Názvy_tisku</vt:lpstr>
      <vt:lpstr>'D.1.4.4 - Vzduchotechnika'!Názvy_tisku</vt:lpstr>
      <vt:lpstr>'D.1.4.5 - FVE'!Názvy_tisku</vt:lpstr>
      <vt:lpstr>'IO 04 - Dešťová kanalizace '!Názvy_tisku</vt:lpstr>
      <vt:lpstr>'IO 05 - Splašková kanalizace'!Názvy_tisku</vt:lpstr>
      <vt:lpstr>'Rekapitulace stavby'!Názvy_tisku</vt:lpstr>
      <vt:lpstr>'Seznam figur'!Názvy_tisku</vt:lpstr>
      <vt:lpstr>'SO 06 - Zpevněné plochy p...'!Názvy_tisku</vt:lpstr>
      <vt:lpstr>'SO 07 - Konečné terénní ú...'!Názvy_tisku</vt:lpstr>
      <vt:lpstr>'SO 08 - Oplocení'!Názvy_tisku</vt:lpstr>
      <vt:lpstr>'VRN - Vedlejší rozpočtové...'!Názvy_tisku</vt:lpstr>
      <vt:lpstr>'D.1.1 Bourání - Stavebně ...'!Oblast_tisku</vt:lpstr>
      <vt:lpstr>'D.1.1 Nový stav - Stavebn...'!Oblast_tisku</vt:lpstr>
      <vt:lpstr>'D.1.2 - Architektonicko -...'!Oblast_tisku</vt:lpstr>
      <vt:lpstr>'D.1.4.1 - Zdravotechnika'!Oblast_tisku</vt:lpstr>
      <vt:lpstr>'D.1.4.2 - Vytápění'!Oblast_tisku</vt:lpstr>
      <vt:lpstr>'D.1.4.3 - Elektroinstalace'!Oblast_tisku</vt:lpstr>
      <vt:lpstr>'D.1.4.3 - Elektroinstalace_01'!Oblast_tisku</vt:lpstr>
      <vt:lpstr>'D.1.4.3 SO01 Elektro'!Oblast_tisku</vt:lpstr>
      <vt:lpstr>'D.1.4.3 SO02 Elektro'!Oblast_tisku</vt:lpstr>
      <vt:lpstr>'D.1.4.4 - Vzduchotechnika'!Oblast_tisku</vt:lpstr>
      <vt:lpstr>'D.1.4.5 - FVE'!Oblast_tisku</vt:lpstr>
      <vt:lpstr>'D.1.4.5 - FVE Rozpočet'!Oblast_tisku</vt:lpstr>
      <vt:lpstr>'IO 04 - Dešťová kanalizace '!Oblast_tisku</vt:lpstr>
      <vt:lpstr>'IO 05 - Splašková kanalizace'!Oblast_tisku</vt:lpstr>
      <vt:lpstr>'Pokyny pro vyplnění'!Oblast_tisku</vt:lpstr>
      <vt:lpstr>'Rekapitulace stavby'!Oblast_tisku</vt:lpstr>
      <vt:lpstr>'Seznam figur'!Oblast_tisku</vt:lpstr>
      <vt:lpstr>'SO 06 - Zpevněné plochy p...'!Oblast_tisku</vt:lpstr>
      <vt:lpstr>'SO 07 - Konečné terénní ú...'!Oblast_tisku</vt:lpstr>
      <vt:lpstr>'SO 08 - Oplocení'!Oblast_tisku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DESKTOP-JGLBK2V\katcha</dc:creator>
  <cp:lastModifiedBy>pavel</cp:lastModifiedBy>
  <dcterms:created xsi:type="dcterms:W3CDTF">2025-02-04T16:36:33Z</dcterms:created>
  <dcterms:modified xsi:type="dcterms:W3CDTF">2025-02-25T09:35:26Z</dcterms:modified>
</cp:coreProperties>
</file>